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s.momo.pref.okayama.jp\統合共有\0310_保健福祉課\地域福祉・法人指導班\15 ★災害時広域支援（介護ボラ含む）\03 タイムライン（避難確保計画）\R4\R4.4.19フォーマット修正\"/>
    </mc:Choice>
  </mc:AlternateContent>
  <bookViews>
    <workbookView xWindow="0" yWindow="0" windowWidth="16380" windowHeight="8190" tabRatio="500"/>
  </bookViews>
  <sheets>
    <sheet name="入力シート" sheetId="1" r:id="rId1"/>
    <sheet name="出力シート（タイムライン）" sheetId="2" r:id="rId2"/>
    <sheet name="出力シート（避難確保計画）" sheetId="3" r:id="rId3"/>
  </sheets>
  <definedNames>
    <definedName name="_xlnm.Print_Area" localSheetId="1">'出力シート（タイムライン）'!$A$1:$W$91</definedName>
    <definedName name="_xlnm.Print_Area" localSheetId="2">'出力シート（避難確保計画）'!$A$1:$J$328</definedName>
    <definedName name="_xlnm.Print_Area" localSheetId="0">入力シート!$A$1:$J$353</definedName>
    <definedName name="_xlnm.Print_Titles" localSheetId="1">'出力シート（タイムライン）'!$1:$4</definedName>
  </definedNames>
  <calcPr calcId="162913"/>
  <extLst>
    <ext xmlns:loext="http://schemas.libreoffice.org/" uri="{7626C862-2A13-11E5-B345-FEFF819CDC9F}">
      <loext:extCalcPr stringRefSyntax="ExcelA1"/>
    </ext>
  </extLst>
</workbook>
</file>

<file path=xl/calcChain.xml><?xml version="1.0" encoding="utf-8"?>
<calcChain xmlns="http://schemas.openxmlformats.org/spreadsheetml/2006/main">
  <c r="S169" i="1" l="1"/>
  <c r="T169" i="1"/>
  <c r="AC169" i="1"/>
  <c r="M154" i="3" l="1"/>
  <c r="M165" i="3"/>
  <c r="F71" i="3" l="1"/>
  <c r="H71" i="3"/>
  <c r="A320" i="3"/>
  <c r="A316" i="3"/>
  <c r="B309" i="3"/>
  <c r="L308" i="3"/>
  <c r="B308" i="3" s="1"/>
  <c r="Q38" i="2" s="1"/>
  <c r="L304" i="3"/>
  <c r="D304" i="3" s="1"/>
  <c r="R34" i="2" s="1"/>
  <c r="L302" i="3"/>
  <c r="D302" i="3" s="1"/>
  <c r="R31" i="2" s="1"/>
  <c r="L300" i="3"/>
  <c r="D300" i="3" s="1"/>
  <c r="L296" i="3"/>
  <c r="D296" i="3" s="1"/>
  <c r="R26" i="2" s="1"/>
  <c r="L293" i="3"/>
  <c r="D293" i="3" s="1"/>
  <c r="D255" i="3"/>
  <c r="I254" i="3"/>
  <c r="H254" i="3"/>
  <c r="I253" i="3"/>
  <c r="H253" i="3"/>
  <c r="F253" i="3"/>
  <c r="D253" i="3"/>
  <c r="I252" i="3"/>
  <c r="I251" i="3"/>
  <c r="F251" i="3"/>
  <c r="D251" i="3"/>
  <c r="B233" i="3"/>
  <c r="C221" i="3"/>
  <c r="D219" i="3"/>
  <c r="C219" i="3"/>
  <c r="L215" i="3"/>
  <c r="D213" i="3"/>
  <c r="D210" i="3"/>
  <c r="D207" i="3"/>
  <c r="C205" i="3"/>
  <c r="L205" i="3" s="1"/>
  <c r="L196" i="3" s="1"/>
  <c r="M176" i="3"/>
  <c r="L176" i="3" s="1"/>
  <c r="M169" i="3"/>
  <c r="L169" i="3" s="1"/>
  <c r="M167" i="3"/>
  <c r="Q164" i="3" s="1"/>
  <c r="M161" i="3"/>
  <c r="L161" i="3" s="1"/>
  <c r="M159" i="3"/>
  <c r="L159" i="3" s="1"/>
  <c r="M157" i="3"/>
  <c r="M156" i="3"/>
  <c r="Q153" i="3" s="1"/>
  <c r="M150" i="3"/>
  <c r="L150" i="3" s="1"/>
  <c r="M148" i="3"/>
  <c r="L148" i="3" s="1"/>
  <c r="M146" i="3"/>
  <c r="M145" i="3"/>
  <c r="D136" i="3"/>
  <c r="D135" i="3"/>
  <c r="H83" i="3"/>
  <c r="E83" i="3"/>
  <c r="B83" i="3"/>
  <c r="A12" i="2" s="1"/>
  <c r="H82" i="3"/>
  <c r="G11" i="2" s="1"/>
  <c r="E82" i="3"/>
  <c r="B82" i="3"/>
  <c r="H81" i="3"/>
  <c r="E81" i="3"/>
  <c r="D10" i="2" s="1"/>
  <c r="B81" i="3"/>
  <c r="H80" i="3"/>
  <c r="E80" i="3"/>
  <c r="D9" i="2" s="1"/>
  <c r="B80" i="3"/>
  <c r="A9" i="2" s="1"/>
  <c r="H79" i="3"/>
  <c r="E79" i="3"/>
  <c r="B79" i="3"/>
  <c r="A8" i="2" s="1"/>
  <c r="H78" i="3"/>
  <c r="G7" i="2" s="1"/>
  <c r="E78" i="3"/>
  <c r="B78" i="3"/>
  <c r="B77" i="3"/>
  <c r="D72" i="3"/>
  <c r="B72" i="3"/>
  <c r="D70" i="3"/>
  <c r="B70" i="3"/>
  <c r="A56" i="3"/>
  <c r="A50" i="3"/>
  <c r="A31" i="3"/>
  <c r="B83" i="2"/>
  <c r="B82" i="2"/>
  <c r="B81" i="2"/>
  <c r="B80" i="2"/>
  <c r="B75" i="2"/>
  <c r="B74" i="2"/>
  <c r="B73" i="2"/>
  <c r="B72" i="2"/>
  <c r="B60" i="2"/>
  <c r="B59" i="2"/>
  <c r="B58" i="2"/>
  <c r="B57" i="2"/>
  <c r="N41" i="2"/>
  <c r="Q39" i="2"/>
  <c r="L38" i="2"/>
  <c r="K38" i="2"/>
  <c r="N37" i="2"/>
  <c r="K37" i="2"/>
  <c r="K36" i="2"/>
  <c r="K35" i="2"/>
  <c r="N34" i="2"/>
  <c r="N33" i="2"/>
  <c r="N32" i="2"/>
  <c r="K32" i="2"/>
  <c r="N31" i="2"/>
  <c r="K31" i="2"/>
  <c r="N30" i="2"/>
  <c r="K30" i="2"/>
  <c r="R29" i="2"/>
  <c r="N29" i="2"/>
  <c r="K29" i="2"/>
  <c r="N28" i="2"/>
  <c r="K28" i="2"/>
  <c r="N27" i="2"/>
  <c r="K27" i="2"/>
  <c r="N26" i="2"/>
  <c r="K26" i="2"/>
  <c r="F26" i="2"/>
  <c r="E26" i="2"/>
  <c r="D26" i="2"/>
  <c r="A26" i="2"/>
  <c r="N25" i="2"/>
  <c r="K25" i="2"/>
  <c r="G25" i="2"/>
  <c r="D25" i="2"/>
  <c r="A25" i="2"/>
  <c r="N24" i="2"/>
  <c r="K24" i="2"/>
  <c r="E24" i="2"/>
  <c r="A24" i="2"/>
  <c r="R23" i="2"/>
  <c r="N23" i="2"/>
  <c r="K23" i="2"/>
  <c r="G23" i="2"/>
  <c r="D23" i="2"/>
  <c r="A23" i="2"/>
  <c r="A19" i="2"/>
  <c r="C16" i="2"/>
  <c r="A16" i="2"/>
  <c r="G12" i="2"/>
  <c r="D12" i="2"/>
  <c r="D11" i="2"/>
  <c r="A11" i="2"/>
  <c r="G10" i="2"/>
  <c r="A10" i="2"/>
  <c r="G9" i="2"/>
  <c r="G8" i="2"/>
  <c r="D8" i="2"/>
  <c r="D7" i="2"/>
  <c r="A7" i="2"/>
  <c r="A6" i="2"/>
  <c r="S3" i="2"/>
  <c r="R2" i="2"/>
  <c r="AC229" i="1"/>
  <c r="U229" i="1"/>
  <c r="T229" i="1"/>
  <c r="S229" i="1"/>
  <c r="AC228" i="1"/>
  <c r="U228" i="1"/>
  <c r="T228" i="1"/>
  <c r="S228" i="1"/>
  <c r="AC227" i="1"/>
  <c r="AC226" i="1"/>
  <c r="U226" i="1"/>
  <c r="T226" i="1"/>
  <c r="S226" i="1"/>
  <c r="AC225" i="1"/>
  <c r="U225" i="1"/>
  <c r="T225" i="1"/>
  <c r="S225" i="1"/>
  <c r="AC224" i="1"/>
  <c r="AB224" i="1"/>
  <c r="U224" i="1"/>
  <c r="T224" i="1"/>
  <c r="S224" i="1"/>
  <c r="AC223" i="1"/>
  <c r="U223" i="1"/>
  <c r="T223" i="1"/>
  <c r="S223" i="1"/>
  <c r="AC222" i="1"/>
  <c r="U222" i="1"/>
  <c r="T222" i="1"/>
  <c r="S222" i="1"/>
  <c r="AC221" i="1"/>
  <c r="U221" i="1"/>
  <c r="T221" i="1"/>
  <c r="S221" i="1"/>
  <c r="AC220" i="1"/>
  <c r="U220" i="1"/>
  <c r="T220" i="1"/>
  <c r="S220" i="1"/>
  <c r="AC219" i="1"/>
  <c r="AC218" i="1"/>
  <c r="U218" i="1"/>
  <c r="T218" i="1"/>
  <c r="S218" i="1"/>
  <c r="AC217" i="1"/>
  <c r="U217" i="1"/>
  <c r="T217" i="1"/>
  <c r="S217" i="1"/>
  <c r="AC216" i="1"/>
  <c r="U216" i="1"/>
  <c r="T216" i="1"/>
  <c r="S216" i="1"/>
  <c r="AC215" i="1"/>
  <c r="U215" i="1"/>
  <c r="T215" i="1"/>
  <c r="S215" i="1"/>
  <c r="AC214" i="1"/>
  <c r="U214" i="1"/>
  <c r="T214" i="1"/>
  <c r="S214" i="1"/>
  <c r="AC213" i="1"/>
  <c r="AB213" i="1"/>
  <c r="AB214" i="1" s="1"/>
  <c r="U213" i="1"/>
  <c r="T213" i="1"/>
  <c r="S213" i="1"/>
  <c r="AC212" i="1"/>
  <c r="U212" i="1"/>
  <c r="T212" i="1"/>
  <c r="S212" i="1"/>
  <c r="AC211" i="1"/>
  <c r="U211" i="1"/>
  <c r="T211" i="1"/>
  <c r="S211" i="1"/>
  <c r="AC210" i="1"/>
  <c r="U210" i="1"/>
  <c r="T210" i="1"/>
  <c r="AC209" i="1"/>
  <c r="T209" i="1"/>
  <c r="S209" i="1"/>
  <c r="AC208" i="1"/>
  <c r="U208" i="1"/>
  <c r="T208" i="1"/>
  <c r="S208" i="1"/>
  <c r="AC207" i="1"/>
  <c r="U207" i="1"/>
  <c r="T207" i="1"/>
  <c r="S207" i="1"/>
  <c r="AC206" i="1"/>
  <c r="U206" i="1"/>
  <c r="T206" i="1"/>
  <c r="S206" i="1"/>
  <c r="AC205" i="1"/>
  <c r="U205" i="1"/>
  <c r="T205" i="1"/>
  <c r="S205" i="1"/>
  <c r="AC204" i="1"/>
  <c r="U204" i="1"/>
  <c r="T204" i="1"/>
  <c r="S204" i="1"/>
  <c r="AC203" i="1"/>
  <c r="U203" i="1"/>
  <c r="T203" i="1"/>
  <c r="S203" i="1"/>
  <c r="AC202" i="1"/>
  <c r="U202" i="1"/>
  <c r="T202" i="1"/>
  <c r="S202" i="1"/>
  <c r="AC201" i="1"/>
  <c r="AB201" i="1"/>
  <c r="U201" i="1"/>
  <c r="T201" i="1"/>
  <c r="S201" i="1"/>
  <c r="AC199" i="1"/>
  <c r="U199" i="1"/>
  <c r="T199" i="1"/>
  <c r="S199" i="1"/>
  <c r="AC198" i="1"/>
  <c r="U198" i="1"/>
  <c r="T198" i="1"/>
  <c r="S198" i="1"/>
  <c r="AC197" i="1"/>
  <c r="T197" i="1"/>
  <c r="AC196" i="1"/>
  <c r="U196" i="1"/>
  <c r="T196" i="1"/>
  <c r="S196" i="1"/>
  <c r="AC195" i="1"/>
  <c r="U195" i="1"/>
  <c r="T195" i="1"/>
  <c r="S195" i="1"/>
  <c r="AC194" i="1"/>
  <c r="U194" i="1"/>
  <c r="T194" i="1"/>
  <c r="S194" i="1"/>
  <c r="AC193" i="1"/>
  <c r="U193" i="1"/>
  <c r="T193" i="1"/>
  <c r="S193" i="1"/>
  <c r="AC192" i="1"/>
  <c r="U192" i="1"/>
  <c r="T192" i="1"/>
  <c r="S192" i="1"/>
  <c r="AC191" i="1"/>
  <c r="U191" i="1"/>
  <c r="T191" i="1"/>
  <c r="S191" i="1"/>
  <c r="AC190" i="1"/>
  <c r="U190" i="1"/>
  <c r="T190" i="1"/>
  <c r="S190" i="1"/>
  <c r="AC189" i="1"/>
  <c r="U189" i="1"/>
  <c r="T189" i="1"/>
  <c r="S189" i="1"/>
  <c r="AC188" i="1"/>
  <c r="U188" i="1"/>
  <c r="T188" i="1"/>
  <c r="S188" i="1"/>
  <c r="AC187" i="1"/>
  <c r="U187" i="1"/>
  <c r="T187" i="1"/>
  <c r="S187" i="1"/>
  <c r="AC186" i="1"/>
  <c r="AB186" i="1"/>
  <c r="U186" i="1"/>
  <c r="T186" i="1"/>
  <c r="S186" i="1"/>
  <c r="AC184" i="1"/>
  <c r="U184" i="1"/>
  <c r="T184" i="1"/>
  <c r="S184" i="1"/>
  <c r="AC183" i="1"/>
  <c r="U183" i="1"/>
  <c r="T183" i="1"/>
  <c r="S183" i="1"/>
  <c r="AC182" i="1"/>
  <c r="U182" i="1"/>
  <c r="T182" i="1"/>
  <c r="S182" i="1"/>
  <c r="AC181" i="1"/>
  <c r="U181" i="1"/>
  <c r="T181" i="1"/>
  <c r="S181" i="1"/>
  <c r="AC180" i="1"/>
  <c r="T180" i="1"/>
  <c r="S180" i="1"/>
  <c r="AC179" i="1"/>
  <c r="U179" i="1"/>
  <c r="T179" i="1"/>
  <c r="S179" i="1"/>
  <c r="AC178" i="1"/>
  <c r="U178" i="1"/>
  <c r="T178" i="1"/>
  <c r="S178" i="1"/>
  <c r="AC177" i="1"/>
  <c r="U177" i="1"/>
  <c r="T177" i="1"/>
  <c r="S177" i="1"/>
  <c r="AC176" i="1"/>
  <c r="U176" i="1"/>
  <c r="T176" i="1"/>
  <c r="S176" i="1"/>
  <c r="AC175" i="1"/>
  <c r="U175" i="1"/>
  <c r="T175" i="1"/>
  <c r="S175" i="1"/>
  <c r="AC174" i="1"/>
  <c r="U174" i="1"/>
  <c r="T174" i="1"/>
  <c r="S174" i="1"/>
  <c r="AC173" i="1"/>
  <c r="U173" i="1"/>
  <c r="T173" i="1"/>
  <c r="S173" i="1"/>
  <c r="AC172" i="1"/>
  <c r="U172" i="1"/>
  <c r="T172" i="1"/>
  <c r="S172" i="1"/>
  <c r="AC171" i="1"/>
  <c r="AB171" i="1"/>
  <c r="AB172" i="1" s="1"/>
  <c r="U171" i="1"/>
  <c r="T171" i="1"/>
  <c r="S171" i="1"/>
  <c r="AC168" i="1"/>
  <c r="T168" i="1"/>
  <c r="S168" i="1"/>
  <c r="AC167" i="1"/>
  <c r="T167" i="1"/>
  <c r="S167" i="1"/>
  <c r="AC166" i="1"/>
  <c r="AB166" i="1"/>
  <c r="T166" i="1"/>
  <c r="S166" i="1"/>
  <c r="AC165" i="1"/>
  <c r="S165" i="1"/>
  <c r="AC164" i="1"/>
  <c r="AC163" i="1"/>
  <c r="S163" i="1"/>
  <c r="AC162" i="1"/>
  <c r="U162" i="1"/>
  <c r="X169" i="1" s="1"/>
  <c r="T162" i="1"/>
  <c r="W169" i="1" s="1"/>
  <c r="S162" i="1"/>
  <c r="E8" i="1"/>
  <c r="C8" i="1"/>
  <c r="V169" i="1" l="1"/>
  <c r="Q144" i="3"/>
  <c r="N39" i="2"/>
  <c r="V182" i="1"/>
  <c r="V178" i="1"/>
  <c r="V174" i="1"/>
  <c r="V173" i="1"/>
  <c r="V183" i="1"/>
  <c r="V179" i="1"/>
  <c r="V175" i="1"/>
  <c r="V171" i="1"/>
  <c r="V177" i="1"/>
  <c r="V184" i="1"/>
  <c r="V180" i="1"/>
  <c r="V176" i="1"/>
  <c r="V172" i="1"/>
  <c r="Y172" i="1" s="1"/>
  <c r="M52" i="2" s="1"/>
  <c r="A145" i="3" s="1"/>
  <c r="V181" i="1"/>
  <c r="W221" i="1"/>
  <c r="W217" i="1"/>
  <c r="W213" i="1"/>
  <c r="W222" i="1"/>
  <c r="W218" i="1"/>
  <c r="W214" i="1"/>
  <c r="W216" i="1"/>
  <c r="W212" i="1"/>
  <c r="W219" i="1"/>
  <c r="W215" i="1"/>
  <c r="W220" i="1"/>
  <c r="W183" i="1"/>
  <c r="W179" i="1"/>
  <c r="W175" i="1"/>
  <c r="W171" i="1"/>
  <c r="Z171" i="1" s="1"/>
  <c r="Q51" i="2" s="1"/>
  <c r="G144" i="3" s="1"/>
  <c r="W184" i="1"/>
  <c r="W180" i="1"/>
  <c r="W176" i="1"/>
  <c r="W172" i="1"/>
  <c r="W182" i="1"/>
  <c r="W174" i="1"/>
  <c r="W181" i="1"/>
  <c r="W177" i="1"/>
  <c r="W173" i="1"/>
  <c r="W178" i="1"/>
  <c r="V228" i="1"/>
  <c r="V224" i="1"/>
  <c r="V229" i="1"/>
  <c r="V225" i="1"/>
  <c r="V227" i="1"/>
  <c r="V223" i="1"/>
  <c r="Y223" i="1" s="1"/>
  <c r="M85" i="2" s="1"/>
  <c r="A178" i="3" s="1"/>
  <c r="V226" i="1"/>
  <c r="W165" i="1"/>
  <c r="W166" i="1"/>
  <c r="W162" i="1"/>
  <c r="W168" i="1"/>
  <c r="W164" i="1"/>
  <c r="W167" i="1"/>
  <c r="W163" i="1"/>
  <c r="X184" i="1"/>
  <c r="X180" i="1"/>
  <c r="X176" i="1"/>
  <c r="X172" i="1"/>
  <c r="X183" i="1"/>
  <c r="X179" i="1"/>
  <c r="X175" i="1"/>
  <c r="X181" i="1"/>
  <c r="X177" i="1"/>
  <c r="X173" i="1"/>
  <c r="X182" i="1"/>
  <c r="X178" i="1"/>
  <c r="X174" i="1"/>
  <c r="X171" i="1"/>
  <c r="W196" i="1"/>
  <c r="W192" i="1"/>
  <c r="W188" i="1"/>
  <c r="W197" i="1"/>
  <c r="W193" i="1"/>
  <c r="W189" i="1"/>
  <c r="W199" i="1"/>
  <c r="W195" i="1"/>
  <c r="W191" i="1"/>
  <c r="W187" i="1"/>
  <c r="W198" i="1"/>
  <c r="W194" i="1"/>
  <c r="W190" i="1"/>
  <c r="W186" i="1"/>
  <c r="V208" i="1"/>
  <c r="V204" i="1"/>
  <c r="V209" i="1"/>
  <c r="V205" i="1"/>
  <c r="V201" i="1"/>
  <c r="V210" i="1"/>
  <c r="V206" i="1"/>
  <c r="V202" i="1"/>
  <c r="V211" i="1"/>
  <c r="V207" i="1"/>
  <c r="V203" i="1"/>
  <c r="W229" i="1"/>
  <c r="W225" i="1"/>
  <c r="W226" i="1"/>
  <c r="W227" i="1"/>
  <c r="W223" i="1"/>
  <c r="W228" i="1"/>
  <c r="W224" i="1"/>
  <c r="AB167" i="1"/>
  <c r="AB168" i="1" s="1"/>
  <c r="AB169" i="1" s="1"/>
  <c r="X210" i="1"/>
  <c r="X206" i="1"/>
  <c r="X202" i="1"/>
  <c r="X209" i="1"/>
  <c r="X205" i="1"/>
  <c r="X201" i="1"/>
  <c r="X211" i="1"/>
  <c r="X207" i="1"/>
  <c r="X203" i="1"/>
  <c r="X208" i="1"/>
  <c r="X204" i="1"/>
  <c r="V168" i="1"/>
  <c r="V164" i="1"/>
  <c r="V167" i="1"/>
  <c r="V163" i="1"/>
  <c r="V165" i="1"/>
  <c r="V166" i="1"/>
  <c r="V162" i="1"/>
  <c r="V199" i="1"/>
  <c r="V195" i="1"/>
  <c r="V191" i="1"/>
  <c r="V187" i="1"/>
  <c r="V196" i="1"/>
  <c r="V192" i="1"/>
  <c r="V188" i="1"/>
  <c r="V197" i="1"/>
  <c r="V193" i="1"/>
  <c r="V189" i="1"/>
  <c r="V198" i="1"/>
  <c r="V194" i="1"/>
  <c r="V190" i="1"/>
  <c r="V186" i="1"/>
  <c r="X222" i="1"/>
  <c r="X218" i="1"/>
  <c r="X214" i="1"/>
  <c r="X221" i="1"/>
  <c r="X217" i="1"/>
  <c r="X213" i="1"/>
  <c r="X219" i="1"/>
  <c r="X215" i="1"/>
  <c r="X220" i="1"/>
  <c r="X216" i="1"/>
  <c r="X212" i="1"/>
  <c r="X166" i="1"/>
  <c r="X162" i="1"/>
  <c r="X167" i="1"/>
  <c r="X163" i="1"/>
  <c r="X168" i="1"/>
  <c r="X164" i="1"/>
  <c r="X165" i="1"/>
  <c r="X197" i="1"/>
  <c r="X193" i="1"/>
  <c r="X189" i="1"/>
  <c r="X196" i="1"/>
  <c r="X192" i="1"/>
  <c r="X188" i="1"/>
  <c r="X198" i="1"/>
  <c r="X194" i="1"/>
  <c r="X190" i="1"/>
  <c r="X186" i="1"/>
  <c r="X199" i="1"/>
  <c r="X195" i="1"/>
  <c r="X191" i="1"/>
  <c r="X187" i="1"/>
  <c r="W209" i="1"/>
  <c r="W205" i="1"/>
  <c r="W201" i="1"/>
  <c r="W210" i="1"/>
  <c r="W206" i="1"/>
  <c r="W202" i="1"/>
  <c r="W208" i="1"/>
  <c r="W204" i="1"/>
  <c r="W211" i="1"/>
  <c r="W207" i="1"/>
  <c r="W203" i="1"/>
  <c r="V220" i="1"/>
  <c r="V216" i="1"/>
  <c r="V212" i="1"/>
  <c r="V221" i="1"/>
  <c r="V217" i="1"/>
  <c r="V213" i="1"/>
  <c r="V219" i="1"/>
  <c r="V222" i="1"/>
  <c r="V218" i="1"/>
  <c r="V214" i="1"/>
  <c r="V215" i="1"/>
  <c r="X226" i="1"/>
  <c r="X229" i="1"/>
  <c r="X225" i="1"/>
  <c r="X227" i="1"/>
  <c r="X223" i="1"/>
  <c r="X228" i="1"/>
  <c r="X224" i="1"/>
  <c r="A37" i="3"/>
  <c r="AB173" i="1"/>
  <c r="AB202" i="1"/>
  <c r="AA201" i="1"/>
  <c r="U71" i="2" s="1"/>
  <c r="I164" i="3" s="1"/>
  <c r="AB187" i="1"/>
  <c r="AA186" i="1"/>
  <c r="U61" i="2" s="1"/>
  <c r="I153" i="3" s="1"/>
  <c r="Z201" i="1"/>
  <c r="Q71" i="2" s="1"/>
  <c r="G164" i="3" s="1"/>
  <c r="Y201" i="1"/>
  <c r="M71" i="2" s="1"/>
  <c r="A164" i="3" s="1"/>
  <c r="AB215" i="1"/>
  <c r="Z223" i="1"/>
  <c r="Q85" i="2" s="1"/>
  <c r="G178" i="3" s="1"/>
  <c r="AB225" i="1"/>
  <c r="AA169" i="1" l="1"/>
  <c r="U50" i="2" s="1"/>
  <c r="Y169" i="1"/>
  <c r="M50" i="2" s="1"/>
  <c r="Z169" i="1"/>
  <c r="Q49" i="2" s="1"/>
  <c r="Z224" i="1"/>
  <c r="Q86" i="2" s="1"/>
  <c r="G179" i="3" s="1"/>
  <c r="AA172" i="1"/>
  <c r="U52" i="2" s="1"/>
  <c r="I145" i="3" s="1"/>
  <c r="Z166" i="1"/>
  <c r="Q46" i="2" s="1"/>
  <c r="Z213" i="1"/>
  <c r="Q79" i="2" s="1"/>
  <c r="G172" i="3" s="1"/>
  <c r="AA224" i="1"/>
  <c r="U86" i="2" s="1"/>
  <c r="I179" i="3" s="1"/>
  <c r="AA214" i="1"/>
  <c r="U80" i="2" s="1"/>
  <c r="I173" i="3" s="1"/>
  <c r="Z168" i="1"/>
  <c r="Q48" i="2" s="1"/>
  <c r="AA168" i="1"/>
  <c r="U49" i="2" s="1"/>
  <c r="AA165" i="1"/>
  <c r="U46" i="2" s="1"/>
  <c r="AA164" i="1"/>
  <c r="U45" i="2" s="1"/>
  <c r="Z167" i="1"/>
  <c r="Q47" i="2" s="1"/>
  <c r="AA167" i="1"/>
  <c r="U48" i="2" s="1"/>
  <c r="AA166" i="1"/>
  <c r="U47" i="2" s="1"/>
  <c r="Z163" i="1"/>
  <c r="Q44" i="2" s="1"/>
  <c r="Z164" i="1"/>
  <c r="Z165" i="1"/>
  <c r="Q45" i="2" s="1"/>
  <c r="Y166" i="1"/>
  <c r="M47" i="2" s="1"/>
  <c r="Z212" i="1"/>
  <c r="Q78" i="2" s="1"/>
  <c r="G171" i="3" s="1"/>
  <c r="Y170" i="1"/>
  <c r="Y165" i="1"/>
  <c r="M46" i="2" s="1"/>
  <c r="Y163" i="1"/>
  <c r="M44" i="2" s="1"/>
  <c r="Y164" i="1"/>
  <c r="M45" i="2" s="1"/>
  <c r="Y162" i="1"/>
  <c r="M43" i="2" s="1"/>
  <c r="Y212" i="1"/>
  <c r="M78" i="2" s="1"/>
  <c r="A171" i="3" s="1"/>
  <c r="Y213" i="1"/>
  <c r="M79" i="2" s="1"/>
  <c r="A172" i="3" s="1"/>
  <c r="AA223" i="1"/>
  <c r="U85" i="2" s="1"/>
  <c r="I178" i="3" s="1"/>
  <c r="Z214" i="1"/>
  <c r="Q80" i="2" s="1"/>
  <c r="G173" i="3" s="1"/>
  <c r="AA162" i="1"/>
  <c r="U43" i="2" s="1"/>
  <c r="Y214" i="1"/>
  <c r="M80" i="2" s="1"/>
  <c r="A173" i="3" s="1"/>
  <c r="AA170" i="1"/>
  <c r="AA163" i="1"/>
  <c r="U44" i="2" s="1"/>
  <c r="Y168" i="1"/>
  <c r="M49" i="2" s="1"/>
  <c r="AB174" i="1"/>
  <c r="AA173" i="1"/>
  <c r="U53" i="2" s="1"/>
  <c r="I146" i="3" s="1"/>
  <c r="Z173" i="1"/>
  <c r="Q53" i="2" s="1"/>
  <c r="G146" i="3" s="1"/>
  <c r="Y173" i="1"/>
  <c r="M53" i="2" s="1"/>
  <c r="A146" i="3" s="1"/>
  <c r="AB216" i="1"/>
  <c r="AA215" i="1"/>
  <c r="U81" i="2" s="1"/>
  <c r="I174" i="3" s="1"/>
  <c r="Z215" i="1"/>
  <c r="Q81" i="2" s="1"/>
  <c r="G174" i="3" s="1"/>
  <c r="Y215" i="1"/>
  <c r="M81" i="2" s="1"/>
  <c r="A174" i="3" s="1"/>
  <c r="AB226" i="1"/>
  <c r="AA225" i="1"/>
  <c r="Z225" i="1"/>
  <c r="Q87" i="2" s="1"/>
  <c r="G180" i="3" s="1"/>
  <c r="Y225" i="1"/>
  <c r="Y224" i="1"/>
  <c r="M86" i="2" s="1"/>
  <c r="A179" i="3" s="1"/>
  <c r="Z187" i="1"/>
  <c r="Q62" i="2" s="1"/>
  <c r="G154" i="3" s="1"/>
  <c r="AB188" i="1"/>
  <c r="AA187" i="1"/>
  <c r="U62" i="2" s="1"/>
  <c r="I154" i="3" s="1"/>
  <c r="Y187" i="1"/>
  <c r="M62" i="2" s="1"/>
  <c r="A154" i="3" s="1"/>
  <c r="Z170" i="1"/>
  <c r="Q50" i="2" s="1"/>
  <c r="Z162" i="1"/>
  <c r="Q43" i="2" s="1"/>
  <c r="Y171" i="1"/>
  <c r="M51" i="2" s="1"/>
  <c r="A144" i="3" s="1"/>
  <c r="Y167" i="1"/>
  <c r="M48" i="2" s="1"/>
  <c r="AA213" i="1"/>
  <c r="U79" i="2" s="1"/>
  <c r="I172" i="3" s="1"/>
  <c r="AA212" i="1"/>
  <c r="U78" i="2" s="1"/>
  <c r="I171" i="3" s="1"/>
  <c r="Z186" i="1"/>
  <c r="Q61" i="2" s="1"/>
  <c r="G153" i="3" s="1"/>
  <c r="Y186" i="1"/>
  <c r="M61" i="2" s="1"/>
  <c r="A153" i="3" s="1"/>
  <c r="AA171" i="1"/>
  <c r="U51" i="2" s="1"/>
  <c r="Z202" i="1"/>
  <c r="Q72" i="2" s="1"/>
  <c r="G165" i="3" s="1"/>
  <c r="AB203" i="1"/>
  <c r="AA202" i="1"/>
  <c r="U72" i="2" s="1"/>
  <c r="I165" i="3" s="1"/>
  <c r="Y202" i="1"/>
  <c r="M72" i="2" s="1"/>
  <c r="A165" i="3" s="1"/>
  <c r="Z172" i="1"/>
  <c r="Q52" i="2" s="1"/>
  <c r="G145" i="3" s="1"/>
  <c r="I144" i="3" l="1"/>
  <c r="Y203" i="1"/>
  <c r="M73" i="2" s="1"/>
  <c r="A166" i="3" s="1"/>
  <c r="AB204" i="1"/>
  <c r="AA203" i="1"/>
  <c r="U73" i="2" s="1"/>
  <c r="I166" i="3" s="1"/>
  <c r="Z203" i="1"/>
  <c r="Q73" i="2" s="1"/>
  <c r="G166" i="3" s="1"/>
  <c r="AB189" i="1"/>
  <c r="AA188" i="1"/>
  <c r="U63" i="2" s="1"/>
  <c r="I155" i="3" s="1"/>
  <c r="Y188" i="1"/>
  <c r="M63" i="2" s="1"/>
  <c r="A155" i="3" s="1"/>
  <c r="Z188" i="1"/>
  <c r="Q63" i="2" s="1"/>
  <c r="G155" i="3" s="1"/>
  <c r="Y226" i="1"/>
  <c r="M87" i="2" s="1"/>
  <c r="A180" i="3" s="1"/>
  <c r="AB227" i="1"/>
  <c r="AA226" i="1"/>
  <c r="U87" i="2" s="1"/>
  <c r="I180" i="3" s="1"/>
  <c r="Z226" i="1"/>
  <c r="Q88" i="2" s="1"/>
  <c r="G181" i="3" s="1"/>
  <c r="AB217" i="1"/>
  <c r="AA216" i="1"/>
  <c r="U82" i="2" s="1"/>
  <c r="I175" i="3" s="1"/>
  <c r="Z216" i="1"/>
  <c r="Q82" i="2" s="1"/>
  <c r="G175" i="3" s="1"/>
  <c r="Y216" i="1"/>
  <c r="M82" i="2" s="1"/>
  <c r="A175" i="3" s="1"/>
  <c r="AB175" i="1"/>
  <c r="AA174" i="1"/>
  <c r="U54" i="2" s="1"/>
  <c r="I147" i="3" s="1"/>
  <c r="Z174" i="1"/>
  <c r="Q54" i="2" s="1"/>
  <c r="G147" i="3" s="1"/>
  <c r="Y174" i="1"/>
  <c r="M54" i="2" s="1"/>
  <c r="A147" i="3" s="1"/>
  <c r="Y175" i="1" l="1"/>
  <c r="M55" i="2" s="1"/>
  <c r="A148" i="3" s="1"/>
  <c r="AB176" i="1"/>
  <c r="AA175" i="1"/>
  <c r="U55" i="2" s="1"/>
  <c r="I148" i="3" s="1"/>
  <c r="Z175" i="1"/>
  <c r="Q55" i="2" s="1"/>
  <c r="G148" i="3" s="1"/>
  <c r="Y217" i="1"/>
  <c r="M83" i="2" s="1"/>
  <c r="A176" i="3" s="1"/>
  <c r="AB218" i="1"/>
  <c r="AA217" i="1"/>
  <c r="U83" i="2" s="1"/>
  <c r="I176" i="3" s="1"/>
  <c r="Z217" i="1"/>
  <c r="Q83" i="2" s="1"/>
  <c r="G176" i="3" s="1"/>
  <c r="Z204" i="1"/>
  <c r="Q74" i="2" s="1"/>
  <c r="G167" i="3" s="1"/>
  <c r="Y204" i="1"/>
  <c r="M74" i="2" s="1"/>
  <c r="A167" i="3" s="1"/>
  <c r="AB205" i="1"/>
  <c r="AA204" i="1"/>
  <c r="U74" i="2" s="1"/>
  <c r="I167" i="3" s="1"/>
  <c r="Z227" i="1"/>
  <c r="Q89" i="2" s="1"/>
  <c r="G182" i="3" s="1"/>
  <c r="Y227" i="1"/>
  <c r="M88" i="2" s="1"/>
  <c r="A181" i="3" s="1"/>
  <c r="AB228" i="1"/>
  <c r="AA227" i="1"/>
  <c r="U88" i="2" s="1"/>
  <c r="I181" i="3" s="1"/>
  <c r="Z189" i="1"/>
  <c r="Q64" i="2" s="1"/>
  <c r="G156" i="3" s="1"/>
  <c r="AB190" i="1"/>
  <c r="AA189" i="1"/>
  <c r="U64" i="2" s="1"/>
  <c r="I156" i="3" s="1"/>
  <c r="Y189" i="1"/>
  <c r="M64" i="2" s="1"/>
  <c r="A156" i="3" s="1"/>
  <c r="AB229" i="1" l="1"/>
  <c r="AA228" i="1"/>
  <c r="U89" i="2" s="1"/>
  <c r="I182" i="3" s="1"/>
  <c r="Z228" i="1"/>
  <c r="Q90" i="2" s="1"/>
  <c r="G183" i="3" s="1"/>
  <c r="Y228" i="1"/>
  <c r="M89" i="2" s="1"/>
  <c r="A182" i="3" s="1"/>
  <c r="AB206" i="1"/>
  <c r="AA205" i="1"/>
  <c r="U75" i="2" s="1"/>
  <c r="I168" i="3" s="1"/>
  <c r="Z205" i="1"/>
  <c r="Q75" i="2" s="1"/>
  <c r="G168" i="3" s="1"/>
  <c r="Y205" i="1"/>
  <c r="M75" i="2" s="1"/>
  <c r="A168" i="3" s="1"/>
  <c r="Y190" i="1"/>
  <c r="M65" i="2" s="1"/>
  <c r="A157" i="3" s="1"/>
  <c r="AB191" i="1"/>
  <c r="AA190" i="1"/>
  <c r="U65" i="2" s="1"/>
  <c r="I157" i="3" s="1"/>
  <c r="Z190" i="1"/>
  <c r="Q65" i="2" s="1"/>
  <c r="G157" i="3" s="1"/>
  <c r="Z218" i="1"/>
  <c r="Q84" i="2" s="1"/>
  <c r="G177" i="3" s="1"/>
  <c r="Y218" i="1"/>
  <c r="M84" i="2" s="1"/>
  <c r="A177" i="3" s="1"/>
  <c r="AB219" i="1"/>
  <c r="AA218" i="1"/>
  <c r="U84" i="2" s="1"/>
  <c r="I177" i="3" s="1"/>
  <c r="Z176" i="1"/>
  <c r="Q56" i="2" s="1"/>
  <c r="G149" i="3" s="1"/>
  <c r="Y176" i="1"/>
  <c r="M56" i="2" s="1"/>
  <c r="A149" i="3" s="1"/>
  <c r="AB177" i="1"/>
  <c r="AA176" i="1"/>
  <c r="U56" i="2" s="1"/>
  <c r="I149" i="3" s="1"/>
  <c r="AB178" i="1" l="1"/>
  <c r="AA177" i="1"/>
  <c r="U57" i="2" s="1"/>
  <c r="I150" i="3" s="1"/>
  <c r="Z177" i="1"/>
  <c r="Q57" i="2" s="1"/>
  <c r="G150" i="3" s="1"/>
  <c r="Y177" i="1"/>
  <c r="M57" i="2" s="1"/>
  <c r="A150" i="3" s="1"/>
  <c r="AB220" i="1"/>
  <c r="AA219" i="1"/>
  <c r="Z219" i="1"/>
  <c r="Y219" i="1"/>
  <c r="Z191" i="1"/>
  <c r="Q66" i="2" s="1"/>
  <c r="G158" i="3" s="1"/>
  <c r="Y191" i="1"/>
  <c r="M66" i="2" s="1"/>
  <c r="A158" i="3" s="1"/>
  <c r="AB192" i="1"/>
  <c r="AA191" i="1"/>
  <c r="U66" i="2" s="1"/>
  <c r="I158" i="3" s="1"/>
  <c r="AB207" i="1"/>
  <c r="AA206" i="1"/>
  <c r="U76" i="2" s="1"/>
  <c r="I169" i="3" s="1"/>
  <c r="Z206" i="1"/>
  <c r="Q76" i="2" s="1"/>
  <c r="G169" i="3" s="1"/>
  <c r="Y206" i="1"/>
  <c r="M76" i="2" s="1"/>
  <c r="A169" i="3" s="1"/>
  <c r="Y229" i="1"/>
  <c r="M90" i="2" s="1"/>
  <c r="A183" i="3" s="1"/>
  <c r="AA229" i="1"/>
  <c r="U90" i="2" s="1"/>
  <c r="I183" i="3" s="1"/>
  <c r="Z229" i="1"/>
  <c r="AB193" i="1" l="1"/>
  <c r="AA192" i="1"/>
  <c r="U67" i="2" s="1"/>
  <c r="I159" i="3" s="1"/>
  <c r="Y192" i="1"/>
  <c r="M67" i="2" s="1"/>
  <c r="A159" i="3" s="1"/>
  <c r="Z192" i="1"/>
  <c r="Q67" i="2" s="1"/>
  <c r="G159" i="3" s="1"/>
  <c r="Y207" i="1"/>
  <c r="M77" i="2" s="1"/>
  <c r="A170" i="3" s="1"/>
  <c r="AB208" i="1"/>
  <c r="AA207" i="1"/>
  <c r="U77" i="2" s="1"/>
  <c r="I170" i="3" s="1"/>
  <c r="Z207" i="1"/>
  <c r="Q77" i="2" s="1"/>
  <c r="G170" i="3" s="1"/>
  <c r="AB221" i="1"/>
  <c r="AA220" i="1"/>
  <c r="Z220" i="1"/>
  <c r="Y220" i="1"/>
  <c r="AB179" i="1"/>
  <c r="AA178" i="1"/>
  <c r="U58" i="2" s="1"/>
  <c r="Z178" i="1"/>
  <c r="Q58" i="2" s="1"/>
  <c r="G151" i="3" s="1"/>
  <c r="Y178" i="1"/>
  <c r="M58" i="2" s="1"/>
  <c r="A151" i="3" s="1"/>
  <c r="Z208" i="1" l="1"/>
  <c r="Y208" i="1"/>
  <c r="AB209" i="1"/>
  <c r="AA208" i="1"/>
  <c r="Y179" i="1"/>
  <c r="M59" i="2" s="1"/>
  <c r="AB180" i="1"/>
  <c r="AA179" i="1"/>
  <c r="U59" i="2" s="1"/>
  <c r="Z179" i="1"/>
  <c r="Q59" i="2" s="1"/>
  <c r="Y221" i="1"/>
  <c r="AB222" i="1"/>
  <c r="AA221" i="1"/>
  <c r="Z221" i="1"/>
  <c r="Z193" i="1"/>
  <c r="Q68" i="2" s="1"/>
  <c r="G160" i="3" s="1"/>
  <c r="AB194" i="1"/>
  <c r="AA193" i="1"/>
  <c r="U68" i="2" s="1"/>
  <c r="I160" i="3" s="1"/>
  <c r="Y193" i="1"/>
  <c r="M68" i="2" s="1"/>
  <c r="A160" i="3" s="1"/>
  <c r="AB210" i="1" l="1"/>
  <c r="AA209" i="1"/>
  <c r="Z209" i="1"/>
  <c r="Y209" i="1"/>
  <c r="Y194" i="1"/>
  <c r="M69" i="2" s="1"/>
  <c r="AB195" i="1"/>
  <c r="AA194" i="1"/>
  <c r="U69" i="2" s="1"/>
  <c r="I161" i="3" s="1"/>
  <c r="Z194" i="1"/>
  <c r="Q69" i="2" s="1"/>
  <c r="Z222" i="1"/>
  <c r="Y222" i="1"/>
  <c r="AA222" i="1"/>
  <c r="Z180" i="1"/>
  <c r="Q60" i="2" s="1"/>
  <c r="Y180" i="1"/>
  <c r="M60" i="2" s="1"/>
  <c r="AB181" i="1"/>
  <c r="AA180" i="1"/>
  <c r="U60" i="2" s="1"/>
  <c r="AB182" i="1" l="1"/>
  <c r="AA181" i="1"/>
  <c r="Z181" i="1"/>
  <c r="Y181" i="1"/>
  <c r="Z195" i="1"/>
  <c r="Q70" i="2" s="1"/>
  <c r="AB196" i="1"/>
  <c r="AA195" i="1"/>
  <c r="U70" i="2" s="1"/>
  <c r="I162" i="3" s="1"/>
  <c r="Y195" i="1"/>
  <c r="M70" i="2" s="1"/>
  <c r="A161" i="3" s="1"/>
  <c r="AB211" i="1"/>
  <c r="AA210" i="1"/>
  <c r="Z210" i="1"/>
  <c r="Y210" i="1"/>
  <c r="AB197" i="1" l="1"/>
  <c r="AA196" i="1"/>
  <c r="Y196" i="1"/>
  <c r="Z196" i="1"/>
  <c r="Y211" i="1"/>
  <c r="AA211" i="1"/>
  <c r="Z211" i="1"/>
  <c r="AB183" i="1"/>
  <c r="AA182" i="1"/>
  <c r="Z182" i="1"/>
  <c r="Y182" i="1"/>
  <c r="Y183" i="1" l="1"/>
  <c r="AB184" i="1"/>
  <c r="AA183" i="1"/>
  <c r="Z183" i="1"/>
  <c r="Z197" i="1"/>
  <c r="AB198" i="1"/>
  <c r="AA197" i="1"/>
  <c r="Y197" i="1"/>
  <c r="Y198" i="1" l="1"/>
  <c r="AB199" i="1"/>
  <c r="AA198" i="1"/>
  <c r="Z198" i="1"/>
  <c r="Z184" i="1"/>
  <c r="Y184" i="1"/>
  <c r="AA184" i="1"/>
  <c r="Z199" i="1" l="1"/>
  <c r="Y199" i="1"/>
  <c r="AA199" i="1"/>
</calcChain>
</file>

<file path=xl/sharedStrings.xml><?xml version="1.0" encoding="utf-8"?>
<sst xmlns="http://schemas.openxmlformats.org/spreadsheetml/2006/main" count="719" uniqueCount="424">
  <si>
    <t>タイムライン、避難確保計画　入力フォーマット</t>
  </si>
  <si>
    <t>【注意！】</t>
  </si>
  <si>
    <r>
      <rPr>
        <sz val="12"/>
        <color rgb="FF000000"/>
        <rFont val="ＭＳ ゴシック"/>
        <family val="3"/>
        <charset val="128"/>
      </rPr>
      <t>・本シートは、タイムライン及び避難確保計画を簡易に作成することを目的としたものです。このため、</t>
    </r>
    <r>
      <rPr>
        <u/>
        <sz val="12"/>
        <color rgb="FFFF0000"/>
        <rFont val="ＭＳ ゴシック"/>
        <family val="3"/>
        <charset val="128"/>
      </rPr>
      <t>出力シート上に作成される計画内容は、必ずしも各施設の状況を反映したものとはなりません</t>
    </r>
    <r>
      <rPr>
        <sz val="12"/>
        <color rgb="FF000000"/>
        <rFont val="ＭＳ ゴシック"/>
        <family val="3"/>
        <charset val="128"/>
      </rPr>
      <t>。適切な計画を作成するため、</t>
    </r>
    <r>
      <rPr>
        <u/>
        <sz val="12"/>
        <color rgb="FFFF0000"/>
        <rFont val="ＭＳ ゴシック"/>
        <family val="3"/>
        <charset val="128"/>
      </rPr>
      <t>各施設においてはシート上に作成された計画内容を十分確認し、必要な場合修正</t>
    </r>
    <r>
      <rPr>
        <sz val="12"/>
        <color rgb="FF000000"/>
        <rFont val="ＭＳ ゴシック"/>
        <family val="3"/>
        <charset val="128"/>
      </rPr>
      <t>してください。
・シートの性質上、文字がつぶれたりする場合がありますので、その場合は適宜エクセルシートの大きさを変えるなどで表示内容を調整してください。
・太枠線内のオレンジ（一部、黄）色付けされた部分に入力してください。
・出力シートの内容の修正は、直接出力シートに対して行ってください。</t>
    </r>
  </si>
  <si>
    <t>入力項目</t>
  </si>
  <si>
    <t>入力セル</t>
  </si>
  <si>
    <t>入力例、備考等</t>
  </si>
  <si>
    <t>反映先：表紙、他</t>
  </si>
  <si>
    <t>　</t>
  </si>
  <si>
    <t>計画作成年月日</t>
  </si>
  <si>
    <t>年</t>
  </si>
  <si>
    <t>月</t>
  </si>
  <si>
    <t>日</t>
  </si>
  <si>
    <t>施設名</t>
  </si>
  <si>
    <t>岡山保育園</t>
  </si>
  <si>
    <t>特別養護老人ホーム岡山園</t>
  </si>
  <si>
    <t>住所</t>
  </si>
  <si>
    <t>総社市中央一丁目1番1号</t>
  </si>
  <si>
    <t>所在市町村名</t>
  </si>
  <si>
    <t>総社市</t>
  </si>
  <si>
    <t>総社市中央</t>
  </si>
  <si>
    <t>対象となる災害</t>
  </si>
  <si>
    <t>3.浸水害・土砂災害の両方</t>
  </si>
  <si>
    <t>1.浸水害 2.土砂災害 3.両方</t>
  </si>
  <si>
    <t>反映先：タイムライン「１．施設の利用状況の確認」、避難確保計画 (様式１）</t>
  </si>
  <si>
    <t>　施設の収容人数の状況</t>
  </si>
  <si>
    <t>昼間</t>
  </si>
  <si>
    <t>利用者</t>
  </si>
  <si>
    <t>施設職員</t>
  </si>
  <si>
    <t>施設職員5名　利用者10名</t>
  </si>
  <si>
    <t>時間帯毎の施設職員数、利用者数を記入します。
休日の体制が平日とは異なる場合、休日設定の有無で「平日と異なる」を選択してください。</t>
  </si>
  <si>
    <t>夜間</t>
  </si>
  <si>
    <t>施設職員2名　利用者10名</t>
  </si>
  <si>
    <t>休日</t>
  </si>
  <si>
    <t>休日設定の有無</t>
  </si>
  <si>
    <t>平日と同じ／平日と異なる</t>
  </si>
  <si>
    <t>　避難対象、利用者数、施設職員数</t>
  </si>
  <si>
    <t>種別（歩行状態等）</t>
  </si>
  <si>
    <t>約</t>
  </si>
  <si>
    <t>ストレッチャー</t>
  </si>
  <si>
    <t>幼児6名　施設職員1名</t>
  </si>
  <si>
    <t>利用者を避難させる状況を想定し、避難対象、利用者数、施設職員数を記入します。
種別は施設職員が分かりやすいように記入してください。</t>
  </si>
  <si>
    <t>車いす</t>
  </si>
  <si>
    <t>車いす3名　施設職員1名</t>
  </si>
  <si>
    <t>反映先：タイムライン「２．施設ハザードの確認」</t>
  </si>
  <si>
    <t>施設ハザードを確認して、記入してください。</t>
  </si>
  <si>
    <t>　施設階層</t>
  </si>
  <si>
    <t>施設階層</t>
  </si>
  <si>
    <t>浸水深</t>
  </si>
  <si>
    <t>施設階層2階　浸水深0.5m</t>
  </si>
  <si>
    <t>　土砂災害区域</t>
  </si>
  <si>
    <t>土砂災害区域</t>
  </si>
  <si>
    <t>土砂災害区域内か否か</t>
  </si>
  <si>
    <t>区域外</t>
  </si>
  <si>
    <t>反映先：タイムライン「７．体制確立や避難開始等のタイミングの検討」、避難確保計画 (様式２）</t>
  </si>
  <si>
    <t>例：高梁川の水位観測所
所在する市町村から、施設周辺で浸水を引き起こす恐れのある河川に係る「洪水予報」または「水位到達情報」が伝達されます。どのような情報がどうやって伝達されるのか市町村に確認下さい。
市町村から伝達される洪水予報等を踏まえて、必要な防災体制を検討しましょう。</t>
  </si>
  <si>
    <t>　対象河川①</t>
  </si>
  <si>
    <t>浸水想定区域を持つ河川名</t>
  </si>
  <si>
    <t>高梁川</t>
  </si>
  <si>
    <t>参照する水位観測所</t>
  </si>
  <si>
    <t>日羽</t>
  </si>
  <si>
    <t>　対象河川②（ある場合）</t>
  </si>
  <si>
    <t>吉井川</t>
  </si>
  <si>
    <t>例：高瀬川の水位観測所</t>
  </si>
  <si>
    <t>御休</t>
  </si>
  <si>
    <t>治水橋</t>
  </si>
  <si>
    <t>通常は、最寄りの水位観測所を参照先とします。疑問点は市町村に確認下さい。</t>
  </si>
  <si>
    <t>　対象河川③（ある場合）</t>
  </si>
  <si>
    <t>○○川</t>
  </si>
  <si>
    <t>○○</t>
  </si>
  <si>
    <t>反映先：タイムライン「７．体制確立や避難開始等のタイミングの検討」、避難確保計画 (様式３）</t>
  </si>
  <si>
    <t>洪水予報等の市町村からの入手方法</t>
  </si>
  <si>
    <t>メール</t>
  </si>
  <si>
    <t>ファックス</t>
  </si>
  <si>
    <t>市町村の情報サイト</t>
  </si>
  <si>
    <t>http://www.city.○○.○○.jp/○○/</t>
  </si>
  <si>
    <t>http://www.city.○○.jp/○○/</t>
  </si>
  <si>
    <t>洪水予報等は、所在する市町村からFAX等で伝達されます。伝達方法について市町村に確認のうえ、入手手段を記載してください。</t>
  </si>
  <si>
    <t>市町村からの緊急速報メールの受信の有無</t>
  </si>
  <si>
    <t>○</t>
  </si>
  <si>
    <t>○：有り、－：無し</t>
  </si>
  <si>
    <t>○／－</t>
  </si>
  <si>
    <t>その他（市町村への連絡先部局名等）</t>
  </si>
  <si>
    <t>防災課</t>
  </si>
  <si>
    <t>総社市防災課</t>
  </si>
  <si>
    <t>市町村の連絡先部局に係る電話番号</t>
  </si>
  <si>
    <t>○○○○</t>
  </si>
  <si>
    <t>03-1234-5678</t>
  </si>
  <si>
    <t>反映先：タイムライン「３．避難先の検討、リスク」、避難確保計画 (様式４）</t>
  </si>
  <si>
    <t>　避難場所①（必須）</t>
  </si>
  <si>
    <t>避難場所名</t>
  </si>
  <si>
    <t>総社中央小学校</t>
  </si>
  <si>
    <t>避難場所の住所</t>
  </si>
  <si>
    <t>総社市門田９５９</t>
  </si>
  <si>
    <t>避難場所の避難先階</t>
  </si>
  <si>
    <t>階</t>
  </si>
  <si>
    <t>3階</t>
  </si>
  <si>
    <t>避難場所を設定し、設定した場所や避難ルートが避難時に浸水などで通行困難とならないことを確認してください。</t>
  </si>
  <si>
    <t>避難場所までの移動距離、時間</t>
  </si>
  <si>
    <t>ｍ</t>
  </si>
  <si>
    <t>分</t>
  </si>
  <si>
    <t>500m　60分</t>
  </si>
  <si>
    <t>避難場所までの移動手段①</t>
  </si>
  <si>
    <t>徒歩の場合</t>
  </si>
  <si>
    <t>徒歩　60分</t>
  </si>
  <si>
    <t>避難場所までの移動手段②</t>
  </si>
  <si>
    <t>車両の場合</t>
  </si>
  <si>
    <t>台</t>
  </si>
  <si>
    <t>車両　4台</t>
  </si>
  <si>
    <t>浸水想定区域および浸水深</t>
  </si>
  <si>
    <t>区域内</t>
  </si>
  <si>
    <t>m</t>
  </si>
  <si>
    <t>区域内の場合、浸水深m</t>
  </si>
  <si>
    <t>区域外がのぞましい</t>
  </si>
  <si>
    <t>　避難場所②（必要に応じて）</t>
  </si>
  <si>
    <t>避難場所までの移動距離</t>
  </si>
  <si>
    <t>500m</t>
  </si>
  <si>
    <t>徒歩　15分</t>
  </si>
  <si>
    <t>　施設内にて屋内安全確保を図る場所</t>
  </si>
  <si>
    <t>避難に伴うリスクを踏まえ、必要がある場合屋内安全確保を図る場所を設定してください。</t>
  </si>
  <si>
    <t>施設の３階</t>
  </si>
  <si>
    <t>反映先：タイムライン「5．避難を行うための準備や所要時間の検討」</t>
  </si>
  <si>
    <t>　避難準備</t>
  </si>
  <si>
    <t>①利用者への家族の連絡</t>
  </si>
  <si>
    <t>避難を行うための準備や所要時間を設定してください。所要時間は余裕を持たせて設定してください。</t>
  </si>
  <si>
    <t>②利用者の家族への受渡し</t>
  </si>
  <si>
    <t>随時</t>
  </si>
  <si>
    <t>③避難路の安全確保</t>
  </si>
  <si>
    <t>※③は重複</t>
  </si>
  <si>
    <t>③持出し品の準備</t>
  </si>
  <si>
    <t>所要時間を記入してください。並列した準備があれば、最大所要時間を記入してください。</t>
  </si>
  <si>
    <t>※③は同時並行</t>
  </si>
  <si>
    <t>合計</t>
  </si>
  <si>
    <t>合計時間を記入</t>
  </si>
  <si>
    <t>反映先：タイムライン「７．対応のタイミングの検討」、避難確保計画 (様式２）</t>
  </si>
  <si>
    <t>　施設の対応</t>
  </si>
  <si>
    <t>①体制確立の判断材料</t>
  </si>
  <si>
    <t>②対応内容</t>
  </si>
  <si>
    <t>目安等</t>
  </si>
  <si>
    <t>③対応要員</t>
  </si>
  <si>
    <t>Index</t>
  </si>
  <si>
    <t>数量設定有</t>
  </si>
  <si>
    <t>反映先：タイムライン「６．避難に必要な備品や浸水対策資機材の確認」、避難確保計画 (様式５）</t>
  </si>
  <si>
    <t>　情報収集・伝達に係る機材等</t>
  </si>
  <si>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</si>
  <si>
    <t>□テレビ</t>
  </si>
  <si>
    <t>有</t>
  </si>
  <si>
    <t>有りの場合→</t>
  </si>
  <si>
    <t>無／有　3台</t>
  </si>
  <si>
    <t>□ラジオ</t>
  </si>
  <si>
    <t>器</t>
  </si>
  <si>
    <t>無／有　5器</t>
  </si>
  <si>
    <t>□タブレット端末</t>
  </si>
  <si>
    <t>無／有　2台</t>
  </si>
  <si>
    <t>□ファックス</t>
  </si>
  <si>
    <t>□携帯電話</t>
  </si>
  <si>
    <t>無／有　5台</t>
  </si>
  <si>
    <t>□携帯電話用バッテリー</t>
  </si>
  <si>
    <t>個</t>
  </si>
  <si>
    <t>無／有　3個</t>
  </si>
  <si>
    <t>□乾電池</t>
  </si>
  <si>
    <t>無／有　20個</t>
  </si>
  <si>
    <t>□その他</t>
  </si>
  <si>
    <t>　避難誘導に係る機材等</t>
  </si>
  <si>
    <t>□従業員名簿</t>
  </si>
  <si>
    <t>無／有</t>
  </si>
  <si>
    <t>□利用者名簿</t>
  </si>
  <si>
    <t>□案内旗</t>
  </si>
  <si>
    <t>無</t>
  </si>
  <si>
    <t>枚</t>
  </si>
  <si>
    <t>無／有　1枚</t>
  </si>
  <si>
    <t>□拡声器</t>
  </si>
  <si>
    <t>無／有　1台</t>
  </si>
  <si>
    <t>□懐中電灯</t>
  </si>
  <si>
    <t>□ライフジャケット</t>
  </si>
  <si>
    <t>着</t>
  </si>
  <si>
    <t>無／有　10着</t>
  </si>
  <si>
    <t>□蛍光塗料</t>
  </si>
  <si>
    <t>無／有　1個</t>
  </si>
  <si>
    <t>　屋内安全確保に係る機材等</t>
  </si>
  <si>
    <t>□水</t>
  </si>
  <si>
    <t>日分</t>
  </si>
  <si>
    <t>無／有　3日分</t>
  </si>
  <si>
    <t>□食料</t>
  </si>
  <si>
    <t>□寝具</t>
  </si>
  <si>
    <t>人分</t>
  </si>
  <si>
    <t>無／有　10人分</t>
  </si>
  <si>
    <t>□防寒具</t>
  </si>
  <si>
    <t>　施設利用者に係る機材等</t>
  </si>
  <si>
    <t>□おむつ・おしりふき</t>
  </si>
  <si>
    <t>無／有　100枚</t>
  </si>
  <si>
    <t>□常備薬</t>
  </si>
  <si>
    <t>□おやつ</t>
  </si>
  <si>
    <t>無／有　30個</t>
  </si>
  <si>
    <t>□おんぶひも</t>
  </si>
  <si>
    <t>　その他の機材等</t>
  </si>
  <si>
    <t>□ウエットティッシュ</t>
  </si>
  <si>
    <t>□ゴミ袋</t>
  </si>
  <si>
    <t>無／有　10枚</t>
  </si>
  <si>
    <t>□タオル</t>
  </si>
  <si>
    <t>□ミルク、□簡易マット</t>
  </si>
  <si>
    <t>　浸水を防ぐための機材等</t>
  </si>
  <si>
    <t>□土のう</t>
  </si>
  <si>
    <t>□止水板</t>
  </si>
  <si>
    <t>□プランター、□ビニールシート、□ロープ</t>
  </si>
  <si>
    <t>反映先：避難確保計画 (様式５）8.防災教育及び訓練の実施</t>
  </si>
  <si>
    <t>　研修実施（毎年）</t>
  </si>
  <si>
    <t>この入力シートでは年２回の研修、訓練の実施を想定していますが、さらに複数回実施する場合は、出力シートを直接修正してください。</t>
  </si>
  <si>
    <t>研修実施月①</t>
  </si>
  <si>
    <t>4月</t>
  </si>
  <si>
    <t>研修対象者①</t>
  </si>
  <si>
    <t>新規採用の従業員</t>
  </si>
  <si>
    <t>研修の内容①</t>
  </si>
  <si>
    <t>防災情報及び避難誘導</t>
  </si>
  <si>
    <t>研修実施月②</t>
  </si>
  <si>
    <t>5月</t>
  </si>
  <si>
    <t>研修対象者②</t>
  </si>
  <si>
    <t>全従業員</t>
  </si>
  <si>
    <t>研修の内容②</t>
  </si>
  <si>
    <t>避難誘導</t>
  </si>
  <si>
    <t>　訓練実施（毎年）</t>
  </si>
  <si>
    <t>訓練実施月①</t>
  </si>
  <si>
    <t>訓練対象者①</t>
  </si>
  <si>
    <t>訓練の内容①</t>
  </si>
  <si>
    <t>訓練実施月②</t>
  </si>
  <si>
    <t>訓練対象者②</t>
  </si>
  <si>
    <t>訓練の内容②</t>
  </si>
  <si>
    <t>情報収集・伝達及び避難誘導</t>
  </si>
  <si>
    <t>情報収集・伝達</t>
  </si>
  <si>
    <t>要配慮者利用施設避難行動タイムライン</t>
  </si>
  <si>
    <t>施設名：</t>
  </si>
  <si>
    <t>対象となる災害：</t>
  </si>
  <si>
    <t xml:space="preserve">１．施設の利用状況の確認 </t>
  </si>
  <si>
    <t>別紙１</t>
  </si>
  <si>
    <t>避難経路図</t>
  </si>
  <si>
    <t>２．施設ハザードの確認</t>
  </si>
  <si>
    <t>3．安全な避難先の検討</t>
  </si>
  <si>
    <t xml:space="preserve">5．避難を行うための準備や所要時間の検討
</t>
  </si>
  <si>
    <t xml:space="preserve">６．避難に必要な備品や浸水対策資機材の確認
</t>
  </si>
  <si>
    <t>避難場所</t>
  </si>
  <si>
    <t>浸水想定区域</t>
  </si>
  <si>
    <t>土砂災害警戒区域</t>
  </si>
  <si>
    <t>対応内容</t>
  </si>
  <si>
    <t>所要時間</t>
  </si>
  <si>
    <t>備　蓄　品</t>
  </si>
  <si>
    <t>避難準備</t>
  </si>
  <si>
    <t>□浸水深</t>
  </si>
  <si>
    <t>屋内安全確保</t>
  </si>
  <si>
    <t xml:space="preserve">4．避難場所までの避難経路の検討
</t>
  </si>
  <si>
    <t>避難準備の所要時間（計）</t>
  </si>
  <si>
    <t>避難所への移動</t>
  </si>
  <si>
    <t>その他</t>
  </si>
  <si>
    <t>避難場所：</t>
  </si>
  <si>
    <t>移動距離：</t>
  </si>
  <si>
    <t>移動手段：</t>
  </si>
  <si>
    <t>浸水を防ぐための対策</t>
  </si>
  <si>
    <t>避難準備から避難完了までの所要時間（合計）</t>
  </si>
  <si>
    <t xml:space="preserve">７．体制確立や避難開始等のタイミングの検討
</t>
  </si>
  <si>
    <t>現象</t>
  </si>
  <si>
    <t>防災情報</t>
  </si>
  <si>
    <t>の対応</t>
  </si>
  <si>
    <t>体制確立の判断材料</t>
  </si>
  <si>
    <t>対応要員</t>
  </si>
  <si>
    <t>平常時</t>
  </si>
  <si>
    <t>注意体制確立</t>
  </si>
  <si>
    <t>警戒体制確立</t>
  </si>
  <si>
    <t>非常体制確立（レベル3）</t>
  </si>
  <si>
    <t>非常体制確立（レベル4）</t>
  </si>
  <si>
    <t>非常体制確立（レベル5）</t>
  </si>
  <si>
    <t>河川名：</t>
  </si>
  <si>
    <t>観測所名：</t>
  </si>
  <si>
    <t>注意）現象と防災情報の関係性は時系列が前後する可能性があります</t>
  </si>
  <si>
    <t>避難確保計画</t>
  </si>
  <si>
    <t>様式１</t>
  </si>
  <si>
    <t xml:space="preserve">1．計画の目的 </t>
  </si>
  <si>
    <t>　この計画は、水防法第15条の3第1項に基づくものであり、本施設の利用者の大雨や台風時の円滑かつ迅速な避難の確保を図ることを目的とする。</t>
  </si>
  <si>
    <t>.</t>
  </si>
  <si>
    <t>　この計画は、土砂災害防止法第8条の2第1項に基づくものであり、本施設の利用者の大雨や台風時の円滑かつ迅速な避難の確保を図ることを目的とする。</t>
  </si>
  <si>
    <t>　この計画は、水防法第15条の3第1項および、土砂災害防止法第8条の2第1項に基づくものであり、本施設の利用者の大雨や台風時の円滑かつ迅速な避難の確保を図ることを目的とする。</t>
  </si>
  <si>
    <t>2．計画の報告</t>
  </si>
  <si>
    <t>　計画を作成及び必要に応じて見直し・修正をしたときは、水防法第15条の3第2項に基づき、遅滞なく、当該計画を市町村長へ報告する。</t>
  </si>
  <si>
    <t>　計画を作成及び必要に応じて見直し・修正をしたときは、土砂災害防止法第8条の2第2項に基づき、遅滞なく、当該計画を市町村長へ報告する。</t>
  </si>
  <si>
    <t>　計画を作成及び必要に応じて見直し・修正をしたときは、水防法第15条の3第2項および、土砂災害防止法第8条の2第2項に基づき、遅滞なく、当該計画を市町村長へ報告する。</t>
  </si>
  <si>
    <t xml:space="preserve">3．計画の適用範囲 </t>
  </si>
  <si>
    <t>　この計画は、本施設に勤務又は利用する全ての者に適用するものとする。</t>
  </si>
  <si>
    <t>【施設の状況】</t>
  </si>
  <si>
    <t>人　　　　　数</t>
  </si>
  <si>
    <t>昼間・夜間</t>
  </si>
  <si>
    <t>【避難対象】</t>
  </si>
  <si>
    <t>【施設周辺の避難経路図】</t>
  </si>
  <si>
    <t>　避難先はハザードマップの想定浸水深や土砂災害警戒区域等から、以下の場所とする。</t>
  </si>
  <si>
    <t>施設及び避難先の位置と、施設から避難先までの避難ルートを貼り付けて下さい。</t>
  </si>
  <si>
    <t>施設所在地</t>
  </si>
  <si>
    <t>様式２</t>
  </si>
  <si>
    <t xml:space="preserve">4．防災体制 </t>
  </si>
  <si>
    <r>
      <rPr>
        <sz val="7"/>
        <color rgb="FF000000"/>
        <rFont val="ＭＳ ゴシック"/>
        <family val="3"/>
        <charset val="128"/>
      </rPr>
      <t xml:space="preserve">　 </t>
    </r>
    <r>
      <rPr>
        <sz val="14"/>
        <color rgb="FF000000"/>
        <rFont val="ＭＳ ゴシック"/>
        <family val="3"/>
        <charset val="128"/>
      </rPr>
      <t>連絡体制及び防災体制は、以下の通りとする。</t>
    </r>
  </si>
  <si>
    <t>【防災体制確立の判断時期及び役割分担】</t>
  </si>
  <si>
    <t>元</t>
  </si>
  <si>
    <t>①体制確立の判断時期</t>
  </si>
  <si>
    <t>②活動内容</t>
  </si>
  <si>
    <t>次のいずれかに該当する場合</t>
  </si>
  <si>
    <t>洪水予報等の情報収集</t>
  </si>
  <si>
    <t>情報収集伝達要員</t>
  </si>
  <si>
    <r>
      <rPr>
        <sz val="11"/>
        <rFont val="Wingdings"/>
        <charset val="2"/>
      </rPr>
      <t>Ø</t>
    </r>
    <r>
      <rPr>
        <sz val="11"/>
        <rFont val="Times New Roman"/>
        <family val="1"/>
        <charset val="1"/>
      </rPr>
      <t xml:space="preserve"> </t>
    </r>
  </si>
  <si>
    <t>以下のいずれかに該当する場合</t>
  </si>
  <si>
    <t>使用する資器材の準備</t>
  </si>
  <si>
    <t>避難誘導要員</t>
  </si>
  <si>
    <t>保護者への事前連絡</t>
  </si>
  <si>
    <t>周辺住民への事前協力依頼</t>
  </si>
  <si>
    <t>要配慮者の避難誘導</t>
  </si>
  <si>
    <t>施設内全体の避難誘導</t>
  </si>
  <si>
    <t>　表内の事項のほか、統括管理者の指揮命令に従うものとする。</t>
  </si>
  <si>
    <t>様式３</t>
  </si>
  <si>
    <t xml:space="preserve">5．情報収集及び伝達 </t>
  </si>
  <si>
    <r>
      <rPr>
        <sz val="14"/>
        <color rgb="FF000000"/>
        <rFont val="ＭＳ ゴシック"/>
        <family val="3"/>
        <charset val="128"/>
      </rPr>
      <t>(1)</t>
    </r>
    <r>
      <rPr>
        <sz val="7"/>
        <color rgb="FF000000"/>
        <rFont val="Times New Roman"/>
        <family val="1"/>
        <charset val="1"/>
      </rPr>
      <t xml:space="preserve">    </t>
    </r>
    <r>
      <rPr>
        <sz val="14"/>
        <color rgb="FF000000"/>
        <rFont val="ＭＳ ゴシック"/>
        <family val="3"/>
        <charset val="128"/>
      </rPr>
      <t>情報収集</t>
    </r>
  </si>
  <si>
    <r>
      <rPr>
        <sz val="14"/>
        <color rgb="FF000000"/>
        <rFont val="Wingdings"/>
        <charset val="2"/>
      </rPr>
      <t>n</t>
    </r>
    <r>
      <rPr>
        <sz val="7"/>
        <color rgb="FF000000"/>
        <rFont val="Times New Roman"/>
        <family val="1"/>
        <charset val="1"/>
      </rPr>
      <t xml:space="preserve"> </t>
    </r>
    <r>
      <rPr>
        <sz val="14"/>
        <color rgb="FF000000"/>
        <rFont val="ＭＳ ゴシック"/>
        <family val="3"/>
        <charset val="128"/>
      </rPr>
      <t>収集する主な情報及び収集方法は、以下のとおりとする。</t>
    </r>
  </si>
  <si>
    <t>収集する情報</t>
  </si>
  <si>
    <t>収集方法</t>
  </si>
  <si>
    <t>気象情報</t>
  </si>
  <si>
    <t>テレビ</t>
  </si>
  <si>
    <t>ラジオ</t>
  </si>
  <si>
    <t>インターネット</t>
  </si>
  <si>
    <r>
      <rPr>
        <sz val="12"/>
        <color rgb="FF000000"/>
        <rFont val="Wingdings"/>
        <charset val="2"/>
      </rPr>
      <t>Ø</t>
    </r>
    <r>
      <rPr>
        <sz val="12"/>
        <color rgb="FF000000"/>
        <rFont val="Times New Roman"/>
        <family val="1"/>
        <charset val="1"/>
      </rPr>
      <t xml:space="preserve"> </t>
    </r>
  </si>
  <si>
    <t>おかやま防災ポータル</t>
  </si>
  <si>
    <t>（http://www.bousai.pref.okayama.jp/bousai/）</t>
  </si>
  <si>
    <t>気象庁HP</t>
  </si>
  <si>
    <t>（http://www.jma.go.jp/）</t>
  </si>
  <si>
    <t>土砂災害危険度情報</t>
  </si>
  <si>
    <t>岡山県土砂災害危険度情報</t>
  </si>
  <si>
    <t>（http://www.d-keikai.bousai.pref.okayama.jp/pc/）</t>
  </si>
  <si>
    <t>洪水予報</t>
  </si>
  <si>
    <t>水位到達情報</t>
  </si>
  <si>
    <t>水位情報</t>
  </si>
  <si>
    <t>防災行政無線</t>
  </si>
  <si>
    <t>※</t>
  </si>
  <si>
    <t>停電時は、ラジオ、タブレット、携帯電話を活用して情報を収集するものとし、これに備えて、乾電池、バッテリー等を備蓄する。</t>
  </si>
  <si>
    <t>提供される情報に加えて、雨の降り方、施設周辺の水路や道路の状況、斜面に危険な前兆が無いか等、施設内から確認を行う。</t>
  </si>
  <si>
    <r>
      <rPr>
        <sz val="14"/>
        <color rgb="FF000000"/>
        <rFont val="ＭＳ ゴシック"/>
        <family val="3"/>
        <charset val="128"/>
      </rPr>
      <t>(2)</t>
    </r>
    <r>
      <rPr>
        <sz val="7"/>
        <color rgb="FF000000"/>
        <rFont val="ＭＳ ゴシック"/>
        <family val="3"/>
        <charset val="128"/>
      </rPr>
      <t xml:space="preserve">      </t>
    </r>
    <r>
      <rPr>
        <sz val="14"/>
        <color rgb="FF000000"/>
        <rFont val="ＭＳ ゴシック"/>
        <family val="3"/>
        <charset val="128"/>
      </rPr>
      <t>情報伝達</t>
    </r>
  </si>
  <si>
    <t>①「施設内緊急連絡網」に基づき、また館内放送や掲示板を用いて、体制の確立状況、気象情報、洪水予報等の情報を施設内関係者間で共有する。</t>
  </si>
  <si>
    <t>②体制確立時、あらかじめ市町村と調整した事項について、市町村に報告する。</t>
  </si>
  <si>
    <t>③市町村への連絡先は以下とする。</t>
  </si>
  <si>
    <t>様式４</t>
  </si>
  <si>
    <t xml:space="preserve">6．避難誘導 </t>
  </si>
  <si>
    <t>(1)避難先</t>
  </si>
  <si>
    <t>　避難場所及び屋内安全確保を図る場所は下表のとおりとする。また、悪天候の中の避難や、夜間の避難は危険を伴うことから、施設における想定浸水深が浅く、建物が堅牢で家屋倒壊のおそれがない場合、屋内安全確保を図るものとする。その場合は、備蓄物資を用意する。</t>
  </si>
  <si>
    <t>(2)避難経路</t>
  </si>
  <si>
    <r>
      <rPr>
        <sz val="14"/>
        <color rgb="FF000000"/>
        <rFont val="ＭＳ ゴシック"/>
        <family val="3"/>
        <charset val="128"/>
      </rPr>
      <t xml:space="preserve"> </t>
    </r>
    <r>
      <rPr>
        <sz val="7"/>
        <color rgb="FF000000"/>
        <rFont val="ＭＳ ゴシック"/>
        <family val="3"/>
        <charset val="128"/>
      </rPr>
      <t xml:space="preserve"> </t>
    </r>
    <r>
      <rPr>
        <sz val="14"/>
        <color rgb="FF000000"/>
        <rFont val="ＭＳ ゴシック"/>
        <family val="3"/>
        <charset val="128"/>
      </rPr>
      <t>避難先までの避難経路については、「別紙１　避難経路図」のとおりとする。</t>
    </r>
  </si>
  <si>
    <t>(3)避難誘導</t>
  </si>
  <si>
    <t>　避難先までの移動手段は、以下の通りとする。</t>
  </si>
  <si>
    <t>名　称</t>
  </si>
  <si>
    <t>移動距離</t>
  </si>
  <si>
    <t>移動手段</t>
  </si>
  <si>
    <t>□徒歩</t>
  </si>
  <si>
    <t>□車両</t>
  </si>
  <si>
    <r>
      <rPr>
        <sz val="11"/>
        <color rgb="FF000000"/>
        <rFont val="ＭＳ Ｐゴシック"/>
        <family val="3"/>
        <charset val="128"/>
      </rPr>
      <t xml:space="preserve">避難場所
</t>
    </r>
    <r>
      <rPr>
        <sz val="10"/>
        <color rgb="FF000000"/>
        <rFont val="ＭＳ Ｐゴシック"/>
        <family val="3"/>
        <charset val="128"/>
      </rPr>
      <t>（その②必要に応じて）</t>
    </r>
  </si>
  <si>
    <t>※屋内の場合、昇降手段、移動時間等も把握しておくこと</t>
  </si>
  <si>
    <t>様式５</t>
  </si>
  <si>
    <t xml:space="preserve">7．避難の確保を図るための施設の整備 </t>
  </si>
  <si>
    <t xml:space="preserve"> 情報収集・伝達及び避難誘導の際に使用する施設及び資器材については、下表「避難確保資器材等一覧」に示すとおりである。</t>
  </si>
  <si>
    <t xml:space="preserve"> これらの資器材等については、日頃からその維持管理に努めるものとする。</t>
  </si>
  <si>
    <t>避難確保資器材等一覧</t>
  </si>
  <si>
    <t>8．防災教育及び訓練の実施</t>
  </si>
  <si>
    <t xml:space="preserve"> 従業員、施設利用者等への防災教育及び訓練は、以下の通り実施する。</t>
  </si>
  <si>
    <t>□防災に係る研修</t>
  </si>
  <si>
    <t>□防災訓練</t>
  </si>
  <si>
    <t>平日と異なる</t>
  </si>
  <si>
    <t>市町村による「高齢者等避難」「避難指示」の発令の対象となる、施設の所在地の地区名を記載してください。</t>
    <phoneticPr fontId="53"/>
  </si>
  <si>
    <t>所在地区名（避難指示等の発令先地区名）</t>
    <rPh sb="8" eb="10">
      <t>シジ</t>
    </rPh>
    <phoneticPr fontId="53"/>
  </si>
  <si>
    <t>高齢者等避難、避難指示</t>
    <phoneticPr fontId="53"/>
  </si>
  <si>
    <t>早期注意情報（警報級の可能性）</t>
    <rPh sb="0" eb="2">
      <t>ソウキ</t>
    </rPh>
    <rPh sb="2" eb="4">
      <t>チュウイ</t>
    </rPh>
    <rPh sb="4" eb="6">
      <t>ジョウホウ</t>
    </rPh>
    <rPh sb="7" eb="9">
      <t>ケイホウ</t>
    </rPh>
    <rPh sb="9" eb="10">
      <t>キュウ</t>
    </rPh>
    <rPh sb="11" eb="14">
      <t>カノウセイ</t>
    </rPh>
    <phoneticPr fontId="55"/>
  </si>
  <si>
    <t>警戒レベル１"心構えを高める"</t>
    <rPh sb="0" eb="2">
      <t>ケイカイ</t>
    </rPh>
    <rPh sb="7" eb="9">
      <t>ココロガマ</t>
    </rPh>
    <rPh sb="11" eb="12">
      <t>タカ</t>
    </rPh>
    <phoneticPr fontId="55"/>
  </si>
  <si>
    <t>防災情報の収集</t>
    <rPh sb="0" eb="2">
      <t>ボウサイ</t>
    </rPh>
    <rPh sb="2" eb="4">
      <t>ジョウホウ</t>
    </rPh>
    <rPh sb="5" eb="7">
      <t>シュウシュウ</t>
    </rPh>
    <phoneticPr fontId="55"/>
  </si>
  <si>
    <t>-</t>
    <phoneticPr fontId="55"/>
  </si>
  <si>
    <t>全員</t>
    <rPh sb="0" eb="2">
      <t>ゼンイン</t>
    </rPh>
    <phoneticPr fontId="55"/>
  </si>
  <si>
    <t>大雨注意報・洪水注意報の発表</t>
    <rPh sb="0" eb="2">
      <t>オオアメ</t>
    </rPh>
    <rPh sb="2" eb="5">
      <t>チュウイホウ</t>
    </rPh>
    <rPh sb="6" eb="11">
      <t>コウズイチュウイホウ</t>
    </rPh>
    <rPh sb="12" eb="14">
      <t>ハッピョウ</t>
    </rPh>
    <phoneticPr fontId="55"/>
  </si>
  <si>
    <t>洪水予報氾濫注意情報</t>
    <rPh sb="0" eb="2">
      <t>コウズイ</t>
    </rPh>
    <rPh sb="2" eb="4">
      <t>ヨホウ</t>
    </rPh>
    <rPh sb="4" eb="6">
      <t>ハンラン</t>
    </rPh>
    <rPh sb="6" eb="8">
      <t>チュウイ</t>
    </rPh>
    <rPh sb="8" eb="10">
      <t>ジョウホウ</t>
    </rPh>
    <phoneticPr fontId="55"/>
  </si>
  <si>
    <t>浸水防止対策の準備</t>
    <rPh sb="0" eb="2">
      <t>シンスイ</t>
    </rPh>
    <rPh sb="2" eb="4">
      <t>ボウシ</t>
    </rPh>
    <rPh sb="4" eb="6">
      <t>タイサク</t>
    </rPh>
    <rPh sb="7" eb="9">
      <t>ジュンビ</t>
    </rPh>
    <phoneticPr fontId="55"/>
  </si>
  <si>
    <t>土砂災害に関するメッシュ情報（注意）</t>
    <rPh sb="0" eb="2">
      <t>ドシャ</t>
    </rPh>
    <rPh sb="2" eb="4">
      <t>サイガイ</t>
    </rPh>
    <rPh sb="5" eb="6">
      <t>カン</t>
    </rPh>
    <rPh sb="12" eb="14">
      <t>ジョウホウ</t>
    </rPh>
    <rPh sb="15" eb="17">
      <t>チュウイ</t>
    </rPh>
    <phoneticPr fontId="55"/>
  </si>
  <si>
    <t>幹部職員の参集</t>
    <rPh sb="0" eb="2">
      <t>カンブ</t>
    </rPh>
    <rPh sb="2" eb="4">
      <t>ショクイン</t>
    </rPh>
    <rPh sb="5" eb="7">
      <t>サンシュウサンシュウショクインジゼンレンラク</t>
    </rPh>
    <phoneticPr fontId="55"/>
  </si>
  <si>
    <t>氾濫注意水位超過</t>
    <rPh sb="0" eb="2">
      <t>ハンラン</t>
    </rPh>
    <rPh sb="2" eb="4">
      <t>チュウイ</t>
    </rPh>
    <rPh sb="4" eb="6">
      <t>スイイ</t>
    </rPh>
    <rPh sb="6" eb="8">
      <t>チョウカ</t>
    </rPh>
    <phoneticPr fontId="55"/>
  </si>
  <si>
    <t>参集職員への事前連絡</t>
    <phoneticPr fontId="55"/>
  </si>
  <si>
    <t>警戒レベル２"避難行動の確認"</t>
    <rPh sb="0" eb="2">
      <t>ケイカイ</t>
    </rPh>
    <rPh sb="7" eb="9">
      <t>ヒナン</t>
    </rPh>
    <rPh sb="9" eb="11">
      <t>コウドウ</t>
    </rPh>
    <rPh sb="12" eb="14">
      <t>カクニン</t>
    </rPh>
    <phoneticPr fontId="55"/>
  </si>
  <si>
    <t>持出し品のチェック</t>
    <rPh sb="0" eb="2">
      <t>モチダ</t>
    </rPh>
    <rPh sb="3" eb="4">
      <t>ヒン</t>
    </rPh>
    <phoneticPr fontId="55"/>
  </si>
  <si>
    <t>避難路の確認</t>
    <rPh sb="0" eb="3">
      <t>ヒナンロ</t>
    </rPh>
    <rPh sb="4" eb="6">
      <t>カクニン</t>
    </rPh>
    <phoneticPr fontId="55"/>
  </si>
  <si>
    <t>利用者への注意喚起</t>
    <rPh sb="0" eb="3">
      <t>リヨウシャ</t>
    </rPh>
    <rPh sb="5" eb="7">
      <t>チュウイ</t>
    </rPh>
    <rPh sb="7" eb="9">
      <t>カンキ</t>
    </rPh>
    <phoneticPr fontId="55"/>
  </si>
  <si>
    <t>大雨警報・洪水警報の発表</t>
    <rPh sb="0" eb="2">
      <t>オオアメ</t>
    </rPh>
    <rPh sb="2" eb="4">
      <t>ケイホウ</t>
    </rPh>
    <rPh sb="5" eb="7">
      <t>コウズイ</t>
    </rPh>
    <rPh sb="7" eb="9">
      <t>ケイホウ</t>
    </rPh>
    <rPh sb="10" eb="12">
      <t>ハッピョウ</t>
    </rPh>
    <phoneticPr fontId="55"/>
  </si>
  <si>
    <t>職員の参集</t>
    <rPh sb="0" eb="2">
      <t>ショクイン</t>
    </rPh>
    <rPh sb="3" eb="5">
      <t>サンシュウ</t>
    </rPh>
    <phoneticPr fontId="55"/>
  </si>
  <si>
    <t>園長、施設長</t>
    <rPh sb="0" eb="2">
      <t>エンチョウ</t>
    </rPh>
    <rPh sb="3" eb="5">
      <t>シセツ</t>
    </rPh>
    <rPh sb="5" eb="6">
      <t>ナガ</t>
    </rPh>
    <phoneticPr fontId="55"/>
  </si>
  <si>
    <t>洪水予報氾濫警戒情報</t>
    <rPh sb="0" eb="2">
      <t>コウズイ</t>
    </rPh>
    <rPh sb="2" eb="4">
      <t>ヨホウ</t>
    </rPh>
    <rPh sb="4" eb="6">
      <t>ハンラン</t>
    </rPh>
    <rPh sb="6" eb="8">
      <t>ケイカイ</t>
    </rPh>
    <rPh sb="8" eb="10">
      <t>ジョウホウ</t>
    </rPh>
    <phoneticPr fontId="55"/>
  </si>
  <si>
    <t>土嚢の設置</t>
    <rPh sb="0" eb="2">
      <t>ドノウ</t>
    </rPh>
    <rPh sb="3" eb="5">
      <t>セッチ</t>
    </rPh>
    <phoneticPr fontId="55"/>
  </si>
  <si>
    <t>各担任</t>
    <rPh sb="0" eb="3">
      <t>カクタンニン</t>
    </rPh>
    <phoneticPr fontId="55"/>
  </si>
  <si>
    <t>土砂災害に関するメッシュ情報（警戒）</t>
    <rPh sb="0" eb="2">
      <t>ドシャ</t>
    </rPh>
    <rPh sb="2" eb="4">
      <t>サイガイ</t>
    </rPh>
    <rPh sb="5" eb="6">
      <t>カン</t>
    </rPh>
    <rPh sb="12" eb="14">
      <t>ジョウホウ</t>
    </rPh>
    <rPh sb="15" eb="17">
      <t>ケイカイ</t>
    </rPh>
    <phoneticPr fontId="55"/>
  </si>
  <si>
    <t>止水板の設置</t>
    <rPh sb="0" eb="2">
      <t>シスイ</t>
    </rPh>
    <rPh sb="2" eb="3">
      <t>バン</t>
    </rPh>
    <rPh sb="4" eb="6">
      <t>セッチ</t>
    </rPh>
    <phoneticPr fontId="55"/>
  </si>
  <si>
    <t>主任</t>
    <rPh sb="0" eb="2">
      <t>シュニン</t>
    </rPh>
    <phoneticPr fontId="55"/>
  </si>
  <si>
    <t>重要備品、設備の退避</t>
    <rPh sb="0" eb="2">
      <t>ジュウヨウ</t>
    </rPh>
    <rPh sb="2" eb="4">
      <t>ビヒン</t>
    </rPh>
    <rPh sb="5" eb="7">
      <t>セツビ</t>
    </rPh>
    <rPh sb="8" eb="10">
      <t>タイヒ</t>
    </rPh>
    <phoneticPr fontId="55"/>
  </si>
  <si>
    <t>利用者家族への連絡</t>
    <rPh sb="0" eb="3">
      <t>リヨウシャ</t>
    </rPh>
    <rPh sb="3" eb="5">
      <t>カゾク</t>
    </rPh>
    <rPh sb="7" eb="9">
      <t>レンラク</t>
    </rPh>
    <phoneticPr fontId="55"/>
  </si>
  <si>
    <t>利用者家族への引渡し</t>
    <rPh sb="0" eb="3">
      <t>リヨウシャ</t>
    </rPh>
    <rPh sb="3" eb="5">
      <t>カゾク</t>
    </rPh>
    <rPh sb="7" eb="9">
      <t>ヒキワタ</t>
    </rPh>
    <phoneticPr fontId="55"/>
  </si>
  <si>
    <t>持出し品の準備</t>
    <rPh sb="0" eb="2">
      <t>モチダ</t>
    </rPh>
    <rPh sb="3" eb="4">
      <t>ヒン</t>
    </rPh>
    <rPh sb="5" eb="7">
      <t>ジュンビ</t>
    </rPh>
    <phoneticPr fontId="55"/>
  </si>
  <si>
    <t>利用休止の判断</t>
    <rPh sb="0" eb="2">
      <t>リヨウ</t>
    </rPh>
    <rPh sb="2" eb="4">
      <t>キュウシ</t>
    </rPh>
    <rPh sb="5" eb="7">
      <t>ハンダン</t>
    </rPh>
    <phoneticPr fontId="55"/>
  </si>
  <si>
    <t>持出し品を車両への積込</t>
    <rPh sb="0" eb="2">
      <t>モチダ</t>
    </rPh>
    <rPh sb="3" eb="4">
      <t>ヒン</t>
    </rPh>
    <rPh sb="5" eb="7">
      <t>シャリョウ</t>
    </rPh>
    <rPh sb="9" eb="11">
      <t>ツミコミ</t>
    </rPh>
    <phoneticPr fontId="55"/>
  </si>
  <si>
    <t>避難経路の確認</t>
    <rPh sb="0" eb="2">
      <t>ヒナン</t>
    </rPh>
    <rPh sb="2" eb="4">
      <t>ケイロ</t>
    </rPh>
    <rPh sb="5" eb="7">
      <t>カクニン</t>
    </rPh>
    <phoneticPr fontId="55"/>
  </si>
  <si>
    <t>避難判断水位超過</t>
    <rPh sb="0" eb="8">
      <t>ヒナンハンダンスイイチョウカ</t>
    </rPh>
    <phoneticPr fontId="55"/>
  </si>
  <si>
    <t>避難開始の判断</t>
    <rPh sb="0" eb="2">
      <t>ヒナン</t>
    </rPh>
    <rPh sb="2" eb="4">
      <t>カイシ</t>
    </rPh>
    <rPh sb="5" eb="7">
      <t>ハンダン</t>
    </rPh>
    <phoneticPr fontId="55"/>
  </si>
  <si>
    <t>避難準備高齢者等避難開始</t>
    <rPh sb="0" eb="12">
      <t>ヒナンジュンビコウレイシャナドヒナンカイシ</t>
    </rPh>
    <phoneticPr fontId="55"/>
  </si>
  <si>
    <t>避難所への移動開始</t>
    <rPh sb="0" eb="3">
      <t>ヒナンジョ</t>
    </rPh>
    <rPh sb="5" eb="7">
      <t>イドウ</t>
    </rPh>
    <rPh sb="7" eb="9">
      <t>カイシ</t>
    </rPh>
    <phoneticPr fontId="55"/>
  </si>
  <si>
    <t>避難誘導員</t>
    <rPh sb="0" eb="2">
      <t>ヒナン</t>
    </rPh>
    <rPh sb="2" eb="4">
      <t>ユウドウ</t>
    </rPh>
    <rPh sb="4" eb="5">
      <t>イン</t>
    </rPh>
    <phoneticPr fontId="55"/>
  </si>
  <si>
    <t>警戒レベル３"高齢者などは避難"</t>
    <rPh sb="0" eb="2">
      <t>ケイカイ</t>
    </rPh>
    <rPh sb="7" eb="10">
      <t>コウレイシャ</t>
    </rPh>
    <rPh sb="13" eb="15">
      <t>ヒナン</t>
    </rPh>
    <phoneticPr fontId="55"/>
  </si>
  <si>
    <t>協定施設への移動開始</t>
    <rPh sb="0" eb="2">
      <t>キョウテイ</t>
    </rPh>
    <rPh sb="2" eb="4">
      <t>シセツ</t>
    </rPh>
    <rPh sb="6" eb="8">
      <t>イドウ</t>
    </rPh>
    <rPh sb="8" eb="10">
      <t>カイシ</t>
    </rPh>
    <phoneticPr fontId="55"/>
  </si>
  <si>
    <t>グループ施設への移動開始</t>
    <rPh sb="4" eb="6">
      <t>シセツ</t>
    </rPh>
    <rPh sb="8" eb="10">
      <t>イドウ</t>
    </rPh>
    <rPh sb="10" eb="12">
      <t>カイシ</t>
    </rPh>
    <phoneticPr fontId="55"/>
  </si>
  <si>
    <t>屋内上層階へ退避開始</t>
    <rPh sb="0" eb="2">
      <t>オクナイ</t>
    </rPh>
    <rPh sb="2" eb="4">
      <t>ジョウソウ</t>
    </rPh>
    <rPh sb="4" eb="5">
      <t>カイ</t>
    </rPh>
    <rPh sb="6" eb="8">
      <t>タイヒ</t>
    </rPh>
    <rPh sb="8" eb="10">
      <t>カイシ</t>
    </rPh>
    <phoneticPr fontId="55"/>
  </si>
  <si>
    <t>全員避難のチェック、施錠</t>
    <rPh sb="0" eb="2">
      <t>ゼンイン</t>
    </rPh>
    <rPh sb="2" eb="4">
      <t>ヒナン</t>
    </rPh>
    <rPh sb="10" eb="12">
      <t>セジョウ</t>
    </rPh>
    <phoneticPr fontId="55"/>
  </si>
  <si>
    <t>利用者家族への避難開始連絡</t>
    <rPh sb="0" eb="3">
      <t>リヨウシャ</t>
    </rPh>
    <rPh sb="3" eb="5">
      <t>カゾク</t>
    </rPh>
    <rPh sb="7" eb="9">
      <t>ヒナン</t>
    </rPh>
    <rPh sb="9" eb="11">
      <t>カイシ</t>
    </rPh>
    <rPh sb="11" eb="13">
      <t>レンラク</t>
    </rPh>
    <phoneticPr fontId="55"/>
  </si>
  <si>
    <t>従業員の避難開始</t>
    <rPh sb="0" eb="3">
      <t>ジュウギョウイン</t>
    </rPh>
    <rPh sb="4" eb="6">
      <t>ヒナン</t>
    </rPh>
    <rPh sb="6" eb="8">
      <t>カイシ</t>
    </rPh>
    <phoneticPr fontId="55"/>
  </si>
  <si>
    <t>利用者避難完了の確認</t>
    <phoneticPr fontId="55"/>
  </si>
  <si>
    <t>警戒レベル４"避難"</t>
    <rPh sb="0" eb="2">
      <t>ケイカイ</t>
    </rPh>
    <rPh sb="7" eb="9">
      <t>ヒナン</t>
    </rPh>
    <phoneticPr fontId="55"/>
  </si>
  <si>
    <t>従業員の安否確認</t>
    <rPh sb="0" eb="3">
      <t>ジュウギョウイン</t>
    </rPh>
    <rPh sb="4" eb="6">
      <t>アンピ</t>
    </rPh>
    <rPh sb="6" eb="8">
      <t>カクニン</t>
    </rPh>
    <phoneticPr fontId="55"/>
  </si>
  <si>
    <t>土砂災害に関するメッシュ情報（非常に危険）</t>
    <rPh sb="0" eb="2">
      <t>ドシャ</t>
    </rPh>
    <rPh sb="2" eb="4">
      <t>サイガイ</t>
    </rPh>
    <rPh sb="5" eb="6">
      <t>カン</t>
    </rPh>
    <rPh sb="12" eb="14">
      <t>ジョウホウ</t>
    </rPh>
    <rPh sb="15" eb="17">
      <t>ヒジョウ</t>
    </rPh>
    <rPh sb="18" eb="20">
      <t>キケン</t>
    </rPh>
    <phoneticPr fontId="55"/>
  </si>
  <si>
    <t>利用者家族への避難先連絡</t>
    <rPh sb="0" eb="3">
      <t>リヨウシャ</t>
    </rPh>
    <rPh sb="3" eb="5">
      <t>カゾク</t>
    </rPh>
    <rPh sb="7" eb="10">
      <t>ヒナンサキ</t>
    </rPh>
    <rPh sb="10" eb="12">
      <t>レンラク</t>
    </rPh>
    <phoneticPr fontId="55"/>
  </si>
  <si>
    <t>土砂災害に関するメッシュ情報（極めて危険）</t>
    <rPh sb="0" eb="2">
      <t>ドシャ</t>
    </rPh>
    <rPh sb="2" eb="4">
      <t>サイガイ</t>
    </rPh>
    <rPh sb="5" eb="6">
      <t>カン</t>
    </rPh>
    <rPh sb="12" eb="14">
      <t>ジョウホウ</t>
    </rPh>
    <rPh sb="15" eb="16">
      <t>キワ</t>
    </rPh>
    <rPh sb="18" eb="20">
      <t>キケン</t>
    </rPh>
    <phoneticPr fontId="55"/>
  </si>
  <si>
    <t>急病人の緊急搬送要請</t>
    <rPh sb="0" eb="2">
      <t>キュウビョウ</t>
    </rPh>
    <rPh sb="2" eb="3">
      <t>ニン</t>
    </rPh>
    <rPh sb="4" eb="6">
      <t>キンキュウ</t>
    </rPh>
    <rPh sb="6" eb="8">
      <t>ハンソウ</t>
    </rPh>
    <rPh sb="8" eb="10">
      <t>ヨウセイ</t>
    </rPh>
    <phoneticPr fontId="55"/>
  </si>
  <si>
    <t>警戒レベル５"命を守る最善の行動"</t>
    <rPh sb="0" eb="2">
      <t>ケイカイ</t>
    </rPh>
    <rPh sb="7" eb="8">
      <t>イノチ</t>
    </rPh>
    <rPh sb="9" eb="10">
      <t>マモ</t>
    </rPh>
    <rPh sb="11" eb="13">
      <t>サイゼン</t>
    </rPh>
    <rPh sb="14" eb="16">
      <t>コウドウ</t>
    </rPh>
    <phoneticPr fontId="55"/>
  </si>
  <si>
    <t>利用者の安全確保・体調管理</t>
    <phoneticPr fontId="55"/>
  </si>
  <si>
    <t>全職員</t>
    <rPh sb="0" eb="3">
      <t>ゼンショクイン</t>
    </rPh>
    <phoneticPr fontId="55"/>
  </si>
  <si>
    <t>避難指示</t>
    <rPh sb="0" eb="2">
      <t>ヒナン</t>
    </rPh>
    <rPh sb="2" eb="4">
      <t>シジ</t>
    </rPh>
    <phoneticPr fontId="55"/>
  </si>
  <si>
    <t>2022/4/19修正版</t>
    <rPh sb="9" eb="12">
      <t>シュウセイバン</t>
    </rPh>
    <phoneticPr fontId="5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</si>
</sst>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yyyy&quot;年&quot;m&quot;月&quot;d&quot;日&quot;;@"/>
    <numFmt numFmtId="177" formatCode="#&quot;名&quot;"/>
    <numFmt numFmtId="178" formatCode="#&quot;階&quot;"/>
    <numFmt numFmtId="179" formatCode="0.0\m"/>
    <numFmt numFmtId="180" formatCode="General&quot;分&quot;"/>
    <numFmt numFmtId="181" formatCode="0_ "/>
    <numFmt numFmtId="182" formatCode="General&quot;階&quot;"/>
  </numFmts>
  <fonts count="57" x14ac:knownFonts="1">
    <font>
      <sz val="11"/>
      <color rgb="FF000000"/>
      <name val="ＭＳ Ｐゴシック"/>
      <family val="2"/>
      <charset val="128"/>
    </font>
    <font>
      <sz val="12"/>
      <color rgb="FF000000"/>
      <name val="ＭＳ ゴシック"/>
      <family val="3"/>
      <charset val="128"/>
    </font>
    <font>
      <sz val="18"/>
      <color rgb="FF000000"/>
      <name val="ＭＳ ゴシック"/>
      <family val="3"/>
      <charset val="128"/>
    </font>
    <font>
      <sz val="20"/>
      <color rgb="FF000000"/>
      <name val="ＭＳ ゴシック"/>
      <family val="3"/>
      <charset val="128"/>
    </font>
    <font>
      <u/>
      <sz val="12"/>
      <color rgb="FFFF0000"/>
      <name val="ＭＳ ゴシック"/>
      <family val="3"/>
      <charset val="128"/>
    </font>
    <font>
      <sz val="12"/>
      <name val="ＭＳ ゴシック"/>
      <family val="3"/>
      <charset val="128"/>
    </font>
    <font>
      <b/>
      <sz val="12"/>
      <color rgb="FFFFFFFF"/>
      <name val="ＭＳ ゴシック"/>
      <family val="3"/>
      <charset val="128"/>
    </font>
    <font>
      <sz val="12"/>
      <color rgb="FFFFFFFF"/>
      <name val="ＭＳ ゴシック"/>
      <family val="3"/>
      <charset val="128"/>
    </font>
    <font>
      <sz val="12"/>
      <color rgb="FFFF0000"/>
      <name val="ＭＳ ゴシック"/>
      <family val="3"/>
      <charset val="128"/>
    </font>
    <font>
      <sz val="8.8000000000000007"/>
      <color rgb="FF000000"/>
      <name val="ＭＳ Ｐゴシック"/>
      <family val="3"/>
      <charset val="128"/>
    </font>
    <font>
      <u/>
      <sz val="11"/>
      <color rgb="FF0563C1"/>
      <name val="ＭＳ Ｐゴシック"/>
      <family val="2"/>
      <charset val="128"/>
    </font>
    <font>
      <sz val="10"/>
      <color rgb="FF000000"/>
      <name val="ＭＳ ゴシック"/>
      <family val="3"/>
      <charset val="128"/>
    </font>
    <font>
      <sz val="12"/>
      <color rgb="FF000000"/>
      <name val="ＭＳ Ｐゴシック"/>
      <family val="2"/>
      <charset val="128"/>
    </font>
    <font>
      <sz val="12"/>
      <name val="ＭＳ Ｐゴシック"/>
      <family val="2"/>
      <charset val="128"/>
    </font>
    <font>
      <sz val="10"/>
      <color rgb="FF000000"/>
      <name val="ＭＳ Ｐゴシック"/>
      <family val="2"/>
      <charset val="128"/>
    </font>
    <font>
      <sz val="11"/>
      <color rgb="FF000000"/>
      <name val="ＭＳ ゴシック"/>
      <family val="3"/>
      <charset val="128"/>
    </font>
    <font>
      <sz val="10"/>
      <name val="ＭＳ ゴシック"/>
      <family val="3"/>
      <charset val="128"/>
    </font>
    <font>
      <sz val="12"/>
      <color rgb="FF000000"/>
      <name val="メイリオ"/>
      <family val="3"/>
      <charset val="128"/>
    </font>
    <font>
      <sz val="11"/>
      <color rgb="FF000000"/>
      <name val="メイリオ"/>
      <family val="3"/>
      <charset val="128"/>
    </font>
    <font>
      <b/>
      <sz val="20"/>
      <color rgb="FFFFFFFF"/>
      <name val="メイリオ"/>
      <family val="3"/>
      <charset val="128"/>
    </font>
    <font>
      <sz val="20"/>
      <color rgb="FFFFFFFF"/>
      <name val="メイリオ"/>
      <family val="3"/>
      <charset val="128"/>
    </font>
    <font>
      <sz val="12"/>
      <color rgb="FFFFFFFF"/>
      <name val="メイリオ"/>
      <family val="3"/>
      <charset val="128"/>
    </font>
    <font>
      <b/>
      <sz val="22"/>
      <color rgb="FFFFFFFF"/>
      <name val="メイリオ"/>
      <family val="3"/>
      <charset val="128"/>
    </font>
    <font>
      <sz val="14"/>
      <name val="メイリオ"/>
      <family val="3"/>
      <charset val="128"/>
    </font>
    <font>
      <sz val="12"/>
      <name val="メイリオ"/>
      <family val="3"/>
      <charset val="128"/>
    </font>
    <font>
      <b/>
      <u/>
      <sz val="14"/>
      <color rgb="FF000000"/>
      <name val="メイリオ"/>
      <family val="3"/>
      <charset val="128"/>
    </font>
    <font>
      <sz val="14"/>
      <color rgb="FF000000"/>
      <name val="メイリオ"/>
      <family val="3"/>
      <charset val="128"/>
    </font>
    <font>
      <sz val="14"/>
      <color rgb="FFFFFFFF"/>
      <name val="メイリオ"/>
      <family val="3"/>
      <charset val="128"/>
    </font>
    <font>
      <sz val="11"/>
      <name val="メイリオ"/>
      <family val="3"/>
      <charset val="128"/>
    </font>
    <font>
      <b/>
      <sz val="12"/>
      <color rgb="FF000000"/>
      <name val="メイリオ"/>
      <family val="3"/>
      <charset val="128"/>
    </font>
    <font>
      <sz val="10.5"/>
      <color rgb="FF000000"/>
      <name val="メイリオ"/>
      <family val="3"/>
      <charset val="128"/>
    </font>
    <font>
      <sz val="11"/>
      <name val="ＭＳ Ｐゴシック"/>
      <family val="2"/>
      <charset val="128"/>
    </font>
    <font>
      <sz val="28"/>
      <color rgb="FF000000"/>
      <name val="ＭＳ ゴシック"/>
      <family val="3"/>
      <charset val="128"/>
    </font>
    <font>
      <sz val="24"/>
      <color rgb="FF000000"/>
      <name val="ＭＳ ゴシック"/>
      <family val="3"/>
      <charset val="128"/>
    </font>
    <font>
      <sz val="14"/>
      <color rgb="FF000000"/>
      <name val="ＭＳ ゴシック"/>
      <family val="3"/>
      <charset val="128"/>
    </font>
    <font>
      <sz val="22"/>
      <color rgb="FF000000"/>
      <name val="ＭＳ ゴシック"/>
      <family val="3"/>
      <charset val="128"/>
    </font>
    <font>
      <sz val="14"/>
      <color rgb="FF000000"/>
      <name val="ＭＳ Ｐゴシック"/>
      <family val="2"/>
      <charset val="128"/>
    </font>
    <font>
      <sz val="14"/>
      <color rgb="FF000000"/>
      <name val="ＭＳ Ｐゴシック"/>
      <family val="3"/>
      <charset val="128"/>
    </font>
    <font>
      <sz val="16"/>
      <color rgb="FF000000"/>
      <name val="ＭＳ ゴシック"/>
      <family val="3"/>
      <charset val="128"/>
    </font>
    <font>
      <sz val="14"/>
      <color rgb="FFFFFFFF"/>
      <name val="ＭＳ ゴシック"/>
      <family val="3"/>
      <charset val="128"/>
    </font>
    <font>
      <sz val="7"/>
      <color rgb="FF000000"/>
      <name val="ＭＳ ゴシック"/>
      <family val="3"/>
      <charset val="128"/>
    </font>
    <font>
      <sz val="9"/>
      <color rgb="FF000000"/>
      <name val="ＭＳ ゴシック"/>
      <family val="3"/>
      <charset val="128"/>
    </font>
    <font>
      <sz val="11"/>
      <name val="Wingdings"/>
      <charset val="2"/>
    </font>
    <font>
      <sz val="11"/>
      <name val="Times New Roman"/>
      <family val="1"/>
      <charset val="1"/>
    </font>
    <font>
      <sz val="7"/>
      <color rgb="FF000000"/>
      <name val="Times New Roman"/>
      <family val="1"/>
      <charset val="1"/>
    </font>
    <font>
      <sz val="14"/>
      <color rgb="FF000000"/>
      <name val="Wingdings"/>
      <charset val="2"/>
    </font>
    <font>
      <sz val="12"/>
      <color rgb="FF000000"/>
      <name val="Wingdings"/>
      <charset val="2"/>
    </font>
    <font>
      <sz val="12"/>
      <color rgb="FF000000"/>
      <name val="Times New Roman"/>
      <family val="1"/>
      <charset val="1"/>
    </font>
    <font>
      <sz val="11"/>
      <color rgb="FF000000"/>
      <name val="ＭＳ Ｐゴシック"/>
      <family val="3"/>
      <charset val="128"/>
    </font>
    <font>
      <sz val="12"/>
      <color rgb="FF000000"/>
      <name val="ＭＳ Ｐゴシック"/>
      <family val="3"/>
      <charset val="128"/>
    </font>
    <font>
      <sz val="10"/>
      <color rgb="FF000000"/>
      <name val="ＭＳ Ｐゴシック"/>
      <family val="3"/>
      <charset val="128"/>
    </font>
    <font>
      <sz val="11"/>
      <color rgb="FFFF0000"/>
      <name val="ＭＳ ゴシック"/>
      <family val="3"/>
      <charset val="128"/>
    </font>
    <font>
      <sz val="11"/>
      <color rgb="FF000000"/>
      <name val="ＭＳ Ｐゴシック"/>
      <family val="2"/>
      <charset val="128"/>
    </font>
    <font>
      <sz val="6"/>
      <name val="ＭＳ Ｐゴシック"/>
      <family val="2"/>
      <charset val="128"/>
    </font>
    <font>
      <sz val="11"/>
      <color theme="1"/>
      <name val="ＭＳ ゴシック"/>
      <family val="3"/>
      <charset val="128"/>
    </font>
    <font>
      <sz val="6"/>
      <name val="游ゴシック"/>
      <family val="2"/>
      <charset val="128"/>
      <scheme val="minor"/>
    </font>
    <font>
      <sz val="12"/>
      <color theme="1"/>
      <name val="ＭＳ ゴシック"/>
      <family val="3"/>
      <charset val="128"/>
    </font>
  </fonts>
  <fills count="18">
    <fill>
      <patternFill patternType="none"/>
    </fill>
    <fill>
      <patternFill patternType="gray125"/>
    </fill>
    <fill>
      <patternFill patternType="solid">
        <fgColor rgb="FFFFFFCC"/>
        <bgColor rgb="FFFFF2CC"/>
      </patternFill>
    </fill>
    <fill>
      <patternFill patternType="solid">
        <fgColor rgb="FF0070C0"/>
        <bgColor rgb="FF0563C1"/>
      </patternFill>
    </fill>
    <fill>
      <patternFill patternType="solid">
        <fgColor rgb="FFF8CBAD"/>
        <bgColor rgb="FFFFE699"/>
      </patternFill>
    </fill>
    <fill>
      <patternFill patternType="solid">
        <fgColor rgb="FFFFE699"/>
        <bgColor rgb="FFFFF2CC"/>
      </patternFill>
    </fill>
    <fill>
      <patternFill patternType="solid">
        <fgColor rgb="FFD9D9D9"/>
        <bgColor rgb="FFDAE3F3"/>
      </patternFill>
    </fill>
    <fill>
      <patternFill patternType="solid">
        <fgColor rgb="FFFFFFFF"/>
        <bgColor rgb="FFF2F2F2"/>
      </patternFill>
    </fill>
    <fill>
      <patternFill patternType="solid">
        <fgColor rgb="FF5B9BD5"/>
        <bgColor rgb="FF4472C4"/>
      </patternFill>
    </fill>
    <fill>
      <patternFill patternType="solid">
        <fgColor rgb="FF0D0D0D"/>
        <bgColor rgb="FF000000"/>
      </patternFill>
    </fill>
    <fill>
      <patternFill patternType="solid">
        <fgColor rgb="FF000000"/>
        <bgColor rgb="FF0D0D0D"/>
      </patternFill>
    </fill>
    <fill>
      <patternFill patternType="solid">
        <fgColor rgb="FFDAE3F3"/>
        <bgColor rgb="FFDEEBF7"/>
      </patternFill>
    </fill>
    <fill>
      <patternFill patternType="solid">
        <fgColor rgb="FFE2F0D9"/>
        <bgColor rgb="FFDEEBF7"/>
      </patternFill>
    </fill>
    <fill>
      <patternFill patternType="solid">
        <fgColor rgb="FFDEEBF7"/>
        <bgColor rgb="FFDAE3F3"/>
      </patternFill>
    </fill>
    <fill>
      <patternFill patternType="solid">
        <fgColor rgb="FFFFF2CC"/>
        <bgColor rgb="FFFFFFCC"/>
      </patternFill>
    </fill>
    <fill>
      <patternFill patternType="solid">
        <fgColor rgb="FFF2F2F2"/>
        <bgColor rgb="FFE2F0D9"/>
      </patternFill>
    </fill>
    <fill>
      <patternFill patternType="solid">
        <fgColor theme="5" tint="0.79998168889431442"/>
        <bgColor indexed="64"/>
      </patternFill>
    </fill>
    <fill>
      <patternFill patternType="solid">
        <fgColor rgb="FFFFFFFF"/>
        <bgColor indexed="64"/>
      </patternFill>
    </fill>
  </fills>
  <borders count="119">
    <border>
      <left/>
      <right/>
      <top/>
      <bottom/>
      <diagonal/>
    </border>
    <border>
      <left style="thin">
        <color rgb="FFB2B2B2"/>
      </left>
      <right style="thin">
        <color rgb="FFB2B2B2"/>
      </right>
      <top style="thin">
        <color rgb="FFB2B2B2"/>
      </top>
      <bottom style="thin">
        <color rgb="FFB2B2B2"/>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medium">
        <color auto="1"/>
      </right>
      <top/>
      <bottom/>
      <diagonal/>
    </border>
    <border>
      <left/>
      <right style="thin">
        <color auto="1"/>
      </right>
      <top/>
      <bottom/>
      <diagonal/>
    </border>
    <border>
      <left style="thin">
        <color auto="1"/>
      </left>
      <right/>
      <top style="dashed">
        <color auto="1"/>
      </top>
      <bottom style="dashed">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dashed">
        <color auto="1"/>
      </bottom>
      <diagonal/>
    </border>
    <border>
      <left/>
      <right/>
      <top style="thin">
        <color auto="1"/>
      </top>
      <bottom style="dashed">
        <color auto="1"/>
      </bottom>
      <diagonal/>
    </border>
    <border>
      <left/>
      <right style="thin">
        <color auto="1"/>
      </right>
      <top style="thin">
        <color auto="1"/>
      </top>
      <bottom style="dashed">
        <color auto="1"/>
      </bottom>
      <diagonal/>
    </border>
    <border>
      <left style="medium">
        <color auto="1"/>
      </left>
      <right/>
      <top style="medium">
        <color auto="1"/>
      </top>
      <bottom/>
      <diagonal/>
    </border>
    <border>
      <left/>
      <right/>
      <top style="medium">
        <color auto="1"/>
      </top>
      <bottom/>
      <diagonal/>
    </border>
    <border>
      <left style="medium">
        <color auto="1"/>
      </left>
      <right style="medium">
        <color auto="1"/>
      </right>
      <top style="medium">
        <color auto="1"/>
      </top>
      <bottom/>
      <diagonal/>
    </border>
    <border>
      <left style="medium">
        <color auto="1"/>
      </left>
      <right/>
      <top style="medium">
        <color auto="1"/>
      </top>
      <bottom style="hair">
        <color auto="1"/>
      </bottom>
      <diagonal/>
    </border>
    <border>
      <left/>
      <right style="medium">
        <color auto="1"/>
      </right>
      <top style="medium">
        <color auto="1"/>
      </top>
      <bottom style="hair">
        <color auto="1"/>
      </bottom>
      <diagonal/>
    </border>
    <border>
      <left style="medium">
        <color auto="1"/>
      </left>
      <right style="medium">
        <color auto="1"/>
      </right>
      <top style="medium">
        <color auto="1"/>
      </top>
      <bottom style="hair">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top style="hair">
        <color auto="1"/>
      </top>
      <bottom style="medium">
        <color auto="1"/>
      </bottom>
      <diagonal/>
    </border>
    <border>
      <left style="medium">
        <color auto="1"/>
      </left>
      <right style="medium">
        <color auto="1"/>
      </right>
      <top style="hair">
        <color auto="1"/>
      </top>
      <bottom style="medium">
        <color auto="1"/>
      </bottom>
      <diagonal/>
    </border>
    <border>
      <left/>
      <right style="medium">
        <color auto="1"/>
      </right>
      <top style="hair">
        <color auto="1"/>
      </top>
      <bottom style="medium">
        <color auto="1"/>
      </bottom>
      <diagonal/>
    </border>
    <border>
      <left style="medium">
        <color auto="1"/>
      </left>
      <right/>
      <top style="hair">
        <color auto="1"/>
      </top>
      <bottom/>
      <diagonal/>
    </border>
    <border>
      <left style="medium">
        <color auto="1"/>
      </left>
      <right style="medium">
        <color auto="1"/>
      </right>
      <top style="hair">
        <color auto="1"/>
      </top>
      <bottom/>
      <diagonal/>
    </border>
    <border>
      <left/>
      <right style="medium">
        <color auto="1"/>
      </right>
      <top style="hair">
        <color auto="1"/>
      </top>
      <bottom/>
      <diagonal/>
    </border>
    <border>
      <left/>
      <right/>
      <top style="dotted">
        <color auto="1"/>
      </top>
      <bottom/>
      <diagonal/>
    </border>
    <border>
      <left/>
      <right/>
      <top/>
      <bottom style="dotted">
        <color auto="1"/>
      </bottom>
      <diagonal/>
    </border>
    <border>
      <left style="thin">
        <color auto="1"/>
      </left>
      <right style="thin">
        <color auto="1"/>
      </right>
      <top style="thin">
        <color auto="1"/>
      </top>
      <bottom/>
      <diagonal/>
    </border>
    <border>
      <left style="medium">
        <color auto="1"/>
      </left>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style="medium">
        <color auto="1"/>
      </left>
      <right/>
      <top style="thin">
        <color auto="1"/>
      </top>
      <bottom style="hair">
        <color auto="1"/>
      </bottom>
      <diagonal/>
    </border>
    <border>
      <left/>
      <right/>
      <top style="thin">
        <color auto="1"/>
      </top>
      <bottom style="hair">
        <color auto="1"/>
      </bottom>
      <diagonal/>
    </border>
    <border>
      <left style="thin">
        <color auto="1"/>
      </left>
      <right style="thin">
        <color auto="1"/>
      </right>
      <top style="thin">
        <color auto="1"/>
      </top>
      <bottom style="hair">
        <color auto="1"/>
      </bottom>
      <diagonal/>
    </border>
    <border>
      <left/>
      <right style="medium">
        <color auto="1"/>
      </right>
      <top style="thin">
        <color auto="1"/>
      </top>
      <bottom style="hair">
        <color auto="1"/>
      </bottom>
      <diagonal/>
    </border>
    <border>
      <left style="medium">
        <color auto="1"/>
      </left>
      <right/>
      <top/>
      <bottom/>
      <diagonal/>
    </border>
    <border>
      <left/>
      <right/>
      <top style="hair">
        <color auto="1"/>
      </top>
      <bottom style="hair">
        <color auto="1"/>
      </bottom>
      <diagonal/>
    </border>
    <border>
      <left style="thin">
        <color auto="1"/>
      </left>
      <right style="thin">
        <color auto="1"/>
      </right>
      <top style="hair">
        <color auto="1"/>
      </top>
      <bottom style="hair">
        <color auto="1"/>
      </bottom>
      <diagonal/>
    </border>
    <border>
      <left/>
      <right/>
      <top style="hair">
        <color auto="1"/>
      </top>
      <bottom style="medium">
        <color auto="1"/>
      </bottom>
      <diagonal/>
    </border>
    <border>
      <left style="thin">
        <color auto="1"/>
      </left>
      <right style="thin">
        <color auto="1"/>
      </right>
      <top style="hair">
        <color auto="1"/>
      </top>
      <bottom style="medium">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double">
        <color auto="1"/>
      </right>
      <top style="thin">
        <color auto="1"/>
      </top>
      <bottom style="thin">
        <color auto="1"/>
      </bottom>
      <diagonal/>
    </border>
    <border>
      <left style="double">
        <color auto="1"/>
      </left>
      <right style="medium">
        <color auto="1"/>
      </right>
      <top style="thin">
        <color auto="1"/>
      </top>
      <bottom style="thin">
        <color auto="1"/>
      </bottom>
      <diagonal/>
    </border>
    <border>
      <left style="medium">
        <color auto="1"/>
      </left>
      <right style="medium">
        <color auto="1"/>
      </right>
      <top/>
      <bottom style="medium">
        <color auto="1"/>
      </bottom>
      <diagonal/>
    </border>
    <border>
      <left style="thin">
        <color auto="1"/>
      </left>
      <right style="thin">
        <color auto="1"/>
      </right>
      <top/>
      <bottom/>
      <diagonal/>
    </border>
    <border>
      <left style="medium">
        <color auto="1"/>
      </left>
      <right style="double">
        <color auto="1"/>
      </right>
      <top style="thin">
        <color auto="1"/>
      </top>
      <bottom/>
      <diagonal/>
    </border>
    <border>
      <left style="medium">
        <color auto="1"/>
      </left>
      <right style="double">
        <color auto="1"/>
      </right>
      <top/>
      <bottom/>
      <diagonal/>
    </border>
    <border>
      <left style="medium">
        <color auto="1"/>
      </left>
      <right style="double">
        <color auto="1"/>
      </right>
      <top/>
      <bottom style="thin">
        <color auto="1"/>
      </bottom>
      <diagonal/>
    </border>
    <border>
      <left style="double">
        <color auto="1"/>
      </left>
      <right style="medium">
        <color auto="1"/>
      </right>
      <top style="thin">
        <color auto="1"/>
      </top>
      <bottom style="medium">
        <color auto="1"/>
      </bottom>
      <diagonal/>
    </border>
    <border>
      <left style="medium">
        <color auto="1"/>
      </left>
      <right style="double">
        <color auto="1"/>
      </right>
      <top/>
      <bottom style="medium">
        <color auto="1"/>
      </bottom>
      <diagonal/>
    </border>
    <border>
      <left style="thin">
        <color auto="1"/>
      </left>
      <right style="thin">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style="thin">
        <color auto="1"/>
      </left>
      <right style="dotted">
        <color auto="1"/>
      </right>
      <top style="thin">
        <color auto="1"/>
      </top>
      <bottom style="dotted">
        <color auto="1"/>
      </bottom>
      <diagonal/>
    </border>
    <border>
      <left style="dotted">
        <color auto="1"/>
      </left>
      <right style="dotted">
        <color auto="1"/>
      </right>
      <top style="thin">
        <color auto="1"/>
      </top>
      <bottom/>
      <diagonal/>
    </border>
    <border>
      <left style="dotted">
        <color auto="1"/>
      </left>
      <right style="thin">
        <color auto="1"/>
      </right>
      <top style="thin">
        <color auto="1"/>
      </top>
      <bottom style="dotted">
        <color auto="1"/>
      </bottom>
      <diagonal/>
    </border>
    <border>
      <left/>
      <right style="dotted">
        <color auto="1"/>
      </right>
      <top style="dotted">
        <color auto="1"/>
      </top>
      <bottom/>
      <diagonal/>
    </border>
    <border>
      <left style="dotted">
        <color auto="1"/>
      </left>
      <right style="dotted">
        <color auto="1"/>
      </right>
      <top style="dotted">
        <color auto="1"/>
      </top>
      <bottom/>
      <diagonal/>
    </border>
    <border>
      <left style="dotted">
        <color auto="1"/>
      </left>
      <right style="thin">
        <color auto="1"/>
      </right>
      <top style="dotted">
        <color auto="1"/>
      </top>
      <bottom/>
      <diagonal/>
    </border>
    <border>
      <left/>
      <right style="dotted">
        <color auto="1"/>
      </right>
      <top/>
      <bottom/>
      <diagonal/>
    </border>
    <border>
      <left style="dotted">
        <color auto="1"/>
      </left>
      <right style="dotted">
        <color auto="1"/>
      </right>
      <top/>
      <bottom/>
      <diagonal/>
    </border>
    <border>
      <left style="dotted">
        <color auto="1"/>
      </left>
      <right style="thin">
        <color auto="1"/>
      </right>
      <top/>
      <bottom/>
      <diagonal/>
    </border>
    <border>
      <left/>
      <right style="dotted">
        <color auto="1"/>
      </right>
      <top/>
      <bottom style="thin">
        <color auto="1"/>
      </bottom>
      <diagonal/>
    </border>
    <border>
      <left style="dotted">
        <color auto="1"/>
      </left>
      <right style="dotted">
        <color auto="1"/>
      </right>
      <top/>
      <bottom style="thin">
        <color auto="1"/>
      </bottom>
      <diagonal/>
    </border>
    <border>
      <left style="dotted">
        <color auto="1"/>
      </left>
      <right style="thin">
        <color auto="1"/>
      </right>
      <top/>
      <bottom style="thin">
        <color auto="1"/>
      </bottom>
      <diagonal/>
    </border>
    <border>
      <left/>
      <right style="dotted">
        <color auto="1"/>
      </right>
      <top style="thin">
        <color auto="1"/>
      </top>
      <bottom/>
      <diagonal/>
    </border>
    <border>
      <left style="dotted">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right style="medium">
        <color auto="1"/>
      </right>
      <top style="thin">
        <color auto="1"/>
      </top>
      <bottom/>
      <diagonal/>
    </border>
    <border>
      <left style="medium">
        <color auto="1"/>
      </left>
      <right style="thin">
        <color auto="1"/>
      </right>
      <top/>
      <bottom style="thin">
        <color auto="1"/>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auto="1"/>
      </left>
      <right style="medium">
        <color auto="1"/>
      </right>
      <top/>
      <bottom/>
      <diagonal/>
    </border>
    <border>
      <left style="medium">
        <color auto="1"/>
      </left>
      <right style="medium">
        <color auto="1"/>
      </right>
      <top style="dashed">
        <color auto="1"/>
      </top>
      <bottom/>
      <diagonal/>
    </border>
    <border>
      <left style="medium">
        <color auto="1"/>
      </left>
      <right style="medium">
        <color auto="1"/>
      </right>
      <top/>
      <bottom style="dashed">
        <color auto="1"/>
      </bottom>
      <diagonal/>
    </border>
    <border>
      <left/>
      <right style="double">
        <color auto="1"/>
      </right>
      <top style="medium">
        <color auto="1"/>
      </top>
      <bottom style="thin">
        <color auto="1"/>
      </bottom>
      <diagonal/>
    </border>
    <border>
      <left/>
      <right/>
      <top style="medium">
        <color auto="1"/>
      </top>
      <bottom style="thin">
        <color auto="1"/>
      </bottom>
      <diagonal/>
    </border>
    <border>
      <left style="medium">
        <color auto="1"/>
      </left>
      <right/>
      <top style="thin">
        <color auto="1"/>
      </top>
      <bottom/>
      <diagonal/>
    </border>
    <border>
      <left/>
      <right style="double">
        <color auto="1"/>
      </right>
      <top style="thin">
        <color auto="1"/>
      </top>
      <bottom/>
      <diagonal/>
    </border>
    <border>
      <left/>
      <right style="double">
        <color auto="1"/>
      </right>
      <top/>
      <bottom/>
      <diagonal/>
    </border>
    <border>
      <left style="medium">
        <color auto="1"/>
      </left>
      <right/>
      <top/>
      <bottom style="thin">
        <color auto="1"/>
      </bottom>
      <diagonal/>
    </border>
    <border>
      <left/>
      <right style="double">
        <color auto="1"/>
      </right>
      <top/>
      <bottom style="thin">
        <color auto="1"/>
      </bottom>
      <diagonal/>
    </border>
    <border>
      <left/>
      <right style="medium">
        <color auto="1"/>
      </right>
      <top/>
      <bottom style="thin">
        <color auto="1"/>
      </bottom>
      <diagonal/>
    </border>
    <border>
      <left style="medium">
        <color auto="1"/>
      </left>
      <right style="double">
        <color auto="1"/>
      </right>
      <top style="thin">
        <color auto="1"/>
      </top>
      <bottom style="medium">
        <color auto="1"/>
      </bottom>
      <diagonal/>
    </border>
    <border>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diagonalUp="1">
      <left style="thin">
        <color auto="1"/>
      </left>
      <right style="thin">
        <color auto="1"/>
      </right>
      <top style="thin">
        <color auto="1"/>
      </top>
      <bottom style="medium">
        <color auto="1"/>
      </bottom>
      <diagonal style="thin">
        <color auto="1"/>
      </diagonal>
    </border>
    <border diagonalUp="1">
      <left style="thin">
        <color auto="1"/>
      </left>
      <right style="medium">
        <color auto="1"/>
      </right>
      <top style="thin">
        <color auto="1"/>
      </top>
      <bottom style="medium">
        <color auto="1"/>
      </bottom>
      <diagonal style="thin">
        <color auto="1"/>
      </diagonal>
    </border>
    <border>
      <left style="double">
        <color auto="1"/>
      </left>
      <right style="medium">
        <color auto="1"/>
      </right>
      <top style="thin">
        <color auto="1"/>
      </top>
      <bottom/>
      <diagonal/>
    </border>
    <border>
      <left style="medium">
        <color auto="1"/>
      </left>
      <right style="medium">
        <color auto="1"/>
      </right>
      <top style="thin">
        <color auto="1"/>
      </top>
      <bottom/>
      <diagonal/>
    </border>
    <border>
      <left/>
      <right/>
      <top style="medium">
        <color indexed="64"/>
      </top>
      <bottom style="hair">
        <color auto="1"/>
      </bottom>
      <diagonal/>
    </border>
    <border>
      <left/>
      <right/>
      <top style="hair">
        <color auto="1"/>
      </top>
      <bottom/>
      <diagonal/>
    </border>
  </borders>
  <cellStyleXfs count="3">
    <xf numFmtId="0" fontId="0" fillId="0" borderId="0">
      <alignment vertical="center"/>
    </xf>
    <xf numFmtId="0" fontId="10" fillId="0" borderId="0" applyBorder="0" applyProtection="0">
      <alignment vertical="center"/>
    </xf>
    <xf numFmtId="0" fontId="52" fillId="2" borderId="1" applyProtection="0">
      <alignment vertical="center"/>
    </xf>
  </cellStyleXfs>
  <cellXfs count="541">
    <xf numFmtId="0" fontId="0" fillId="0" borderId="0" xfId="0">
      <alignment vertical="center"/>
    </xf>
    <xf numFmtId="0" fontId="1" fillId="0" borderId="0" xfId="0" applyFont="1" applyBorder="1">
      <alignment vertical="center"/>
    </xf>
    <xf numFmtId="0" fontId="1" fillId="0" borderId="0" xfId="0" applyFont="1" applyBorder="1" applyAlignment="1">
      <alignment vertical="center" shrinkToFit="1"/>
    </xf>
    <xf numFmtId="0" fontId="2" fillId="0" borderId="0" xfId="0" applyFont="1" applyBorder="1">
      <alignment vertical="center"/>
    </xf>
    <xf numFmtId="0" fontId="3" fillId="0" borderId="0" xfId="0" applyFont="1" applyBorder="1">
      <alignment vertical="center"/>
    </xf>
    <xf numFmtId="0" fontId="5" fillId="0" borderId="5" xfId="0" applyFont="1" applyBorder="1" applyAlignment="1">
      <alignment horizontal="center" vertical="center" shrinkToFit="1"/>
    </xf>
    <xf numFmtId="0" fontId="7" fillId="0" borderId="7" xfId="0" applyFont="1" applyBorder="1" applyAlignment="1">
      <alignment vertical="center" wrapText="1"/>
    </xf>
    <xf numFmtId="0" fontId="7" fillId="0" borderId="8" xfId="0" applyFont="1" applyBorder="1" applyAlignment="1">
      <alignment vertical="center" wrapText="1"/>
    </xf>
    <xf numFmtId="0" fontId="7" fillId="0" borderId="9" xfId="0" applyFont="1" applyBorder="1" applyAlignment="1">
      <alignment vertical="center" shrinkToFit="1"/>
    </xf>
    <xf numFmtId="0" fontId="5" fillId="0" borderId="10" xfId="0" applyFont="1" applyBorder="1" applyAlignment="1">
      <alignment vertical="center" wrapText="1"/>
    </xf>
    <xf numFmtId="0" fontId="5" fillId="0" borderId="11" xfId="0" applyFont="1" applyBorder="1" applyAlignment="1">
      <alignment vertical="center" wrapText="1"/>
    </xf>
    <xf numFmtId="0" fontId="5" fillId="4" borderId="2" xfId="0" applyFont="1" applyFill="1" applyBorder="1" applyAlignment="1" applyProtection="1">
      <alignment horizontal="justify" vertical="center" wrapText="1"/>
      <protection locked="0"/>
    </xf>
    <xf numFmtId="176" fontId="5" fillId="0" borderId="0" xfId="0" applyNumberFormat="1" applyFont="1" applyBorder="1" applyAlignment="1">
      <alignment horizontal="justify" vertical="center" wrapText="1"/>
    </xf>
    <xf numFmtId="0" fontId="5" fillId="4" borderId="2" xfId="0" applyFont="1" applyFill="1" applyBorder="1" applyAlignment="1" applyProtection="1">
      <alignment horizontal="justify" vertical="center" wrapText="1"/>
      <protection locked="0"/>
    </xf>
    <xf numFmtId="176" fontId="5" fillId="0" borderId="12" xfId="0" applyNumberFormat="1" applyFont="1" applyBorder="1" applyAlignment="1">
      <alignment horizontal="justify" vertical="center" shrinkToFit="1"/>
    </xf>
    <xf numFmtId="0" fontId="5" fillId="0" borderId="0" xfId="0" applyFont="1" applyBorder="1">
      <alignment vertical="center"/>
    </xf>
    <xf numFmtId="0" fontId="5" fillId="0" borderId="10" xfId="0" applyFont="1" applyBorder="1" applyAlignment="1">
      <alignment horizontal="justify" vertical="center" wrapText="1"/>
    </xf>
    <xf numFmtId="0" fontId="5" fillId="0" borderId="0" xfId="0" applyFont="1" applyBorder="1" applyAlignment="1">
      <alignment horizontal="justify" vertical="center" wrapText="1"/>
    </xf>
    <xf numFmtId="0" fontId="5" fillId="0" borderId="0" xfId="0" applyFont="1" applyBorder="1" applyAlignment="1">
      <alignment horizontal="justify" vertical="center" wrapText="1"/>
    </xf>
    <xf numFmtId="0" fontId="1" fillId="0" borderId="10" xfId="0" applyFont="1" applyBorder="1" applyAlignment="1">
      <alignment vertical="center" wrapText="1"/>
    </xf>
    <xf numFmtId="0" fontId="1" fillId="0" borderId="11" xfId="0" applyFont="1" applyBorder="1" applyAlignment="1">
      <alignment vertical="center" wrapText="1"/>
    </xf>
    <xf numFmtId="0" fontId="1" fillId="0" borderId="12" xfId="0" applyFont="1" applyBorder="1" applyAlignment="1">
      <alignment horizontal="justify" vertical="center" shrinkToFit="1"/>
    </xf>
    <xf numFmtId="0" fontId="1" fillId="0" borderId="10" xfId="0" applyFont="1" applyBorder="1" applyAlignment="1">
      <alignment horizontal="justify" vertical="center" wrapText="1"/>
    </xf>
    <xf numFmtId="0" fontId="1" fillId="0" borderId="0" xfId="0" applyFont="1" applyBorder="1" applyAlignment="1">
      <alignment horizontal="justify" vertical="center" wrapText="1"/>
    </xf>
    <xf numFmtId="0" fontId="5" fillId="0" borderId="0" xfId="0" applyFont="1" applyBorder="1" applyAlignment="1">
      <alignment vertical="center" wrapText="1"/>
    </xf>
    <xf numFmtId="0" fontId="7" fillId="0" borderId="0" xfId="0" applyFont="1" applyBorder="1" applyAlignment="1">
      <alignment horizontal="justify" vertical="center" wrapText="1"/>
    </xf>
    <xf numFmtId="0" fontId="1" fillId="0" borderId="11" xfId="0" applyFont="1" applyBorder="1" applyAlignment="1">
      <alignment vertical="center" shrinkToFit="1"/>
    </xf>
    <xf numFmtId="0" fontId="1" fillId="0" borderId="0" xfId="0" applyFont="1" applyBorder="1" applyAlignment="1">
      <alignment vertical="center" wrapText="1"/>
    </xf>
    <xf numFmtId="0" fontId="5" fillId="0" borderId="0" xfId="0" applyFont="1" applyBorder="1" applyAlignment="1">
      <alignment vertical="center" wrapText="1"/>
    </xf>
    <xf numFmtId="0" fontId="1" fillId="0" borderId="12" xfId="0" applyFont="1" applyBorder="1" applyAlignment="1">
      <alignment horizontal="left" vertical="center" shrinkToFit="1"/>
    </xf>
    <xf numFmtId="0" fontId="1" fillId="0" borderId="0" xfId="0" applyFont="1" applyBorder="1" applyAlignment="1">
      <alignment vertical="top" wrapText="1"/>
    </xf>
    <xf numFmtId="0" fontId="5" fillId="5" borderId="14" xfId="0" applyFont="1" applyFill="1" applyBorder="1" applyAlignment="1">
      <alignment vertical="center" wrapText="1"/>
    </xf>
    <xf numFmtId="0" fontId="1" fillId="5" borderId="15" xfId="0" applyFont="1" applyFill="1" applyBorder="1" applyAlignment="1">
      <alignment horizontal="justify" vertical="center" shrinkToFit="1"/>
    </xf>
    <xf numFmtId="177" fontId="5" fillId="4" borderId="2" xfId="0" applyNumberFormat="1" applyFont="1" applyFill="1" applyBorder="1" applyAlignment="1" applyProtection="1">
      <alignment horizontal="right" vertical="center" wrapText="1"/>
      <protection locked="0"/>
    </xf>
    <xf numFmtId="177" fontId="5" fillId="4" borderId="2" xfId="0" applyNumberFormat="1" applyFont="1" applyFill="1" applyBorder="1" applyAlignment="1" applyProtection="1">
      <alignment vertical="center" wrapText="1"/>
      <protection locked="0"/>
    </xf>
    <xf numFmtId="0" fontId="5" fillId="0" borderId="0" xfId="0" applyFont="1" applyBorder="1" applyAlignment="1">
      <alignment vertical="center"/>
    </xf>
    <xf numFmtId="0" fontId="5" fillId="0" borderId="0" xfId="0" applyFont="1" applyBorder="1" applyAlignment="1">
      <alignment horizontal="right" vertical="center" wrapText="1"/>
    </xf>
    <xf numFmtId="177" fontId="5" fillId="0" borderId="0" xfId="0" applyNumberFormat="1" applyFont="1" applyBorder="1" applyAlignment="1">
      <alignment horizontal="right" vertical="center" wrapText="1"/>
    </xf>
    <xf numFmtId="177" fontId="5" fillId="0" borderId="0" xfId="0" applyNumberFormat="1" applyFont="1" applyBorder="1" applyAlignment="1">
      <alignment vertical="center" wrapText="1"/>
    </xf>
    <xf numFmtId="0" fontId="1" fillId="0" borderId="16" xfId="0" applyFont="1" applyBorder="1" applyAlignment="1">
      <alignment horizontal="justify" vertical="center" wrapText="1"/>
    </xf>
    <xf numFmtId="0" fontId="1" fillId="0" borderId="17" xfId="0" applyFont="1" applyBorder="1" applyAlignment="1">
      <alignment horizontal="justify" vertical="center" wrapText="1"/>
    </xf>
    <xf numFmtId="0" fontId="7" fillId="0" borderId="17" xfId="0" applyFont="1" applyBorder="1" applyAlignment="1">
      <alignment horizontal="justify" vertical="center" wrapText="1"/>
    </xf>
    <xf numFmtId="0" fontId="1" fillId="0" borderId="18" xfId="0" applyFont="1" applyBorder="1" applyAlignment="1">
      <alignment horizontal="justify" vertical="center" shrinkToFit="1"/>
    </xf>
    <xf numFmtId="0" fontId="5" fillId="5" borderId="20" xfId="0" applyFont="1" applyFill="1" applyBorder="1" applyAlignment="1">
      <alignment vertical="center" wrapText="1"/>
    </xf>
    <xf numFmtId="0" fontId="1" fillId="5" borderId="21" xfId="0" applyFont="1" applyFill="1" applyBorder="1" applyAlignment="1">
      <alignment horizontal="justify" vertical="center" shrinkToFit="1"/>
    </xf>
    <xf numFmtId="0" fontId="1" fillId="0" borderId="12" xfId="0" applyFont="1" applyBorder="1" applyAlignment="1">
      <alignment vertical="center" wrapText="1"/>
    </xf>
    <xf numFmtId="0" fontId="1" fillId="4" borderId="2" xfId="0" applyFont="1" applyFill="1" applyBorder="1" applyAlignment="1">
      <alignment vertical="center" wrapText="1"/>
    </xf>
    <xf numFmtId="0" fontId="1" fillId="0" borderId="17" xfId="0" applyFont="1" applyBorder="1" applyAlignment="1">
      <alignment vertical="center" wrapText="1"/>
    </xf>
    <xf numFmtId="0" fontId="1" fillId="0" borderId="18" xfId="0" applyFont="1" applyBorder="1" applyAlignment="1">
      <alignment vertical="center" wrapText="1"/>
    </xf>
    <xf numFmtId="0" fontId="1" fillId="0" borderId="10" xfId="0" applyFont="1" applyBorder="1" applyAlignment="1">
      <alignment horizontal="justify" vertical="center" wrapText="1"/>
    </xf>
    <xf numFmtId="0" fontId="7" fillId="5" borderId="14" xfId="0" applyFont="1" applyFill="1" applyBorder="1" applyAlignment="1">
      <alignment vertical="center" wrapText="1"/>
    </xf>
    <xf numFmtId="0" fontId="7" fillId="5" borderId="15" xfId="0" applyFont="1" applyFill="1" applyBorder="1" applyAlignment="1">
      <alignment vertical="center" shrinkToFit="1"/>
    </xf>
    <xf numFmtId="0" fontId="7" fillId="0" borderId="0" xfId="0" applyFont="1" applyBorder="1" applyAlignment="1">
      <alignment vertical="center" wrapText="1"/>
    </xf>
    <xf numFmtId="0" fontId="7" fillId="0" borderId="12" xfId="0" applyFont="1" applyBorder="1" applyAlignment="1">
      <alignment vertical="center" shrinkToFit="1"/>
    </xf>
    <xf numFmtId="0" fontId="1" fillId="0" borderId="0" xfId="0" applyFont="1" applyBorder="1" applyAlignment="1">
      <alignment horizontal="justify" vertical="center" wrapText="1"/>
    </xf>
    <xf numFmtId="179" fontId="5" fillId="4" borderId="2" xfId="0" applyNumberFormat="1" applyFont="1" applyFill="1" applyBorder="1" applyAlignment="1" applyProtection="1">
      <alignment vertical="center" wrapText="1"/>
      <protection locked="0"/>
    </xf>
    <xf numFmtId="0" fontId="1" fillId="0" borderId="12" xfId="0" applyFont="1" applyBorder="1" applyAlignment="1">
      <alignment horizontal="left" vertical="center" shrinkToFit="1"/>
    </xf>
    <xf numFmtId="0" fontId="7" fillId="0" borderId="0" xfId="0" applyFont="1" applyBorder="1" applyAlignment="1">
      <alignment horizontal="justify" vertical="center" wrapText="1"/>
    </xf>
    <xf numFmtId="0" fontId="1" fillId="0" borderId="12" xfId="0" applyFont="1" applyBorder="1" applyAlignment="1">
      <alignment horizontal="justify" vertical="center" shrinkToFit="1"/>
    </xf>
    <xf numFmtId="0" fontId="8" fillId="5" borderId="14" xfId="0" applyFont="1" applyFill="1" applyBorder="1" applyAlignment="1">
      <alignment vertical="center" wrapText="1"/>
    </xf>
    <xf numFmtId="0" fontId="8" fillId="5" borderId="15" xfId="0" applyFont="1" applyFill="1" applyBorder="1" applyAlignment="1">
      <alignment vertical="center" shrinkToFit="1"/>
    </xf>
    <xf numFmtId="0" fontId="8" fillId="0" borderId="10" xfId="0" applyFont="1" applyBorder="1" applyAlignment="1">
      <alignment horizontal="justify" vertical="center" wrapText="1"/>
    </xf>
    <xf numFmtId="0" fontId="8" fillId="0" borderId="0" xfId="0" applyFont="1" applyBorder="1" applyAlignment="1">
      <alignment horizontal="justify" vertical="center" wrapText="1"/>
    </xf>
    <xf numFmtId="0" fontId="8" fillId="0" borderId="12" xfId="0" applyFont="1" applyBorder="1" applyAlignment="1">
      <alignment horizontal="justify" vertical="center" shrinkToFit="1"/>
    </xf>
    <xf numFmtId="0" fontId="9" fillId="0" borderId="0" xfId="0" applyFont="1">
      <alignment vertical="center"/>
    </xf>
    <xf numFmtId="0" fontId="8" fillId="0" borderId="16" xfId="0" applyFont="1" applyBorder="1" applyAlignment="1">
      <alignment horizontal="justify" vertical="center" wrapText="1"/>
    </xf>
    <xf numFmtId="0" fontId="8" fillId="0" borderId="17" xfId="0" applyFont="1" applyBorder="1" applyAlignment="1">
      <alignment horizontal="justify" vertical="center" wrapText="1"/>
    </xf>
    <xf numFmtId="0" fontId="8" fillId="0" borderId="18" xfId="0" applyFont="1" applyBorder="1" applyAlignment="1">
      <alignment horizontal="justify" vertical="center" shrinkToFit="1"/>
    </xf>
    <xf numFmtId="0" fontId="1" fillId="0" borderId="7" xfId="0" applyFont="1" applyBorder="1" applyAlignment="1">
      <alignment horizontal="justify" vertical="center" wrapText="1"/>
    </xf>
    <xf numFmtId="0" fontId="1" fillId="0" borderId="0" xfId="0" applyFont="1" applyAlignment="1">
      <alignment vertical="center" wrapText="1"/>
    </xf>
    <xf numFmtId="0" fontId="1" fillId="0" borderId="10" xfId="0" applyFont="1" applyBorder="1" applyAlignment="1">
      <alignment vertical="top" wrapText="1"/>
    </xf>
    <xf numFmtId="0" fontId="11" fillId="0" borderId="12" xfId="0" applyFont="1" applyBorder="1" applyAlignment="1">
      <alignment horizontal="justify" vertical="center" shrinkToFit="1"/>
    </xf>
    <xf numFmtId="0" fontId="0" fillId="0" borderId="0" xfId="0" applyBorder="1">
      <alignment vertical="center"/>
    </xf>
    <xf numFmtId="0" fontId="10" fillId="0" borderId="12" xfId="1" applyBorder="1" applyAlignment="1" applyProtection="1">
      <alignment horizontal="justify" vertical="center" shrinkToFit="1"/>
    </xf>
    <xf numFmtId="0" fontId="0" fillId="4" borderId="2" xfId="0" applyFont="1" applyFill="1" applyBorder="1" applyProtection="1">
      <alignment vertical="center"/>
      <protection locked="0"/>
    </xf>
    <xf numFmtId="0" fontId="1" fillId="0" borderId="0" xfId="0" applyFont="1" applyBorder="1">
      <alignment vertical="center"/>
    </xf>
    <xf numFmtId="0" fontId="1" fillId="5" borderId="14" xfId="0" applyFont="1" applyFill="1" applyBorder="1">
      <alignment vertical="center"/>
    </xf>
    <xf numFmtId="0" fontId="1" fillId="5" borderId="15" xfId="0" applyFont="1" applyFill="1" applyBorder="1" applyAlignment="1">
      <alignment vertical="center" shrinkToFit="1"/>
    </xf>
    <xf numFmtId="0" fontId="5" fillId="0" borderId="12" xfId="0" applyFont="1" applyBorder="1" applyAlignment="1">
      <alignment vertical="center" shrinkToFit="1"/>
    </xf>
    <xf numFmtId="0" fontId="1" fillId="0" borderId="10" xfId="0" applyFont="1" applyBorder="1" applyAlignment="1">
      <alignment vertical="center" wrapText="1"/>
    </xf>
    <xf numFmtId="0" fontId="1" fillId="0" borderId="0" xfId="0" applyFont="1" applyBorder="1" applyAlignment="1">
      <alignment vertical="center" wrapText="1"/>
    </xf>
    <xf numFmtId="3" fontId="1" fillId="0" borderId="12" xfId="0" applyNumberFormat="1" applyFont="1" applyBorder="1" applyAlignment="1">
      <alignment horizontal="justify" vertical="center" shrinkToFit="1"/>
    </xf>
    <xf numFmtId="0" fontId="5" fillId="5" borderId="14" xfId="0" applyFont="1" applyFill="1" applyBorder="1">
      <alignment vertical="center"/>
    </xf>
    <xf numFmtId="0" fontId="5" fillId="5" borderId="15" xfId="0" applyFont="1" applyFill="1" applyBorder="1" applyAlignment="1">
      <alignment vertical="center" shrinkToFit="1"/>
    </xf>
    <xf numFmtId="0" fontId="5" fillId="0" borderId="12" xfId="0" applyFont="1" applyBorder="1" applyAlignment="1">
      <alignment horizontal="justify" vertical="center" shrinkToFit="1"/>
    </xf>
    <xf numFmtId="0" fontId="5" fillId="0" borderId="10" xfId="0" applyFont="1" applyBorder="1" applyAlignment="1">
      <alignment vertical="center" wrapText="1"/>
    </xf>
    <xf numFmtId="3" fontId="5" fillId="0" borderId="12" xfId="0" applyNumberFormat="1" applyFont="1" applyBorder="1" applyAlignment="1">
      <alignment horizontal="justify" vertical="center" shrinkToFit="1"/>
    </xf>
    <xf numFmtId="0" fontId="5" fillId="0" borderId="12" xfId="0" applyFont="1" applyBorder="1" applyAlignment="1">
      <alignment horizontal="left" vertical="center" shrinkToFit="1"/>
    </xf>
    <xf numFmtId="0" fontId="5" fillId="0" borderId="0" xfId="0" applyFont="1" applyBorder="1" applyAlignment="1">
      <alignment vertical="center" shrinkToFit="1"/>
    </xf>
    <xf numFmtId="0" fontId="14" fillId="0" borderId="0" xfId="0" applyFont="1" applyBorder="1" applyAlignment="1">
      <alignment horizontal="right" vertical="center"/>
    </xf>
    <xf numFmtId="0" fontId="1" fillId="0" borderId="0" xfId="0" applyFont="1" applyBorder="1" applyAlignment="1" applyProtection="1">
      <alignment vertical="top"/>
      <protection locked="0"/>
    </xf>
    <xf numFmtId="0" fontId="1" fillId="0" borderId="0" xfId="0" applyFont="1" applyBorder="1" applyAlignment="1" applyProtection="1">
      <alignment horizontal="right" vertical="top"/>
      <protection locked="0"/>
    </xf>
    <xf numFmtId="0" fontId="8" fillId="0" borderId="12" xfId="0" applyFont="1" applyBorder="1" applyAlignment="1">
      <alignment vertical="center" wrapText="1"/>
    </xf>
    <xf numFmtId="0" fontId="5" fillId="0" borderId="17" xfId="0" applyFont="1" applyBorder="1" applyAlignment="1">
      <alignment vertical="center" wrapText="1"/>
    </xf>
    <xf numFmtId="0" fontId="5" fillId="0" borderId="17" xfId="0" applyFont="1" applyBorder="1" applyAlignment="1">
      <alignment horizontal="justify" vertical="center" wrapText="1"/>
    </xf>
    <xf numFmtId="0" fontId="5" fillId="0" borderId="18" xfId="0" applyFont="1" applyBorder="1" applyAlignment="1">
      <alignment horizontal="justify" vertical="center" shrinkToFit="1"/>
    </xf>
    <xf numFmtId="0" fontId="1" fillId="0" borderId="10" xfId="0" applyFont="1" applyBorder="1">
      <alignment vertical="center"/>
    </xf>
    <xf numFmtId="0" fontId="1" fillId="0" borderId="12" xfId="0" applyFont="1" applyBorder="1" applyAlignment="1">
      <alignment vertical="center" shrinkToFit="1"/>
    </xf>
    <xf numFmtId="0" fontId="1" fillId="6" borderId="22" xfId="0" applyFont="1" applyFill="1" applyBorder="1" applyAlignment="1">
      <alignment horizontal="center" vertical="center"/>
    </xf>
    <xf numFmtId="0" fontId="1" fillId="6" borderId="23" xfId="2" applyFont="1" applyFill="1" applyBorder="1" applyAlignment="1" applyProtection="1">
      <alignment horizontal="center" vertical="center"/>
    </xf>
    <xf numFmtId="0" fontId="1" fillId="6" borderId="24" xfId="0" applyFont="1" applyFill="1" applyBorder="1" applyAlignment="1">
      <alignment horizontal="center" vertical="center" shrinkToFit="1"/>
    </xf>
    <xf numFmtId="0" fontId="1" fillId="0" borderId="0" xfId="0" applyFont="1" applyBorder="1" applyAlignment="1">
      <alignment horizontal="left" vertical="center" indent="2"/>
    </xf>
    <xf numFmtId="0" fontId="8" fillId="0" borderId="0" xfId="0" applyFont="1" applyBorder="1">
      <alignment vertical="center"/>
    </xf>
    <xf numFmtId="0" fontId="5" fillId="0" borderId="37" xfId="0" applyFont="1" applyBorder="1">
      <alignment vertical="center"/>
    </xf>
    <xf numFmtId="0" fontId="5" fillId="0" borderId="37" xfId="0" applyFont="1" applyBorder="1" applyAlignment="1">
      <alignment horizontal="left" vertical="center" indent="2"/>
    </xf>
    <xf numFmtId="0" fontId="1" fillId="0" borderId="37" xfId="0" applyFont="1" applyBorder="1" applyAlignment="1">
      <alignment horizontal="left" vertical="center" indent="2"/>
    </xf>
    <xf numFmtId="0" fontId="1" fillId="0" borderId="37" xfId="0" applyFont="1" applyBorder="1">
      <alignment vertical="center"/>
    </xf>
    <xf numFmtId="0" fontId="8" fillId="0" borderId="37" xfId="0" applyFont="1" applyBorder="1">
      <alignment vertical="center"/>
    </xf>
    <xf numFmtId="0" fontId="5" fillId="0" borderId="0" xfId="0" applyFont="1" applyBorder="1" applyAlignment="1">
      <alignment horizontal="left" vertical="center" indent="2"/>
    </xf>
    <xf numFmtId="0" fontId="5" fillId="0" borderId="38" xfId="0" applyFont="1" applyBorder="1">
      <alignment vertical="center"/>
    </xf>
    <xf numFmtId="0" fontId="5" fillId="0" borderId="38" xfId="0" applyFont="1" applyBorder="1" applyAlignment="1">
      <alignment horizontal="left" vertical="center" indent="2"/>
    </xf>
    <xf numFmtId="0" fontId="1" fillId="0" borderId="38" xfId="0" applyFont="1" applyBorder="1" applyAlignment="1">
      <alignment horizontal="left" vertical="center" indent="2"/>
    </xf>
    <xf numFmtId="0" fontId="1" fillId="0" borderId="38" xfId="0" applyFont="1" applyBorder="1">
      <alignment vertical="center"/>
    </xf>
    <xf numFmtId="0" fontId="1" fillId="0" borderId="16" xfId="0" applyFont="1" applyBorder="1">
      <alignment vertical="center"/>
    </xf>
    <xf numFmtId="0" fontId="1" fillId="0" borderId="17" xfId="0" applyFont="1" applyBorder="1">
      <alignment vertical="center"/>
    </xf>
    <xf numFmtId="0" fontId="1" fillId="0" borderId="18" xfId="0" applyFont="1" applyBorder="1" applyAlignment="1">
      <alignment vertical="center" shrinkToFit="1"/>
    </xf>
    <xf numFmtId="0" fontId="0" fillId="4" borderId="2" xfId="0" applyFont="1" applyFill="1" applyBorder="1" applyAlignment="1" applyProtection="1">
      <alignment horizontal="center" vertical="center"/>
      <protection locked="0"/>
    </xf>
    <xf numFmtId="0" fontId="16" fillId="0" borderId="0" xfId="0" applyFont="1" applyBorder="1" applyAlignment="1">
      <alignment horizontal="right" vertical="center" wrapText="1"/>
    </xf>
    <xf numFmtId="0" fontId="5" fillId="5" borderId="14" xfId="0" applyFont="1" applyFill="1" applyBorder="1" applyAlignment="1">
      <alignment horizontal="justify" vertical="center" wrapText="1"/>
    </xf>
    <xf numFmtId="0" fontId="5" fillId="5" borderId="15" xfId="0" applyFont="1" applyFill="1" applyBorder="1" applyAlignment="1">
      <alignment horizontal="justify" vertical="center" shrinkToFit="1"/>
    </xf>
    <xf numFmtId="0" fontId="1" fillId="0" borderId="16" xfId="0" applyFont="1" applyBorder="1" applyAlignment="1">
      <alignment vertical="center" wrapText="1"/>
    </xf>
    <xf numFmtId="0" fontId="7" fillId="0" borderId="17" xfId="0" applyFont="1" applyBorder="1" applyAlignment="1">
      <alignment vertical="center" wrapText="1"/>
    </xf>
    <xf numFmtId="0" fontId="18" fillId="0" borderId="0" xfId="0" applyFont="1" applyAlignment="1">
      <alignment vertical="center"/>
    </xf>
    <xf numFmtId="0" fontId="19" fillId="8" borderId="0" xfId="0" applyFont="1" applyFill="1" applyAlignment="1">
      <alignment horizontal="center" vertical="center"/>
    </xf>
    <xf numFmtId="0" fontId="20" fillId="8" borderId="0" xfId="0" applyFont="1" applyFill="1" applyAlignment="1">
      <alignment vertical="center"/>
    </xf>
    <xf numFmtId="0" fontId="20" fillId="8" borderId="0" xfId="0" applyFont="1" applyFill="1" applyAlignment="1">
      <alignment horizontal="center" vertical="center"/>
    </xf>
    <xf numFmtId="0" fontId="21" fillId="8" borderId="0" xfId="0" applyFont="1" applyFill="1" applyAlignment="1">
      <alignment vertical="center"/>
    </xf>
    <xf numFmtId="0" fontId="21" fillId="8" borderId="0" xfId="0" applyFont="1" applyFill="1" applyAlignment="1">
      <alignment horizontal="center" vertical="center"/>
    </xf>
    <xf numFmtId="0" fontId="23" fillId="7" borderId="7" xfId="0" applyFont="1" applyFill="1" applyBorder="1" applyAlignment="1">
      <alignment vertical="center"/>
    </xf>
    <xf numFmtId="0" fontId="23" fillId="7" borderId="8" xfId="0" applyFont="1" applyFill="1" applyBorder="1" applyAlignment="1">
      <alignment vertical="center"/>
    </xf>
    <xf numFmtId="0" fontId="23" fillId="7" borderId="9" xfId="0" applyFont="1" applyFill="1" applyBorder="1" applyAlignment="1">
      <alignment vertical="center"/>
    </xf>
    <xf numFmtId="0" fontId="24" fillId="7" borderId="16" xfId="0" applyFont="1" applyFill="1" applyBorder="1" applyAlignment="1">
      <alignment vertical="center"/>
    </xf>
    <xf numFmtId="0" fontId="24" fillId="7" borderId="17" xfId="0" applyFont="1" applyFill="1" applyBorder="1" applyAlignment="1">
      <alignment vertical="center"/>
    </xf>
    <xf numFmtId="0" fontId="24" fillId="7" borderId="17" xfId="0" applyFont="1" applyFill="1" applyBorder="1" applyAlignment="1">
      <alignment horizontal="left" vertical="center"/>
    </xf>
    <xf numFmtId="0" fontId="24" fillId="7" borderId="17" xfId="0" applyFont="1" applyFill="1" applyBorder="1" applyAlignment="1">
      <alignment horizontal="center" vertical="center"/>
    </xf>
    <xf numFmtId="0" fontId="24" fillId="7" borderId="18" xfId="0" applyFont="1" applyFill="1" applyBorder="1" applyAlignment="1">
      <alignment horizontal="center" vertical="center"/>
    </xf>
    <xf numFmtId="0" fontId="25" fillId="0" borderId="0" xfId="0" applyFont="1">
      <alignment vertical="center"/>
    </xf>
    <xf numFmtId="0" fontId="26" fillId="0" borderId="0" xfId="0" applyFont="1" applyAlignment="1">
      <alignment horizontal="center" vertical="center"/>
    </xf>
    <xf numFmtId="0" fontId="26" fillId="0" borderId="0" xfId="0" applyFont="1" applyBorder="1" applyAlignment="1">
      <alignment vertical="center" wrapText="1"/>
    </xf>
    <xf numFmtId="0" fontId="27" fillId="9" borderId="39" xfId="0" applyFont="1" applyFill="1" applyBorder="1" applyAlignment="1">
      <alignment horizontal="right" vertical="center"/>
    </xf>
    <xf numFmtId="0" fontId="27" fillId="9" borderId="0" xfId="0" applyFont="1" applyFill="1" applyBorder="1" applyAlignment="1">
      <alignment horizontal="right" vertical="center"/>
    </xf>
    <xf numFmtId="0" fontId="18" fillId="0" borderId="23" xfId="0" applyFont="1" applyBorder="1" applyAlignment="1">
      <alignment vertical="center"/>
    </xf>
    <xf numFmtId="0" fontId="18" fillId="0" borderId="43" xfId="0" applyFont="1" applyBorder="1" applyAlignment="1">
      <alignment vertical="center"/>
    </xf>
    <xf numFmtId="0" fontId="17" fillId="0" borderId="44" xfId="0" applyFont="1" applyBorder="1" applyAlignment="1">
      <alignment vertical="center"/>
    </xf>
    <xf numFmtId="0" fontId="17" fillId="0" borderId="45" xfId="0" applyFont="1" applyBorder="1" applyAlignment="1">
      <alignment vertical="center"/>
    </xf>
    <xf numFmtId="0" fontId="26" fillId="0" borderId="48" xfId="0" applyFont="1" applyBorder="1" applyAlignment="1">
      <alignment horizontal="justify" vertical="center"/>
    </xf>
    <xf numFmtId="0" fontId="26" fillId="0" borderId="0" xfId="0" applyFont="1" applyBorder="1" applyAlignment="1">
      <alignment horizontal="justify" vertical="center"/>
    </xf>
    <xf numFmtId="0" fontId="18" fillId="0" borderId="0" xfId="0" applyFont="1" applyBorder="1" applyAlignment="1">
      <alignment vertical="center"/>
    </xf>
    <xf numFmtId="0" fontId="18" fillId="0" borderId="11" xfId="0" applyFont="1" applyBorder="1" applyAlignment="1">
      <alignment vertical="center"/>
    </xf>
    <xf numFmtId="0" fontId="17" fillId="0" borderId="28" xfId="0" applyFont="1" applyBorder="1" applyAlignment="1">
      <alignment vertical="center"/>
    </xf>
    <xf numFmtId="0" fontId="17" fillId="0" borderId="49" xfId="0" applyFont="1" applyBorder="1" applyAlignment="1">
      <alignment vertical="center"/>
    </xf>
    <xf numFmtId="0" fontId="18" fillId="0" borderId="48" xfId="0" applyFont="1" applyBorder="1" applyAlignment="1">
      <alignment vertical="center"/>
    </xf>
    <xf numFmtId="0" fontId="17" fillId="0" borderId="31" xfId="0" applyFont="1" applyBorder="1" applyAlignment="1">
      <alignment vertical="center"/>
    </xf>
    <xf numFmtId="0" fontId="17" fillId="0" borderId="51" xfId="0" applyFont="1" applyBorder="1" applyAlignment="1">
      <alignment vertical="center"/>
    </xf>
    <xf numFmtId="0" fontId="26" fillId="0" borderId="0" xfId="0" applyFont="1" applyBorder="1" applyAlignment="1">
      <alignment horizontal="center" vertical="center" wrapText="1"/>
    </xf>
    <xf numFmtId="0" fontId="18" fillId="0" borderId="57" xfId="0" applyFont="1" applyBorder="1" applyAlignment="1">
      <alignment vertical="center"/>
    </xf>
    <xf numFmtId="0" fontId="17" fillId="7" borderId="58" xfId="0" applyFont="1" applyFill="1" applyBorder="1" applyAlignment="1">
      <alignment horizontal="center" vertical="center" wrapText="1" readingOrder="1"/>
    </xf>
    <xf numFmtId="0" fontId="26" fillId="0" borderId="61" xfId="0" applyFont="1" applyBorder="1" applyAlignment="1">
      <alignment horizontal="justify" vertical="center"/>
    </xf>
    <xf numFmtId="0" fontId="26" fillId="0" borderId="53" xfId="0" applyFont="1" applyBorder="1" applyAlignment="1">
      <alignment horizontal="justify" vertical="center"/>
    </xf>
    <xf numFmtId="0" fontId="18" fillId="0" borderId="53" xfId="0" applyFont="1" applyBorder="1" applyAlignment="1">
      <alignment vertical="center"/>
    </xf>
    <xf numFmtId="0" fontId="18" fillId="0" borderId="62" xfId="0" applyFont="1" applyBorder="1" applyAlignment="1">
      <alignment vertical="center"/>
    </xf>
    <xf numFmtId="0" fontId="25" fillId="0" borderId="0" xfId="0" applyFont="1" applyAlignment="1">
      <alignment vertical="center" wrapText="1"/>
    </xf>
    <xf numFmtId="0" fontId="18" fillId="0" borderId="39" xfId="0" applyFont="1" applyBorder="1" applyAlignment="1">
      <alignment vertical="top"/>
    </xf>
    <xf numFmtId="0" fontId="17" fillId="7" borderId="61" xfId="0" applyFont="1" applyFill="1" applyBorder="1" applyAlignment="1">
      <alignment vertical="center" readingOrder="1"/>
    </xf>
    <xf numFmtId="0" fontId="17" fillId="7" borderId="53" xfId="0" applyFont="1" applyFill="1" applyBorder="1" applyAlignment="1">
      <alignment vertical="center" wrapText="1" readingOrder="1"/>
    </xf>
    <xf numFmtId="0" fontId="18" fillId="0" borderId="67" xfId="0" applyFont="1" applyBorder="1" applyAlignment="1">
      <alignment vertical="top"/>
    </xf>
    <xf numFmtId="0" fontId="18" fillId="6" borderId="68" xfId="0" applyFont="1" applyFill="1" applyBorder="1" applyAlignment="1">
      <alignment vertical="top" wrapText="1"/>
    </xf>
    <xf numFmtId="0" fontId="18" fillId="6" borderId="69" xfId="0" applyFont="1" applyFill="1" applyBorder="1" applyAlignment="1">
      <alignment vertical="top" wrapText="1"/>
    </xf>
    <xf numFmtId="0" fontId="18" fillId="6" borderId="68" xfId="0" applyFont="1" applyFill="1" applyBorder="1" applyAlignment="1">
      <alignment horizontal="left" vertical="top" wrapText="1"/>
    </xf>
    <xf numFmtId="0" fontId="18" fillId="6" borderId="70" xfId="0" applyFont="1" applyFill="1" applyBorder="1" applyAlignment="1">
      <alignment horizontal="left" vertical="top" wrapText="1"/>
    </xf>
    <xf numFmtId="0" fontId="18" fillId="6" borderId="69" xfId="0" applyFont="1" applyFill="1" applyBorder="1" applyAlignment="1">
      <alignment horizontal="left" vertical="top" wrapText="1"/>
    </xf>
    <xf numFmtId="0" fontId="18" fillId="0" borderId="7" xfId="0" applyFont="1" applyBorder="1" applyAlignment="1">
      <alignment horizontal="left" vertical="center"/>
    </xf>
    <xf numFmtId="0" fontId="18" fillId="0" borderId="8" xfId="0" applyFont="1" applyBorder="1" applyAlignment="1">
      <alignment horizontal="left" vertical="center"/>
    </xf>
    <xf numFmtId="0" fontId="18" fillId="0" borderId="10" xfId="0" applyFont="1" applyBorder="1" applyAlignment="1">
      <alignment horizontal="right" vertical="center"/>
    </xf>
    <xf numFmtId="0" fontId="18" fillId="0" borderId="0" xfId="0" applyFont="1" applyBorder="1" applyAlignment="1">
      <alignment horizontal="left" vertical="center"/>
    </xf>
    <xf numFmtId="180" fontId="18" fillId="0" borderId="10" xfId="0" applyNumberFormat="1" applyFont="1" applyBorder="1" applyAlignment="1">
      <alignment vertical="center"/>
    </xf>
    <xf numFmtId="180" fontId="18" fillId="0" borderId="12" xfId="0" applyNumberFormat="1" applyFont="1" applyBorder="1" applyAlignment="1">
      <alignment vertical="center"/>
    </xf>
    <xf numFmtId="0" fontId="18" fillId="6" borderId="72" xfId="0" applyFont="1" applyFill="1" applyBorder="1" applyAlignment="1">
      <alignment horizontal="left" vertical="top" wrapText="1"/>
    </xf>
    <xf numFmtId="0" fontId="18" fillId="0" borderId="16" xfId="0" applyFont="1" applyBorder="1" applyAlignment="1">
      <alignment vertical="center"/>
    </xf>
    <xf numFmtId="0" fontId="18" fillId="0" borderId="17" xfId="0" applyFont="1" applyBorder="1" applyAlignment="1">
      <alignment vertical="center"/>
    </xf>
    <xf numFmtId="0" fontId="17" fillId="14" borderId="3" xfId="0" applyFont="1" applyFill="1" applyBorder="1" applyAlignment="1">
      <alignment horizontal="right" vertical="center"/>
    </xf>
    <xf numFmtId="0" fontId="17" fillId="14" borderId="4" xfId="0" applyFont="1" applyFill="1" applyBorder="1" applyAlignment="1">
      <alignment horizontal="right" vertical="center"/>
    </xf>
    <xf numFmtId="0" fontId="17" fillId="14" borderId="4" xfId="0" applyFont="1" applyFill="1" applyBorder="1" applyAlignment="1">
      <alignment vertical="center"/>
    </xf>
    <xf numFmtId="0" fontId="17" fillId="14" borderId="5" xfId="0" applyFont="1" applyFill="1" applyBorder="1" applyAlignment="1">
      <alignment vertical="center"/>
    </xf>
    <xf numFmtId="0" fontId="17" fillId="7" borderId="7" xfId="0" applyFont="1" applyFill="1" applyBorder="1" applyAlignment="1">
      <alignment vertical="center"/>
    </xf>
    <xf numFmtId="0" fontId="17" fillId="7" borderId="8" xfId="0" applyFont="1" applyFill="1" applyBorder="1" applyAlignment="1">
      <alignment vertical="center"/>
    </xf>
    <xf numFmtId="0" fontId="17" fillId="7" borderId="9" xfId="0" applyFont="1" applyFill="1" applyBorder="1" applyAlignment="1">
      <alignment vertical="center"/>
    </xf>
    <xf numFmtId="0" fontId="17" fillId="7" borderId="75" xfId="0" applyFont="1" applyFill="1" applyBorder="1" applyAlignment="1">
      <alignment horizontal="center" vertical="center"/>
    </xf>
    <xf numFmtId="0" fontId="17" fillId="7" borderId="10" xfId="0" applyFont="1" applyFill="1" applyBorder="1" applyAlignment="1">
      <alignment vertical="center"/>
    </xf>
    <xf numFmtId="0" fontId="17" fillId="7" borderId="0" xfId="0" applyFont="1" applyFill="1" applyBorder="1" applyAlignment="1">
      <alignment vertical="center"/>
    </xf>
    <xf numFmtId="0" fontId="21" fillId="7" borderId="10" xfId="0" applyFont="1" applyFill="1" applyBorder="1" applyAlignment="1">
      <alignment vertical="center"/>
    </xf>
    <xf numFmtId="0" fontId="21" fillId="7" borderId="7" xfId="0" applyFont="1" applyFill="1" applyBorder="1" applyAlignment="1">
      <alignment vertical="center"/>
    </xf>
    <xf numFmtId="0" fontId="18" fillId="7" borderId="10" xfId="0" applyFont="1" applyFill="1" applyBorder="1" applyAlignment="1">
      <alignment vertical="center"/>
    </xf>
    <xf numFmtId="0" fontId="18" fillId="7" borderId="0" xfId="0" applyFont="1" applyFill="1" applyBorder="1" applyAlignment="1">
      <alignment vertical="center"/>
    </xf>
    <xf numFmtId="0" fontId="18" fillId="7" borderId="16" xfId="0" applyFont="1" applyFill="1" applyBorder="1" applyAlignment="1">
      <alignment vertical="center"/>
    </xf>
    <xf numFmtId="0" fontId="18" fillId="7" borderId="17" xfId="0" applyFont="1" applyFill="1" applyBorder="1" applyAlignment="1">
      <alignment vertical="center"/>
    </xf>
    <xf numFmtId="0" fontId="17" fillId="7" borderId="17" xfId="0" applyFont="1" applyFill="1" applyBorder="1" applyAlignment="1">
      <alignment vertical="center"/>
    </xf>
    <xf numFmtId="0" fontId="17" fillId="7" borderId="16" xfId="0" applyFont="1" applyFill="1" applyBorder="1" applyAlignment="1">
      <alignment vertical="center"/>
    </xf>
    <xf numFmtId="0" fontId="21" fillId="7" borderId="16" xfId="0" applyFont="1" applyFill="1" applyBorder="1" applyAlignment="1">
      <alignment vertical="center"/>
    </xf>
    <xf numFmtId="0" fontId="18" fillId="7" borderId="10" xfId="0" applyFont="1" applyFill="1" applyBorder="1" applyAlignment="1">
      <alignment vertical="top"/>
    </xf>
    <xf numFmtId="0" fontId="18" fillId="7" borderId="0" xfId="0" applyFont="1" applyFill="1" applyBorder="1" applyAlignment="1">
      <alignment vertical="top"/>
    </xf>
    <xf numFmtId="0" fontId="17" fillId="7" borderId="12" xfId="0" applyFont="1" applyFill="1" applyBorder="1" applyAlignment="1">
      <alignment vertical="center"/>
    </xf>
    <xf numFmtId="0" fontId="18" fillId="7" borderId="12" xfId="0" applyFont="1" applyFill="1" applyBorder="1" applyAlignment="1">
      <alignment vertical="center"/>
    </xf>
    <xf numFmtId="0" fontId="17" fillId="7" borderId="0" xfId="0" applyFont="1" applyFill="1" applyAlignment="1">
      <alignment horizontal="left" vertical="top"/>
    </xf>
    <xf numFmtId="0" fontId="18" fillId="7" borderId="0" xfId="0" applyFont="1" applyFill="1" applyBorder="1" applyAlignment="1">
      <alignment horizontal="left" vertical="top"/>
    </xf>
    <xf numFmtId="0" fontId="18" fillId="7" borderId="18" xfId="0" applyFont="1" applyFill="1" applyBorder="1" applyAlignment="1">
      <alignment vertical="center"/>
    </xf>
    <xf numFmtId="0" fontId="17" fillId="7" borderId="16" xfId="0" applyFont="1" applyFill="1" applyBorder="1" applyAlignment="1">
      <alignment horizontal="left" vertical="center" indent="2"/>
    </xf>
    <xf numFmtId="0" fontId="0" fillId="0" borderId="0" xfId="0" applyAlignment="1">
      <alignment vertical="center"/>
    </xf>
    <xf numFmtId="0" fontId="31" fillId="0" borderId="0" xfId="0" applyFont="1" applyAlignment="1">
      <alignment vertical="center"/>
    </xf>
    <xf numFmtId="0" fontId="0" fillId="0" borderId="0" xfId="0" applyFont="1" applyAlignment="1">
      <alignment vertical="center"/>
    </xf>
    <xf numFmtId="0" fontId="3"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justify" vertical="center"/>
    </xf>
    <xf numFmtId="176" fontId="35" fillId="0" borderId="0" xfId="0" applyNumberFormat="1" applyFont="1" applyAlignment="1">
      <alignment horizontal="center" vertical="center"/>
    </xf>
    <xf numFmtId="0" fontId="35" fillId="0" borderId="0" xfId="0" applyFont="1" applyAlignment="1">
      <alignment horizontal="center" vertical="center"/>
    </xf>
    <xf numFmtId="0" fontId="0" fillId="0" borderId="6" xfId="0" applyFont="1" applyBorder="1" applyAlignment="1">
      <alignment horizontal="center" vertical="center"/>
    </xf>
    <xf numFmtId="0" fontId="34" fillId="0" borderId="0" xfId="0" applyFont="1" applyBorder="1" applyAlignment="1">
      <alignment vertical="center"/>
    </xf>
    <xf numFmtId="0" fontId="34" fillId="0" borderId="0" xfId="0" applyFont="1" applyAlignment="1">
      <alignment vertical="center"/>
    </xf>
    <xf numFmtId="0" fontId="34" fillId="0" borderId="0" xfId="0" applyFont="1" applyAlignment="1">
      <alignment vertical="center" wrapText="1"/>
    </xf>
    <xf numFmtId="0" fontId="34" fillId="0" borderId="0" xfId="0" applyFont="1" applyAlignment="1">
      <alignment horizontal="left" vertical="top" wrapText="1"/>
    </xf>
    <xf numFmtId="0" fontId="34" fillId="0" borderId="0" xfId="0" applyFont="1" applyBorder="1" applyAlignment="1">
      <alignment vertical="center" wrapText="1"/>
    </xf>
    <xf numFmtId="0" fontId="36" fillId="0" borderId="0" xfId="0" applyFont="1" applyAlignment="1">
      <alignment horizontal="center" vertical="center"/>
    </xf>
    <xf numFmtId="0" fontId="37" fillId="0" borderId="7" xfId="0" applyFont="1" applyBorder="1" applyAlignment="1">
      <alignment horizontal="center" vertical="center"/>
    </xf>
    <xf numFmtId="0" fontId="36" fillId="0" borderId="8" xfId="0" applyFont="1" applyBorder="1" applyAlignment="1">
      <alignment horizontal="center" vertical="center"/>
    </xf>
    <xf numFmtId="0" fontId="36" fillId="0" borderId="93" xfId="0" applyFont="1" applyBorder="1" applyAlignment="1">
      <alignment horizontal="center" vertical="center"/>
    </xf>
    <xf numFmtId="0" fontId="36" fillId="0" borderId="98" xfId="0" applyFont="1" applyBorder="1" applyAlignment="1">
      <alignment horizontal="center" vertical="center"/>
    </xf>
    <xf numFmtId="0" fontId="36" fillId="0" borderId="53" xfId="0" applyFont="1" applyBorder="1" applyAlignment="1">
      <alignment horizontal="center" vertical="center"/>
    </xf>
    <xf numFmtId="0" fontId="36" fillId="0" borderId="62" xfId="0" applyFont="1" applyBorder="1" applyAlignment="1">
      <alignment horizontal="center" vertical="center"/>
    </xf>
    <xf numFmtId="0" fontId="38" fillId="0" borderId="0" xfId="0" applyFont="1" applyAlignment="1">
      <alignment horizontal="center" vertical="center"/>
    </xf>
    <xf numFmtId="0" fontId="15" fillId="0" borderId="0" xfId="0" applyFont="1" applyAlignment="1">
      <alignment vertical="center"/>
    </xf>
    <xf numFmtId="0" fontId="39" fillId="10" borderId="6" xfId="0" applyFont="1" applyFill="1" applyBorder="1" applyAlignment="1">
      <alignment horizontal="right" vertical="center"/>
    </xf>
    <xf numFmtId="0" fontId="15" fillId="0" borderId="23" xfId="0" applyFont="1" applyBorder="1" applyAlignment="1">
      <alignment vertical="center"/>
    </xf>
    <xf numFmtId="0" fontId="15" fillId="0" borderId="43" xfId="0" applyFont="1" applyBorder="1" applyAlignment="1">
      <alignment vertical="center"/>
    </xf>
    <xf numFmtId="0" fontId="34" fillId="0" borderId="48" xfId="0" applyFont="1" applyBorder="1" applyAlignment="1">
      <alignment horizontal="justify" vertical="center"/>
    </xf>
    <xf numFmtId="0" fontId="15" fillId="0" borderId="0" xfId="0" applyFont="1" applyBorder="1" applyAlignment="1">
      <alignment vertical="center"/>
    </xf>
    <xf numFmtId="0" fontId="15" fillId="0" borderId="11" xfId="0" applyFont="1" applyBorder="1" applyAlignment="1">
      <alignment vertical="center"/>
    </xf>
    <xf numFmtId="0" fontId="0" fillId="0" borderId="48" xfId="0" applyBorder="1" applyAlignment="1">
      <alignment vertical="center"/>
    </xf>
    <xf numFmtId="0" fontId="15" fillId="15" borderId="3" xfId="0" applyFont="1" applyFill="1" applyBorder="1" applyAlignment="1">
      <alignment vertical="center"/>
    </xf>
    <xf numFmtId="0" fontId="15" fillId="15" borderId="5" xfId="0" applyFont="1" applyFill="1" applyBorder="1" applyAlignment="1">
      <alignment vertical="center"/>
    </xf>
    <xf numFmtId="0" fontId="15" fillId="15" borderId="4" xfId="0" applyFont="1" applyFill="1" applyBorder="1" applyAlignment="1">
      <alignment vertical="center"/>
    </xf>
    <xf numFmtId="0" fontId="0" fillId="15" borderId="3" xfId="0" applyFont="1" applyFill="1" applyBorder="1" applyAlignment="1">
      <alignment vertical="center"/>
    </xf>
    <xf numFmtId="0" fontId="0" fillId="15" borderId="5" xfId="0" applyFill="1" applyBorder="1" applyAlignment="1">
      <alignment vertical="center"/>
    </xf>
    <xf numFmtId="0" fontId="34" fillId="0" borderId="61" xfId="0" applyFont="1" applyBorder="1" applyAlignment="1">
      <alignment horizontal="justify" vertical="center"/>
    </xf>
    <xf numFmtId="0" fontId="15" fillId="0" borderId="53" xfId="0" applyFont="1" applyBorder="1" applyAlignment="1">
      <alignment vertical="center"/>
    </xf>
    <xf numFmtId="0" fontId="15" fillId="0" borderId="62" xfId="0" applyFont="1" applyBorder="1" applyAlignment="1">
      <alignment vertical="center"/>
    </xf>
    <xf numFmtId="0" fontId="34" fillId="0" borderId="0" xfId="0" applyFont="1" applyAlignment="1">
      <alignment vertical="top" wrapText="1"/>
    </xf>
    <xf numFmtId="0" fontId="34" fillId="0" borderId="48" xfId="0" applyFont="1" applyBorder="1" applyAlignment="1">
      <alignment horizontal="center" vertical="center"/>
    </xf>
    <xf numFmtId="0" fontId="1" fillId="0" borderId="0" xfId="0" applyFont="1" applyBorder="1" applyAlignment="1">
      <alignment horizontal="center" vertical="center"/>
    </xf>
    <xf numFmtId="0" fontId="14" fillId="0" borderId="48" xfId="0" applyFont="1" applyBorder="1" applyAlignment="1">
      <alignment vertical="center"/>
    </xf>
    <xf numFmtId="0" fontId="14" fillId="0" borderId="0" xfId="0" applyFont="1" applyBorder="1" applyAlignment="1">
      <alignment vertical="center"/>
    </xf>
    <xf numFmtId="0" fontId="14" fillId="0" borderId="11" xfId="0" applyFont="1" applyBorder="1" applyAlignment="1">
      <alignment vertical="center"/>
    </xf>
    <xf numFmtId="0" fontId="42" fillId="0" borderId="48" xfId="0" applyFont="1" applyBorder="1" applyAlignment="1">
      <alignment horizontal="right" vertical="center"/>
    </xf>
    <xf numFmtId="0" fontId="14" fillId="0" borderId="61" xfId="0" applyFont="1" applyBorder="1" applyAlignment="1">
      <alignment vertical="center"/>
    </xf>
    <xf numFmtId="0" fontId="14" fillId="0" borderId="53" xfId="0" applyFont="1" applyBorder="1" applyAlignment="1">
      <alignment vertical="center"/>
    </xf>
    <xf numFmtId="0" fontId="14" fillId="0" borderId="62" xfId="0" applyFont="1" applyBorder="1" applyAlignment="1">
      <alignment vertical="center"/>
    </xf>
    <xf numFmtId="0" fontId="41" fillId="0" borderId="61" xfId="0" applyFont="1" applyBorder="1" applyAlignment="1">
      <alignment vertical="center" shrinkToFit="1"/>
    </xf>
    <xf numFmtId="0" fontId="41" fillId="0" borderId="62" xfId="0" applyFont="1" applyBorder="1" applyAlignment="1">
      <alignment vertical="center" shrinkToFit="1"/>
    </xf>
    <xf numFmtId="0" fontId="31" fillId="0" borderId="61" xfId="0" applyFont="1" applyBorder="1" applyAlignment="1">
      <alignment horizontal="right" vertical="center"/>
    </xf>
    <xf numFmtId="0" fontId="14" fillId="0" borderId="0" xfId="0" applyFont="1" applyBorder="1" applyAlignment="1">
      <alignment horizontal="right" vertical="center"/>
    </xf>
    <xf numFmtId="0" fontId="14" fillId="0" borderId="0" xfId="0" applyFont="1" applyBorder="1" applyAlignment="1">
      <alignment vertical="top" wrapText="1"/>
    </xf>
    <xf numFmtId="0" fontId="11" fillId="0" borderId="0" xfId="0" applyFont="1" applyBorder="1" applyAlignment="1">
      <alignment horizontal="center" vertical="center" wrapText="1"/>
    </xf>
    <xf numFmtId="0" fontId="41" fillId="0" borderId="0" xfId="0" applyFont="1" applyBorder="1" applyAlignment="1">
      <alignment vertical="top" shrinkToFit="1"/>
    </xf>
    <xf numFmtId="0" fontId="0" fillId="0" borderId="0" xfId="0" applyFont="1" applyBorder="1" applyAlignment="1">
      <alignment vertical="center"/>
    </xf>
    <xf numFmtId="0" fontId="14" fillId="0" borderId="22" xfId="0" applyFont="1" applyBorder="1" applyAlignment="1">
      <alignment vertical="center"/>
    </xf>
    <xf numFmtId="0" fontId="14" fillId="0" borderId="23" xfId="0" applyFont="1" applyBorder="1" applyAlignment="1">
      <alignment vertical="center"/>
    </xf>
    <xf numFmtId="0" fontId="14" fillId="0" borderId="43" xfId="0" applyFont="1" applyBorder="1" applyAlignment="1">
      <alignment vertical="center"/>
    </xf>
    <xf numFmtId="0" fontId="1" fillId="0" borderId="0" xfId="0" applyFont="1" applyBorder="1" applyAlignment="1">
      <alignment horizontal="left" vertical="top" wrapText="1"/>
    </xf>
    <xf numFmtId="0" fontId="41" fillId="0" borderId="61" xfId="0" applyFont="1" applyBorder="1" applyAlignment="1">
      <alignment vertical="top" shrinkToFit="1"/>
    </xf>
    <xf numFmtId="0" fontId="41" fillId="0" borderId="62" xfId="0" applyFont="1" applyBorder="1" applyAlignment="1">
      <alignment vertical="top" shrinkToFit="1"/>
    </xf>
    <xf numFmtId="0" fontId="11" fillId="0" borderId="0" xfId="0" applyFont="1" applyBorder="1" applyAlignment="1">
      <alignment vertical="top" wrapText="1"/>
    </xf>
    <xf numFmtId="0" fontId="41" fillId="0" borderId="0" xfId="0" applyFont="1" applyBorder="1" applyAlignment="1">
      <alignment horizontal="left" vertical="top" shrinkToFit="1"/>
    </xf>
    <xf numFmtId="0" fontId="14" fillId="0" borderId="0" xfId="0" applyFont="1" applyAlignment="1">
      <alignment vertical="center"/>
    </xf>
    <xf numFmtId="0" fontId="36" fillId="0" borderId="0" xfId="0" applyFont="1" applyAlignment="1">
      <alignment vertical="center"/>
    </xf>
    <xf numFmtId="0" fontId="34" fillId="6" borderId="40" xfId="0" applyFont="1" applyFill="1" applyBorder="1" applyAlignment="1">
      <alignment vertical="center"/>
    </xf>
    <xf numFmtId="0" fontId="34" fillId="6" borderId="102" xfId="0" applyFont="1" applyFill="1" applyBorder="1" applyAlignment="1">
      <alignment vertical="center"/>
    </xf>
    <xf numFmtId="0" fontId="34" fillId="6" borderId="103" xfId="0" applyFont="1" applyFill="1" applyBorder="1" applyAlignment="1">
      <alignment vertical="center"/>
    </xf>
    <xf numFmtId="0" fontId="34" fillId="0" borderId="0" xfId="0" applyFont="1" applyBorder="1" applyAlignment="1">
      <alignment horizontal="center" vertical="center"/>
    </xf>
    <xf numFmtId="0" fontId="34" fillId="6" borderId="104" xfId="0" applyFont="1" applyFill="1" applyBorder="1" applyAlignment="1">
      <alignment vertical="top"/>
    </xf>
    <xf numFmtId="0" fontId="36" fillId="6" borderId="105" xfId="0" applyFont="1" applyFill="1" applyBorder="1" applyAlignment="1">
      <alignment vertical="top"/>
    </xf>
    <xf numFmtId="0" fontId="36" fillId="0" borderId="0" xfId="0" applyFont="1" applyBorder="1" applyAlignment="1">
      <alignment vertical="center"/>
    </xf>
    <xf numFmtId="0" fontId="36" fillId="6" borderId="48" xfId="0" applyFont="1" applyFill="1" applyBorder="1" applyAlignment="1">
      <alignment vertical="top"/>
    </xf>
    <xf numFmtId="0" fontId="36" fillId="6" borderId="106" xfId="0" applyFont="1" applyFill="1" applyBorder="1" applyAlignment="1">
      <alignment vertical="top"/>
    </xf>
    <xf numFmtId="0" fontId="46" fillId="0" borderId="0" xfId="0" applyFont="1" applyBorder="1" applyAlignment="1">
      <alignment horizontal="right" vertical="center"/>
    </xf>
    <xf numFmtId="0" fontId="1" fillId="0" borderId="11" xfId="0" applyFont="1" applyBorder="1" applyAlignment="1">
      <alignment vertical="top" wrapText="1"/>
    </xf>
    <xf numFmtId="0" fontId="1" fillId="0" borderId="0" xfId="0" applyFont="1" applyBorder="1" applyAlignment="1">
      <alignment vertical="top"/>
    </xf>
    <xf numFmtId="0" fontId="34" fillId="0" borderId="0" xfId="0" applyFont="1" applyBorder="1" applyAlignment="1">
      <alignment vertical="top" wrapText="1"/>
    </xf>
    <xf numFmtId="0" fontId="36" fillId="6" borderId="107" xfId="0" applyFont="1" applyFill="1" applyBorder="1" applyAlignment="1">
      <alignment vertical="top"/>
    </xf>
    <xf numFmtId="0" fontId="36" fillId="6" borderId="108" xfId="0" applyFont="1" applyFill="1" applyBorder="1" applyAlignment="1">
      <alignment vertical="top"/>
    </xf>
    <xf numFmtId="0" fontId="12" fillId="0" borderId="17" xfId="0" applyFont="1" applyBorder="1" applyAlignment="1">
      <alignment horizontal="right" vertical="center"/>
    </xf>
    <xf numFmtId="0" fontId="1" fillId="0" borderId="17" xfId="0" applyFont="1" applyBorder="1" applyAlignment="1">
      <alignment vertical="top"/>
    </xf>
    <xf numFmtId="0" fontId="1" fillId="0" borderId="17" xfId="0" applyFont="1" applyBorder="1" applyAlignment="1">
      <alignment vertical="top" wrapText="1"/>
    </xf>
    <xf numFmtId="0" fontId="1" fillId="0" borderId="109" xfId="0" applyFont="1" applyBorder="1" applyAlignment="1">
      <alignment vertical="top" wrapText="1"/>
    </xf>
    <xf numFmtId="0" fontId="34" fillId="6" borderId="104" xfId="0" applyFont="1" applyFill="1" applyBorder="1" applyAlignment="1">
      <alignment vertical="center"/>
    </xf>
    <xf numFmtId="0" fontId="36" fillId="6" borderId="105" xfId="0" applyFont="1" applyFill="1" applyBorder="1" applyAlignment="1">
      <alignment vertical="center"/>
    </xf>
    <xf numFmtId="0" fontId="34" fillId="0" borderId="0" xfId="0" applyFont="1" applyBorder="1" applyAlignment="1">
      <alignment horizontal="left" vertical="center"/>
    </xf>
    <xf numFmtId="0" fontId="34" fillId="6" borderId="48" xfId="0" applyFont="1" applyFill="1" applyBorder="1" applyAlignment="1">
      <alignment vertical="center"/>
    </xf>
    <xf numFmtId="0" fontId="34" fillId="6" borderId="106" xfId="0" applyFont="1" applyFill="1" applyBorder="1" applyAlignment="1">
      <alignment vertical="center"/>
    </xf>
    <xf numFmtId="0" fontId="12" fillId="0" borderId="0" xfId="0" applyFont="1" applyBorder="1" applyAlignment="1">
      <alignment vertical="center"/>
    </xf>
    <xf numFmtId="0" fontId="15" fillId="6" borderId="48" xfId="0" applyFont="1" applyFill="1" applyBorder="1" applyAlignment="1">
      <alignment vertical="top"/>
    </xf>
    <xf numFmtId="0" fontId="15" fillId="6" borderId="106" xfId="0" applyFont="1" applyFill="1" applyBorder="1" applyAlignment="1">
      <alignment vertical="center"/>
    </xf>
    <xf numFmtId="0" fontId="15" fillId="6" borderId="107" xfId="0" applyFont="1" applyFill="1" applyBorder="1" applyAlignment="1">
      <alignment vertical="top"/>
    </xf>
    <xf numFmtId="0" fontId="15" fillId="6" borderId="108" xfId="0" applyFont="1" applyFill="1" applyBorder="1" applyAlignment="1">
      <alignment vertical="center"/>
    </xf>
    <xf numFmtId="0" fontId="1" fillId="0" borderId="17" xfId="0" applyFont="1" applyBorder="1" applyAlignment="1">
      <alignment vertical="center"/>
    </xf>
    <xf numFmtId="0" fontId="1" fillId="0" borderId="0" xfId="0" applyFont="1" applyBorder="1" applyAlignment="1">
      <alignment vertical="center"/>
    </xf>
    <xf numFmtId="0" fontId="34" fillId="0" borderId="23" xfId="0" applyFont="1" applyBorder="1" applyAlignment="1">
      <alignment horizontal="right" vertical="center" wrapText="1"/>
    </xf>
    <xf numFmtId="0" fontId="34" fillId="0" borderId="0" xfId="0" applyFont="1" applyAlignment="1">
      <alignment horizontal="right" vertical="center" wrapText="1"/>
    </xf>
    <xf numFmtId="0" fontId="37" fillId="0" borderId="40" xfId="0" applyFont="1" applyBorder="1" applyAlignment="1">
      <alignment vertical="center"/>
    </xf>
    <xf numFmtId="0" fontId="36" fillId="0" borderId="111" xfId="0" applyFont="1" applyBorder="1" applyAlignment="1">
      <alignment vertical="center"/>
    </xf>
    <xf numFmtId="0" fontId="49" fillId="0" borderId="7" xfId="0" applyFont="1" applyBorder="1" applyAlignment="1">
      <alignment vertical="center" shrinkToFit="1"/>
    </xf>
    <xf numFmtId="0" fontId="49" fillId="0" borderId="93" xfId="0" applyFont="1" applyBorder="1" applyAlignment="1">
      <alignment horizontal="right" vertical="center" indent="2" shrinkToFit="1"/>
    </xf>
    <xf numFmtId="0" fontId="49" fillId="0" borderId="16" xfId="0" applyFont="1" applyBorder="1" applyAlignment="1">
      <alignment vertical="center" shrinkToFit="1"/>
    </xf>
    <xf numFmtId="0" fontId="49" fillId="0" borderId="109" xfId="0" applyFont="1" applyBorder="1" applyAlignment="1">
      <alignment horizontal="right" vertical="center" indent="2" shrinkToFit="1"/>
    </xf>
    <xf numFmtId="0" fontId="49" fillId="0" borderId="109" xfId="0" applyFont="1" applyBorder="1" applyAlignment="1">
      <alignment horizontal="right" vertical="center" indent="2" shrinkToFit="1"/>
    </xf>
    <xf numFmtId="0" fontId="51" fillId="0" borderId="0" xfId="0" applyFont="1" applyAlignment="1">
      <alignment vertical="center"/>
    </xf>
    <xf numFmtId="0" fontId="34" fillId="0" borderId="48" xfId="0" applyFont="1" applyBorder="1" applyAlignment="1">
      <alignment vertical="center"/>
    </xf>
    <xf numFmtId="0" fontId="34" fillId="0" borderId="48" xfId="0" applyFont="1" applyBorder="1" applyAlignment="1">
      <alignment vertical="center" wrapText="1"/>
    </xf>
    <xf numFmtId="0" fontId="31" fillId="0" borderId="0" xfId="0" applyFont="1" applyAlignment="1">
      <alignment horizontal="left" vertical="center"/>
    </xf>
    <xf numFmtId="0" fontId="34" fillId="0" borderId="48" xfId="0" applyFont="1" applyBorder="1" applyAlignment="1">
      <alignment vertical="top"/>
    </xf>
    <xf numFmtId="0" fontId="34" fillId="0" borderId="0" xfId="0" applyFont="1" applyBorder="1" applyAlignment="1">
      <alignment horizontal="justify" vertical="center"/>
    </xf>
    <xf numFmtId="0" fontId="25" fillId="0" borderId="0" xfId="0" applyFont="1" applyAlignment="1">
      <alignment vertical="center"/>
    </xf>
    <xf numFmtId="0" fontId="1" fillId="0" borderId="0" xfId="0" applyFont="1" applyBorder="1" applyAlignment="1">
      <alignment horizontal="right" vertical="center" shrinkToFit="1"/>
    </xf>
    <xf numFmtId="0" fontId="54" fillId="0" borderId="25" xfId="0" applyFont="1" applyFill="1" applyBorder="1" applyAlignment="1">
      <alignment horizontal="left" vertical="center" wrapText="1" indent="1"/>
    </xf>
    <xf numFmtId="0" fontId="54" fillId="0" borderId="28" xfId="0" applyFont="1" applyFill="1" applyBorder="1" applyAlignment="1">
      <alignment horizontal="left" vertical="center" wrapText="1" indent="1"/>
    </xf>
    <xf numFmtId="0" fontId="54" fillId="16" borderId="28" xfId="0" applyFont="1" applyFill="1" applyBorder="1" applyAlignment="1">
      <alignment horizontal="left" vertical="center" wrapText="1" indent="1"/>
    </xf>
    <xf numFmtId="0" fontId="54" fillId="16" borderId="31" xfId="0" applyFont="1" applyFill="1" applyBorder="1" applyAlignment="1">
      <alignment horizontal="left" vertical="center" wrapText="1" indent="1"/>
    </xf>
    <xf numFmtId="0" fontId="56" fillId="0" borderId="0" xfId="0" applyFont="1" applyBorder="1">
      <alignment vertical="center"/>
    </xf>
    <xf numFmtId="180" fontId="54" fillId="16" borderId="26" xfId="0" applyNumberFormat="1" applyFont="1" applyFill="1" applyBorder="1" applyAlignment="1">
      <alignment horizontal="right" vertical="center"/>
    </xf>
    <xf numFmtId="0" fontId="54" fillId="16" borderId="27" xfId="0" applyFont="1" applyFill="1" applyBorder="1" applyAlignment="1">
      <alignment horizontal="left" vertical="center" wrapText="1" indent="1"/>
    </xf>
    <xf numFmtId="180" fontId="54" fillId="16" borderId="29" xfId="0" applyNumberFormat="1" applyFont="1" applyFill="1" applyBorder="1" applyAlignment="1">
      <alignment vertical="center"/>
    </xf>
    <xf numFmtId="0" fontId="54" fillId="16" borderId="30" xfId="0" applyFont="1" applyFill="1" applyBorder="1" applyAlignment="1">
      <alignment horizontal="left" vertical="center" wrapText="1" indent="1"/>
    </xf>
    <xf numFmtId="0" fontId="54" fillId="16" borderId="32" xfId="0" applyFont="1" applyFill="1" applyBorder="1" applyAlignment="1">
      <alignment horizontal="left" vertical="center" wrapText="1" indent="1"/>
    </xf>
    <xf numFmtId="0" fontId="54" fillId="0" borderId="0" xfId="0" applyFont="1" applyBorder="1" applyAlignment="1">
      <alignment horizontal="left" vertical="center" wrapText="1" indent="1"/>
    </xf>
    <xf numFmtId="0" fontId="54" fillId="0" borderId="0" xfId="0" applyFont="1" applyBorder="1">
      <alignment vertical="center"/>
    </xf>
    <xf numFmtId="0" fontId="54" fillId="0" borderId="12" xfId="0" applyFont="1" applyBorder="1" applyAlignment="1">
      <alignment horizontal="left" vertical="center" wrapText="1" indent="1"/>
    </xf>
    <xf numFmtId="180" fontId="54" fillId="16" borderId="26" xfId="0" applyNumberFormat="1" applyFont="1" applyFill="1" applyBorder="1" applyAlignment="1">
      <alignment vertical="center"/>
    </xf>
    <xf numFmtId="0" fontId="54" fillId="17" borderId="28" xfId="0" applyFont="1" applyFill="1" applyBorder="1" applyAlignment="1">
      <alignment horizontal="left" vertical="center" wrapText="1" indent="1"/>
    </xf>
    <xf numFmtId="180" fontId="54" fillId="16" borderId="33" xfId="0" applyNumberFormat="1" applyFont="1" applyFill="1" applyBorder="1" applyAlignment="1">
      <alignment vertical="center"/>
    </xf>
    <xf numFmtId="0" fontId="54" fillId="0" borderId="0" xfId="0" applyFont="1" applyBorder="1" applyAlignment="1">
      <alignment horizontal="left" vertical="center" indent="1"/>
    </xf>
    <xf numFmtId="180" fontId="54" fillId="16" borderId="29" xfId="0" applyNumberFormat="1" applyFont="1" applyFill="1" applyBorder="1" applyAlignment="1">
      <alignment horizontal="right" vertical="center"/>
    </xf>
    <xf numFmtId="0" fontId="54" fillId="16" borderId="34" xfId="0" applyFont="1" applyFill="1" applyBorder="1" applyAlignment="1">
      <alignment horizontal="left" vertical="center" indent="1" shrinkToFit="1"/>
    </xf>
    <xf numFmtId="0" fontId="54" fillId="16" borderId="35" xfId="0" applyFont="1" applyFill="1" applyBorder="1" applyAlignment="1">
      <alignment horizontal="left" vertical="center" wrapText="1" indent="1"/>
    </xf>
    <xf numFmtId="0" fontId="54" fillId="16" borderId="34" xfId="0" applyFont="1" applyFill="1" applyBorder="1" applyAlignment="1">
      <alignment horizontal="left" vertical="center" wrapText="1" indent="1"/>
    </xf>
    <xf numFmtId="180" fontId="54" fillId="16" borderId="36" xfId="0" applyNumberFormat="1" applyFont="1" applyFill="1" applyBorder="1" applyAlignment="1">
      <alignment vertical="center"/>
    </xf>
    <xf numFmtId="0" fontId="54" fillId="0" borderId="28" xfId="0" applyFont="1" applyFill="1" applyBorder="1" applyAlignment="1">
      <alignment horizontal="left" vertical="center" indent="1" shrinkToFit="1"/>
    </xf>
    <xf numFmtId="180" fontId="54" fillId="16" borderId="33" xfId="0" applyNumberFormat="1" applyFont="1" applyFill="1" applyBorder="1" applyAlignment="1">
      <alignment horizontal="right" vertical="center"/>
    </xf>
    <xf numFmtId="0" fontId="1" fillId="0" borderId="2" xfId="0" applyFont="1" applyBorder="1" applyAlignment="1">
      <alignment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6" fillId="3" borderId="6" xfId="0" applyFont="1" applyFill="1" applyBorder="1" applyAlignment="1">
      <alignment horizontal="left" vertical="center" wrapText="1"/>
    </xf>
    <xf numFmtId="0" fontId="5" fillId="4" borderId="2" xfId="0" applyFont="1" applyFill="1" applyBorder="1" applyAlignment="1" applyProtection="1">
      <alignment vertical="center" wrapText="1"/>
      <protection locked="0"/>
    </xf>
    <xf numFmtId="0" fontId="1" fillId="0" borderId="0" xfId="0" applyFont="1" applyBorder="1" applyAlignment="1">
      <alignment horizontal="left" wrapText="1"/>
    </xf>
    <xf numFmtId="0" fontId="1" fillId="5" borderId="13" xfId="0" applyFont="1" applyFill="1" applyBorder="1" applyAlignment="1">
      <alignment vertical="center" wrapText="1"/>
    </xf>
    <xf numFmtId="0" fontId="5" fillId="0" borderId="0" xfId="0" applyFont="1" applyBorder="1" applyAlignment="1">
      <alignment horizontal="right" vertical="center" shrinkToFit="1"/>
    </xf>
    <xf numFmtId="177" fontId="5" fillId="4" borderId="2" xfId="0" applyNumberFormat="1" applyFont="1" applyFill="1" applyBorder="1" applyAlignment="1" applyProtection="1">
      <alignment horizontal="right" vertical="center" wrapText="1"/>
      <protection locked="0"/>
    </xf>
    <xf numFmtId="0" fontId="1" fillId="0" borderId="0" xfId="0" applyFont="1" applyBorder="1" applyAlignment="1">
      <alignment vertical="center" wrapText="1"/>
    </xf>
    <xf numFmtId="177" fontId="5" fillId="4" borderId="2" xfId="0" applyNumberFormat="1" applyFont="1" applyFill="1" applyBorder="1" applyAlignment="1" applyProtection="1">
      <alignment horizontal="center" vertical="center" wrapText="1"/>
      <protection locked="0"/>
    </xf>
    <xf numFmtId="0" fontId="1" fillId="5" borderId="19" xfId="0" applyFont="1" applyFill="1" applyBorder="1" applyAlignment="1">
      <alignment vertical="center" wrapText="1"/>
    </xf>
    <xf numFmtId="0" fontId="5" fillId="0" borderId="0" xfId="0" applyFont="1" applyBorder="1" applyAlignment="1">
      <alignment vertical="center" wrapText="1"/>
    </xf>
    <xf numFmtId="0" fontId="5" fillId="5" borderId="13" xfId="0" applyFont="1" applyFill="1" applyBorder="1" applyAlignment="1">
      <alignment vertical="center" wrapText="1"/>
    </xf>
    <xf numFmtId="178" fontId="5" fillId="4" borderId="2" xfId="0" applyNumberFormat="1" applyFont="1" applyFill="1" applyBorder="1" applyAlignment="1" applyProtection="1">
      <alignment horizontal="right" vertical="center" wrapText="1"/>
      <protection locked="0"/>
    </xf>
    <xf numFmtId="0" fontId="8" fillId="5" borderId="13" xfId="0" applyFont="1" applyFill="1" applyBorder="1" applyAlignment="1">
      <alignment vertical="center" wrapText="1"/>
    </xf>
    <xf numFmtId="0" fontId="8" fillId="4" borderId="2" xfId="0" applyFont="1" applyFill="1" applyBorder="1" applyAlignment="1" applyProtection="1">
      <alignment vertical="center" wrapText="1"/>
      <protection locked="0"/>
    </xf>
    <xf numFmtId="0" fontId="10" fillId="4" borderId="2" xfId="1" applyFont="1" applyFill="1" applyBorder="1" applyAlignment="1" applyProtection="1">
      <alignment vertical="center"/>
      <protection locked="0"/>
    </xf>
    <xf numFmtId="0" fontId="5" fillId="4" borderId="2" xfId="0" applyFont="1" applyFill="1" applyBorder="1" applyAlignment="1" applyProtection="1">
      <alignment horizontal="right" vertical="center" wrapText="1"/>
      <protection locked="0"/>
    </xf>
    <xf numFmtId="0" fontId="1" fillId="0" borderId="0" xfId="0" applyFont="1" applyBorder="1" applyAlignment="1">
      <alignment horizontal="left" vertical="center" wrapText="1"/>
    </xf>
    <xf numFmtId="0" fontId="12" fillId="4" borderId="2" xfId="0" applyFont="1" applyFill="1" applyBorder="1" applyAlignment="1" applyProtection="1">
      <alignment horizontal="center" vertical="center"/>
      <protection locked="0"/>
    </xf>
    <xf numFmtId="0" fontId="13" fillId="4" borderId="2" xfId="0" applyFont="1" applyFill="1" applyBorder="1" applyAlignment="1" applyProtection="1">
      <alignment horizontal="center" vertical="center"/>
      <protection locked="0"/>
    </xf>
    <xf numFmtId="0" fontId="5" fillId="4" borderId="2" xfId="0" applyFont="1" applyFill="1" applyBorder="1" applyAlignment="1" applyProtection="1">
      <alignment horizontal="left" vertical="center" wrapText="1"/>
      <protection locked="0"/>
    </xf>
    <xf numFmtId="0" fontId="6" fillId="3" borderId="6" xfId="0" applyFont="1" applyFill="1" applyBorder="1" applyAlignment="1">
      <alignment vertical="center" wrapText="1"/>
    </xf>
    <xf numFmtId="0" fontId="1" fillId="4" borderId="2" xfId="0" applyFont="1" applyFill="1" applyBorder="1" applyAlignment="1">
      <alignment horizontal="left" vertical="center" wrapText="1"/>
    </xf>
    <xf numFmtId="0" fontId="8" fillId="0" borderId="0" xfId="0" applyFont="1" applyBorder="1" applyAlignment="1">
      <alignment horizontal="left" vertical="center" wrapText="1"/>
    </xf>
    <xf numFmtId="0" fontId="1" fillId="6" borderId="22" xfId="2" applyFont="1" applyFill="1" applyBorder="1" applyAlignment="1" applyProtection="1">
      <alignment horizontal="center" vertical="center"/>
    </xf>
    <xf numFmtId="0" fontId="54" fillId="0" borderId="25" xfId="0" applyFont="1" applyBorder="1" applyAlignment="1">
      <alignment horizontal="left" vertical="center" indent="1"/>
    </xf>
    <xf numFmtId="0" fontId="54" fillId="0" borderId="117" xfId="0" applyFont="1" applyBorder="1" applyAlignment="1">
      <alignment horizontal="left" vertical="center" indent="1"/>
    </xf>
    <xf numFmtId="0" fontId="54" fillId="16" borderId="28" xfId="0" applyFont="1" applyFill="1" applyBorder="1" applyAlignment="1">
      <alignment horizontal="left" vertical="center" indent="1"/>
    </xf>
    <xf numFmtId="0" fontId="54" fillId="16" borderId="49" xfId="0" applyFont="1" applyFill="1" applyBorder="1" applyAlignment="1">
      <alignment horizontal="left" vertical="center" indent="1"/>
    </xf>
    <xf numFmtId="0" fontId="54" fillId="16" borderId="28" xfId="0" applyFont="1" applyFill="1" applyBorder="1" applyAlignment="1">
      <alignment horizontal="left" vertical="center"/>
    </xf>
    <xf numFmtId="0" fontId="54" fillId="16" borderId="49" xfId="0" applyFont="1" applyFill="1" applyBorder="1" applyAlignment="1">
      <alignment horizontal="left" vertical="center"/>
    </xf>
    <xf numFmtId="0" fontId="54" fillId="16" borderId="29" xfId="0" applyFont="1" applyFill="1" applyBorder="1" applyAlignment="1">
      <alignment horizontal="left" vertical="center"/>
    </xf>
    <xf numFmtId="0" fontId="54" fillId="16" borderId="31" xfId="0" applyFont="1" applyFill="1" applyBorder="1" applyAlignment="1">
      <alignment horizontal="left" vertical="center"/>
    </xf>
    <xf numFmtId="0" fontId="54" fillId="16" borderId="51" xfId="0" applyFont="1" applyFill="1" applyBorder="1" applyAlignment="1">
      <alignment horizontal="left" vertical="center"/>
    </xf>
    <xf numFmtId="0" fontId="54" fillId="16" borderId="33" xfId="0" applyFont="1" applyFill="1" applyBorder="1" applyAlignment="1">
      <alignment horizontal="left" vertical="center"/>
    </xf>
    <xf numFmtId="0" fontId="54" fillId="0" borderId="28" xfId="0" applyFont="1" applyBorder="1" applyAlignment="1">
      <alignment horizontal="left" vertical="center" indent="1"/>
    </xf>
    <xf numFmtId="0" fontId="54" fillId="0" borderId="49" xfId="0" applyFont="1" applyBorder="1" applyAlignment="1">
      <alignment horizontal="left" vertical="center" indent="1"/>
    </xf>
    <xf numFmtId="0" fontId="54" fillId="16" borderId="31" xfId="0" applyFont="1" applyFill="1" applyBorder="1" applyAlignment="1">
      <alignment horizontal="left" vertical="center" indent="1"/>
    </xf>
    <xf numFmtId="0" fontId="54" fillId="16" borderId="51" xfId="0" applyFont="1" applyFill="1" applyBorder="1" applyAlignment="1">
      <alignment horizontal="left" vertical="center" indent="1"/>
    </xf>
    <xf numFmtId="0" fontId="54" fillId="16" borderId="34" xfId="0" applyFont="1" applyFill="1" applyBorder="1" applyAlignment="1">
      <alignment horizontal="left" vertical="center" indent="1"/>
    </xf>
    <xf numFmtId="0" fontId="54" fillId="16" borderId="118" xfId="0" applyFont="1" applyFill="1" applyBorder="1" applyAlignment="1">
      <alignment horizontal="left" vertical="center" indent="1"/>
    </xf>
    <xf numFmtId="0" fontId="54" fillId="0" borderId="25" xfId="0" applyFont="1" applyBorder="1" applyAlignment="1">
      <alignment horizontal="left" vertical="center" indent="1" shrinkToFit="1"/>
    </xf>
    <xf numFmtId="0" fontId="54" fillId="0" borderId="117" xfId="0" applyFont="1" applyBorder="1" applyAlignment="1">
      <alignment horizontal="left" vertical="center" indent="1" shrinkToFit="1"/>
    </xf>
    <xf numFmtId="181" fontId="5" fillId="4" borderId="2" xfId="0" applyNumberFormat="1" applyFont="1" applyFill="1" applyBorder="1" applyAlignment="1" applyProtection="1">
      <alignment vertical="center" wrapText="1"/>
      <protection locked="0"/>
    </xf>
    <xf numFmtId="0" fontId="1" fillId="4" borderId="2" xfId="0" applyFont="1" applyFill="1" applyBorder="1" applyAlignment="1" applyProtection="1">
      <alignment vertical="top"/>
      <protection locked="0"/>
    </xf>
    <xf numFmtId="0" fontId="1" fillId="4" borderId="2" xfId="0" applyFont="1" applyFill="1" applyBorder="1" applyAlignment="1" applyProtection="1">
      <alignment vertical="top" wrapText="1"/>
      <protection locked="0"/>
    </xf>
    <xf numFmtId="0" fontId="1" fillId="4" borderId="2" xfId="0" applyFont="1" applyFill="1" applyBorder="1" applyAlignment="1" applyProtection="1">
      <alignment horizontal="left" vertical="top"/>
      <protection locked="0"/>
    </xf>
    <xf numFmtId="0" fontId="5" fillId="4" borderId="2" xfId="0" applyFont="1" applyFill="1" applyBorder="1" applyAlignment="1" applyProtection="1">
      <alignment vertical="top" wrapText="1"/>
      <protection locked="0"/>
    </xf>
    <xf numFmtId="0" fontId="22" fillId="8" borderId="0" xfId="0" applyFont="1" applyFill="1" applyBorder="1" applyAlignment="1">
      <alignment horizontal="left"/>
    </xf>
    <xf numFmtId="0" fontId="17" fillId="0" borderId="40" xfId="0" applyFont="1" applyBorder="1" applyAlignment="1">
      <alignment horizontal="center" vertical="center"/>
    </xf>
    <xf numFmtId="0" fontId="17" fillId="0" borderId="41" xfId="0" applyFont="1" applyBorder="1" applyAlignment="1">
      <alignment horizontal="center" vertical="center"/>
    </xf>
    <xf numFmtId="0" fontId="17" fillId="0" borderId="42" xfId="0" applyFont="1" applyBorder="1" applyAlignment="1">
      <alignment horizontal="center" vertical="center"/>
    </xf>
    <xf numFmtId="0" fontId="27" fillId="10" borderId="22" xfId="0" applyFont="1" applyFill="1" applyBorder="1" applyAlignment="1">
      <alignment horizontal="center" vertical="center"/>
    </xf>
    <xf numFmtId="0" fontId="17" fillId="0" borderId="46" xfId="0" applyFont="1" applyBorder="1" applyAlignment="1">
      <alignment horizontal="center" vertical="center"/>
    </xf>
    <xf numFmtId="0" fontId="17" fillId="0" borderId="47" xfId="0" applyFont="1" applyBorder="1" applyAlignment="1">
      <alignment horizontal="center" vertical="center"/>
    </xf>
    <xf numFmtId="0" fontId="17" fillId="0" borderId="50" xfId="0" applyFont="1" applyBorder="1" applyAlignment="1">
      <alignment horizontal="center" vertical="center"/>
    </xf>
    <xf numFmtId="0" fontId="17" fillId="0" borderId="29" xfId="0" applyFont="1" applyBorder="1" applyAlignment="1">
      <alignment horizontal="center" vertical="center"/>
    </xf>
    <xf numFmtId="0" fontId="17" fillId="0" borderId="52" xfId="0" applyFont="1" applyBorder="1" applyAlignment="1">
      <alignment horizontal="center" vertical="center"/>
    </xf>
    <xf numFmtId="0" fontId="17" fillId="0" borderId="33" xfId="0" applyFont="1" applyBorder="1" applyAlignment="1">
      <alignment horizontal="center" vertical="center"/>
    </xf>
    <xf numFmtId="0" fontId="25" fillId="0" borderId="53" xfId="0" applyFont="1" applyBorder="1" applyAlignment="1">
      <alignment horizontal="left" vertical="center" wrapText="1"/>
    </xf>
    <xf numFmtId="0" fontId="17" fillId="11" borderId="54" xfId="0" applyFont="1" applyFill="1" applyBorder="1" applyAlignment="1">
      <alignment horizontal="center" vertical="center" wrapText="1" readingOrder="1"/>
    </xf>
    <xf numFmtId="0" fontId="17" fillId="11" borderId="55" xfId="0" applyFont="1" applyFill="1" applyBorder="1" applyAlignment="1">
      <alignment horizontal="center" vertical="center" wrapText="1" readingOrder="1"/>
    </xf>
    <xf numFmtId="182" fontId="17" fillId="7" borderId="56" xfId="0" applyNumberFormat="1" applyFont="1" applyFill="1" applyBorder="1" applyAlignment="1">
      <alignment horizontal="center" vertical="center" wrapText="1" readingOrder="1"/>
    </xf>
    <xf numFmtId="0" fontId="17" fillId="11" borderId="59" xfId="0" applyFont="1" applyFill="1" applyBorder="1" applyAlignment="1">
      <alignment horizontal="center" vertical="center" wrapText="1" readingOrder="1"/>
    </xf>
    <xf numFmtId="0" fontId="17" fillId="7" borderId="60" xfId="0" applyFont="1" applyFill="1" applyBorder="1" applyAlignment="1">
      <alignment horizontal="center" vertical="center" wrapText="1" readingOrder="1"/>
    </xf>
    <xf numFmtId="0" fontId="17" fillId="11" borderId="2" xfId="0" applyFont="1" applyFill="1" applyBorder="1" applyAlignment="1">
      <alignment horizontal="center" vertical="center" wrapText="1" readingOrder="1"/>
    </xf>
    <xf numFmtId="0" fontId="17" fillId="11" borderId="63" xfId="0" applyFont="1" applyFill="1" applyBorder="1" applyAlignment="1">
      <alignment horizontal="center" vertical="center" wrapText="1" readingOrder="1"/>
    </xf>
    <xf numFmtId="0" fontId="17" fillId="11" borderId="2" xfId="0" applyFont="1" applyFill="1" applyBorder="1" applyAlignment="1">
      <alignment horizontal="center" vertical="center" shrinkToFit="1" readingOrder="1"/>
    </xf>
    <xf numFmtId="0" fontId="17" fillId="11" borderId="6" xfId="0" applyFont="1" applyFill="1" applyBorder="1" applyAlignment="1">
      <alignment horizontal="center" vertical="center"/>
    </xf>
    <xf numFmtId="0" fontId="18" fillId="6" borderId="59" xfId="0" applyFont="1" applyFill="1" applyBorder="1" applyAlignment="1">
      <alignment horizontal="center" vertical="center"/>
    </xf>
    <xf numFmtId="0" fontId="17" fillId="7" borderId="24" xfId="0" applyFont="1" applyFill="1" applyBorder="1" applyAlignment="1">
      <alignment horizontal="left" vertical="center" wrapText="1" readingOrder="1"/>
    </xf>
    <xf numFmtId="0" fontId="17" fillId="7" borderId="22" xfId="0" applyFont="1" applyFill="1" applyBorder="1" applyAlignment="1">
      <alignment horizontal="left" vertical="center" wrapText="1" readingOrder="1"/>
    </xf>
    <xf numFmtId="0" fontId="18" fillId="0" borderId="6" xfId="0" applyFont="1" applyBorder="1" applyAlignment="1">
      <alignment horizontal="left" vertical="center"/>
    </xf>
    <xf numFmtId="180" fontId="28" fillId="0" borderId="6" xfId="0" applyNumberFormat="1" applyFont="1" applyBorder="1" applyAlignment="1">
      <alignment horizontal="center" vertical="center"/>
    </xf>
    <xf numFmtId="0" fontId="18" fillId="6" borderId="64" xfId="0" applyFont="1" applyFill="1" applyBorder="1" applyAlignment="1">
      <alignment horizontal="left" vertical="top" wrapText="1"/>
    </xf>
    <xf numFmtId="0" fontId="28" fillId="0" borderId="65" xfId="0" applyFont="1" applyBorder="1" applyAlignment="1">
      <alignment horizontal="left" vertical="top" wrapText="1"/>
    </xf>
    <xf numFmtId="0" fontId="17" fillId="7" borderId="66" xfId="0" applyFont="1" applyFill="1" applyBorder="1" applyAlignment="1">
      <alignment horizontal="left" vertical="center" wrapText="1" readingOrder="1"/>
    </xf>
    <xf numFmtId="0" fontId="18" fillId="0" borderId="65" xfId="0" applyFont="1" applyBorder="1" applyAlignment="1">
      <alignment horizontal="left" vertical="top" wrapText="1"/>
    </xf>
    <xf numFmtId="0" fontId="18" fillId="0" borderId="6" xfId="0" applyFont="1" applyBorder="1" applyAlignment="1">
      <alignment horizontal="center" vertical="center"/>
    </xf>
    <xf numFmtId="180" fontId="28" fillId="0" borderId="39" xfId="0" applyNumberFormat="1" applyFont="1" applyBorder="1" applyAlignment="1">
      <alignment horizontal="center" vertical="center"/>
    </xf>
    <xf numFmtId="0" fontId="18" fillId="0" borderId="71" xfId="0" applyFont="1" applyBorder="1" applyAlignment="1">
      <alignment horizontal="left" vertical="top" wrapText="1"/>
    </xf>
    <xf numFmtId="180" fontId="18" fillId="0" borderId="67" xfId="0" applyNumberFormat="1" applyFont="1" applyBorder="1" applyAlignment="1">
      <alignment horizontal="center" vertical="center"/>
    </xf>
    <xf numFmtId="0" fontId="17" fillId="6" borderId="2" xfId="0" applyFont="1" applyFill="1" applyBorder="1" applyAlignment="1">
      <alignment horizontal="center" vertical="center"/>
    </xf>
    <xf numFmtId="180" fontId="18" fillId="0" borderId="73" xfId="0" applyNumberFormat="1" applyFont="1" applyBorder="1" applyAlignment="1">
      <alignment horizontal="center" vertical="center"/>
    </xf>
    <xf numFmtId="0" fontId="18" fillId="0" borderId="24" xfId="0" applyFont="1" applyBorder="1" applyAlignment="1">
      <alignment horizontal="left" vertical="center" wrapText="1"/>
    </xf>
    <xf numFmtId="0" fontId="18" fillId="0" borderId="3" xfId="0" applyFont="1" applyBorder="1" applyAlignment="1">
      <alignment horizontal="center" vertical="center"/>
    </xf>
    <xf numFmtId="180" fontId="18" fillId="0" borderId="6" xfId="0" applyNumberFormat="1" applyFont="1" applyBorder="1" applyAlignment="1">
      <alignment horizontal="center" vertical="center"/>
    </xf>
    <xf numFmtId="0" fontId="18" fillId="0" borderId="66" xfId="0" applyFont="1" applyBorder="1" applyAlignment="1">
      <alignment horizontal="left" vertical="center" wrapText="1"/>
    </xf>
    <xf numFmtId="0" fontId="17" fillId="12" borderId="3" xfId="0" applyFont="1" applyFill="1" applyBorder="1" applyAlignment="1">
      <alignment horizontal="center" vertical="center"/>
    </xf>
    <xf numFmtId="0" fontId="17" fillId="13" borderId="3" xfId="0" applyFont="1" applyFill="1" applyBorder="1" applyAlignment="1">
      <alignment horizontal="center" vertical="center"/>
    </xf>
    <xf numFmtId="0" fontId="29" fillId="14" borderId="4" xfId="0" applyFont="1" applyFill="1" applyBorder="1" applyAlignment="1">
      <alignment horizontal="center" vertical="center"/>
    </xf>
    <xf numFmtId="0" fontId="17" fillId="7" borderId="74" xfId="0" applyFont="1" applyFill="1" applyBorder="1" applyAlignment="1">
      <alignment horizontal="center" vertical="center"/>
    </xf>
    <xf numFmtId="0" fontId="17" fillId="7" borderId="75" xfId="0" applyFont="1" applyFill="1" applyBorder="1" applyAlignment="1">
      <alignment horizontal="center" vertical="top"/>
    </xf>
    <xf numFmtId="0" fontId="17" fillId="0" borderId="76" xfId="0" applyFont="1" applyBorder="1" applyAlignment="1">
      <alignment horizontal="center" vertical="center"/>
    </xf>
    <xf numFmtId="0" fontId="17" fillId="0" borderId="77" xfId="0" applyFont="1" applyBorder="1" applyAlignment="1">
      <alignment horizontal="center" vertical="center"/>
    </xf>
    <xf numFmtId="0" fontId="17" fillId="0" borderId="78" xfId="0" applyFont="1" applyBorder="1" applyAlignment="1">
      <alignment horizontal="center" vertical="center"/>
    </xf>
    <xf numFmtId="0" fontId="30" fillId="7" borderId="79" xfId="0" applyFont="1" applyFill="1" applyBorder="1" applyAlignment="1">
      <alignment horizontal="left" vertical="top" shrinkToFit="1"/>
    </xf>
    <xf numFmtId="0" fontId="18" fillId="7" borderId="80" xfId="0" applyFont="1" applyFill="1" applyBorder="1" applyAlignment="1">
      <alignment horizontal="left" vertical="top" wrapText="1"/>
    </xf>
    <xf numFmtId="0" fontId="18" fillId="7" borderId="81" xfId="0" applyFont="1" applyFill="1" applyBorder="1" applyAlignment="1">
      <alignment horizontal="left" vertical="center"/>
    </xf>
    <xf numFmtId="0" fontId="30" fillId="7" borderId="82" xfId="0" applyFont="1" applyFill="1" applyBorder="1" applyAlignment="1">
      <alignment horizontal="left" vertical="top" shrinkToFit="1"/>
    </xf>
    <xf numFmtId="0" fontId="18" fillId="7" borderId="83" xfId="0" applyFont="1" applyFill="1" applyBorder="1" applyAlignment="1">
      <alignment horizontal="left" vertical="top" wrapText="1"/>
    </xf>
    <xf numFmtId="0" fontId="18" fillId="7" borderId="84" xfId="0" applyFont="1" applyFill="1" applyBorder="1" applyAlignment="1">
      <alignment horizontal="left" vertical="center"/>
    </xf>
    <xf numFmtId="0" fontId="18" fillId="7" borderId="87" xfId="0" applyFont="1" applyFill="1" applyBorder="1" applyAlignment="1">
      <alignment horizontal="left" vertical="center"/>
    </xf>
    <xf numFmtId="0" fontId="30" fillId="7" borderId="88" xfId="0" applyFont="1" applyFill="1" applyBorder="1" applyAlignment="1">
      <alignment horizontal="left" vertical="top" shrinkToFit="1"/>
    </xf>
    <xf numFmtId="0" fontId="18" fillId="7" borderId="77" xfId="0" applyFont="1" applyFill="1" applyBorder="1" applyAlignment="1">
      <alignment horizontal="left" vertical="top" wrapText="1"/>
    </xf>
    <xf numFmtId="0" fontId="18" fillId="7" borderId="84" xfId="0" applyFont="1" applyFill="1" applyBorder="1" applyAlignment="1">
      <alignment horizontal="left" vertical="top" wrapText="1"/>
    </xf>
    <xf numFmtId="0" fontId="18" fillId="7" borderId="87" xfId="0" applyFont="1" applyFill="1" applyBorder="1" applyAlignment="1">
      <alignment horizontal="left" vertical="top" wrapText="1"/>
    </xf>
    <xf numFmtId="0" fontId="18" fillId="7" borderId="89" xfId="0" applyFont="1" applyFill="1" applyBorder="1" applyAlignment="1">
      <alignment horizontal="left" vertical="top" wrapText="1"/>
    </xf>
    <xf numFmtId="0" fontId="30" fillId="7" borderId="85" xfId="0" applyFont="1" applyFill="1" applyBorder="1" applyAlignment="1">
      <alignment horizontal="left" vertical="top" shrinkToFit="1"/>
    </xf>
    <xf numFmtId="0" fontId="18" fillId="7" borderId="86" xfId="0" applyFont="1" applyFill="1" applyBorder="1" applyAlignment="1">
      <alignment horizontal="left" vertical="top" wrapText="1"/>
    </xf>
    <xf numFmtId="0" fontId="18" fillId="0" borderId="18" xfId="0" applyFont="1" applyBorder="1" applyAlignment="1">
      <alignment horizontal="center" vertical="center"/>
    </xf>
    <xf numFmtId="0" fontId="32" fillId="0" borderId="0" xfId="0" applyFont="1" applyBorder="1" applyAlignment="1">
      <alignment horizontal="center" vertical="center"/>
    </xf>
    <xf numFmtId="0" fontId="35" fillId="0" borderId="0" xfId="0" applyFont="1" applyBorder="1" applyAlignment="1">
      <alignment horizontal="center" vertical="center"/>
    </xf>
    <xf numFmtId="176" fontId="35" fillId="0" borderId="0" xfId="0" applyNumberFormat="1" applyFont="1" applyBorder="1" applyAlignment="1">
      <alignment horizontal="center" vertical="center"/>
    </xf>
    <xf numFmtId="0" fontId="34" fillId="0" borderId="0" xfId="0" applyFont="1" applyBorder="1" applyAlignment="1">
      <alignment vertical="center"/>
    </xf>
    <xf numFmtId="0" fontId="34" fillId="0" borderId="0" xfId="0" applyFont="1" applyBorder="1" applyAlignment="1">
      <alignment horizontal="left" vertical="top" wrapText="1"/>
    </xf>
    <xf numFmtId="0" fontId="34" fillId="0" borderId="0" xfId="0" applyFont="1" applyBorder="1" applyAlignment="1">
      <alignment vertical="center" wrapText="1"/>
    </xf>
    <xf numFmtId="0" fontId="34" fillId="0" borderId="0" xfId="0" applyFont="1" applyBorder="1" applyAlignment="1">
      <alignment vertical="top" wrapText="1"/>
    </xf>
    <xf numFmtId="0" fontId="37" fillId="0" borderId="0" xfId="0" applyFont="1" applyBorder="1" applyAlignment="1">
      <alignment vertical="center"/>
    </xf>
    <xf numFmtId="0" fontId="37" fillId="0" borderId="59" xfId="0" applyFont="1" applyBorder="1" applyAlignment="1">
      <alignment horizontal="center" vertical="center"/>
    </xf>
    <xf numFmtId="0" fontId="37" fillId="0" borderId="90" xfId="0" applyFont="1" applyBorder="1" applyAlignment="1">
      <alignment horizontal="center" vertical="center"/>
    </xf>
    <xf numFmtId="0" fontId="37" fillId="0" borderId="91" xfId="0" applyFont="1" applyBorder="1" applyAlignment="1">
      <alignment horizontal="center" vertical="center"/>
    </xf>
    <xf numFmtId="0" fontId="37" fillId="0" borderId="6" xfId="0" applyFont="1" applyBorder="1" applyAlignment="1">
      <alignment horizontal="center" vertical="center"/>
    </xf>
    <xf numFmtId="0" fontId="37" fillId="0" borderId="92" xfId="0" applyFont="1" applyBorder="1" applyAlignment="1">
      <alignment horizontal="center" vertical="center"/>
    </xf>
    <xf numFmtId="0" fontId="37" fillId="0" borderId="39" xfId="0" applyFont="1" applyBorder="1" applyAlignment="1">
      <alignment horizontal="center" vertical="center"/>
    </xf>
    <xf numFmtId="0" fontId="37" fillId="0" borderId="94" xfId="0" applyFont="1" applyBorder="1" applyAlignment="1">
      <alignment horizontal="center" vertical="center"/>
    </xf>
    <xf numFmtId="0" fontId="37" fillId="0" borderId="73" xfId="0" applyFont="1" applyBorder="1" applyAlignment="1">
      <alignment horizontal="center" vertical="center"/>
    </xf>
    <xf numFmtId="0" fontId="37" fillId="0" borderId="10" xfId="0" applyFont="1" applyBorder="1" applyAlignment="1">
      <alignment horizontal="center" vertical="center"/>
    </xf>
    <xf numFmtId="0" fontId="37" fillId="0" borderId="95" xfId="0" applyFont="1" applyBorder="1" applyAlignment="1">
      <alignment horizontal="center" vertical="center"/>
    </xf>
    <xf numFmtId="0" fontId="37" fillId="0" borderId="96" xfId="0" applyFont="1" applyBorder="1" applyAlignment="1">
      <alignment horizontal="center" vertical="center"/>
    </xf>
    <xf numFmtId="0" fontId="37" fillId="0" borderId="97" xfId="0" applyFont="1" applyBorder="1" applyAlignment="1">
      <alignment horizontal="center" vertical="center"/>
    </xf>
    <xf numFmtId="0" fontId="34" fillId="0" borderId="53" xfId="0" applyFont="1" applyBorder="1" applyAlignment="1">
      <alignment vertical="center" wrapText="1"/>
    </xf>
    <xf numFmtId="0" fontId="39" fillId="10" borderId="22" xfId="0" applyFont="1" applyFill="1" applyBorder="1" applyAlignment="1">
      <alignment horizontal="center" vertical="center"/>
    </xf>
    <xf numFmtId="0" fontId="34" fillId="0" borderId="0" xfId="0" applyFont="1" applyBorder="1" applyAlignment="1">
      <alignment horizontal="center" vertical="center" wrapText="1"/>
    </xf>
    <xf numFmtId="0" fontId="40" fillId="0" borderId="0" xfId="0" applyFont="1" applyBorder="1" applyAlignment="1">
      <alignment vertical="top" wrapText="1"/>
    </xf>
    <xf numFmtId="0" fontId="34" fillId="0" borderId="0" xfId="0" applyFont="1" applyBorder="1" applyAlignment="1">
      <alignment horizontal="center" vertical="top" wrapText="1"/>
    </xf>
    <xf numFmtId="0" fontId="34" fillId="0" borderId="2" xfId="0" applyFont="1" applyBorder="1" applyAlignment="1">
      <alignment horizontal="center" vertical="center"/>
    </xf>
    <xf numFmtId="0" fontId="34" fillId="0" borderId="63" xfId="0" applyFont="1" applyBorder="1" applyAlignment="1">
      <alignment horizontal="center" vertical="center"/>
    </xf>
    <xf numFmtId="0" fontId="11" fillId="0" borderId="48" xfId="0" applyFont="1" applyBorder="1" applyAlignment="1">
      <alignment horizontal="center" vertical="center" wrapText="1"/>
    </xf>
    <xf numFmtId="0" fontId="41" fillId="0" borderId="24" xfId="0" applyFont="1" applyBorder="1" applyAlignment="1">
      <alignment horizontal="left" vertical="center" shrinkToFit="1"/>
    </xf>
    <xf numFmtId="0" fontId="41" fillId="0" borderId="99" xfId="0" applyFont="1" applyBorder="1" applyAlignment="1">
      <alignment horizontal="left" vertical="center" shrinkToFit="1"/>
    </xf>
    <xf numFmtId="0" fontId="15" fillId="0" borderId="24" xfId="0" applyFont="1" applyBorder="1" applyAlignment="1">
      <alignment vertical="center"/>
    </xf>
    <xf numFmtId="0" fontId="0" fillId="0" borderId="11" xfId="0" applyFont="1" applyBorder="1" applyAlignment="1">
      <alignment vertical="top" wrapText="1"/>
    </xf>
    <xf numFmtId="0" fontId="0" fillId="0" borderId="62" xfId="0" applyFont="1" applyBorder="1" applyAlignment="1">
      <alignment vertical="top" wrapText="1"/>
    </xf>
    <xf numFmtId="0" fontId="41" fillId="0" borderId="66" xfId="0" applyFont="1" applyBorder="1" applyAlignment="1">
      <alignment horizontal="left" vertical="center" shrinkToFit="1"/>
    </xf>
    <xf numFmtId="0" fontId="41" fillId="0" borderId="24" xfId="0" applyFont="1" applyBorder="1" applyAlignment="1">
      <alignment vertical="center" shrinkToFit="1"/>
    </xf>
    <xf numFmtId="0" fontId="41" fillId="0" borderId="99" xfId="0" applyFont="1" applyBorder="1" applyAlignment="1">
      <alignment vertical="center" shrinkToFit="1"/>
    </xf>
    <xf numFmtId="0" fontId="15" fillId="0" borderId="11" xfId="0" applyFont="1" applyBorder="1" applyAlignment="1">
      <alignment vertical="center" wrapText="1"/>
    </xf>
    <xf numFmtId="0" fontId="0" fillId="0" borderId="11" xfId="0" applyFont="1" applyBorder="1" applyAlignment="1">
      <alignment vertical="center"/>
    </xf>
    <xf numFmtId="0" fontId="15" fillId="0" borderId="11" xfId="0" applyFont="1" applyBorder="1" applyAlignment="1">
      <alignment vertical="top" wrapText="1"/>
    </xf>
    <xf numFmtId="0" fontId="15" fillId="0" borderId="62" xfId="0" applyFont="1" applyBorder="1" applyAlignment="1">
      <alignment vertical="top" wrapText="1"/>
    </xf>
    <xf numFmtId="0" fontId="14" fillId="0" borderId="24" xfId="0" applyFont="1" applyBorder="1" applyAlignment="1">
      <alignment horizontal="left" vertical="center" shrinkToFit="1"/>
    </xf>
    <xf numFmtId="0" fontId="11" fillId="0" borderId="0" xfId="0" applyFont="1" applyBorder="1" applyAlignment="1">
      <alignment horizontal="center" vertical="center" wrapText="1"/>
    </xf>
    <xf numFmtId="0" fontId="14" fillId="0" borderId="99" xfId="0" applyFont="1" applyBorder="1" applyAlignment="1">
      <alignment horizontal="left" vertical="center" shrinkToFit="1"/>
    </xf>
    <xf numFmtId="0" fontId="41" fillId="0" borderId="99" xfId="0" applyFont="1" applyBorder="1" applyAlignment="1">
      <alignment horizontal="left" vertical="top" shrinkToFit="1"/>
    </xf>
    <xf numFmtId="0" fontId="14" fillId="0" borderId="100" xfId="0" applyFont="1" applyBorder="1" applyAlignment="1">
      <alignment horizontal="left" vertical="center" shrinkToFit="1"/>
    </xf>
    <xf numFmtId="0" fontId="41" fillId="0" borderId="100" xfId="0" applyFont="1" applyBorder="1" applyAlignment="1">
      <alignment horizontal="left" vertical="center" shrinkToFit="1"/>
    </xf>
    <xf numFmtId="0" fontId="41" fillId="0" borderId="100" xfId="0" applyFont="1" applyBorder="1" applyAlignment="1">
      <alignment horizontal="left" vertical="top" shrinkToFit="1"/>
    </xf>
    <xf numFmtId="0" fontId="41" fillId="0" borderId="101" xfId="0" applyFont="1" applyBorder="1" applyAlignment="1">
      <alignment horizontal="left" vertical="center" shrinkToFit="1"/>
    </xf>
    <xf numFmtId="0" fontId="41" fillId="0" borderId="101" xfId="0" applyFont="1" applyBorder="1" applyAlignment="1">
      <alignment horizontal="left" vertical="top" shrinkToFit="1"/>
    </xf>
    <xf numFmtId="0" fontId="14" fillId="0" borderId="66" xfId="0" applyFont="1" applyBorder="1" applyAlignment="1">
      <alignment horizontal="left" vertical="center" shrinkToFit="1"/>
    </xf>
    <xf numFmtId="0" fontId="41" fillId="0" borderId="66" xfId="0" applyFont="1" applyBorder="1" applyAlignment="1">
      <alignment horizontal="left" vertical="top" shrinkToFit="1"/>
    </xf>
    <xf numFmtId="0" fontId="15" fillId="0" borderId="0" xfId="0" applyFont="1" applyBorder="1" applyAlignment="1">
      <alignment horizontal="left" vertical="top" wrapText="1"/>
    </xf>
    <xf numFmtId="0" fontId="45" fillId="0" borderId="0" xfId="0" applyFont="1" applyBorder="1" applyAlignment="1">
      <alignment vertical="center"/>
    </xf>
    <xf numFmtId="0" fontId="34" fillId="6" borderId="43" xfId="0" applyFont="1" applyFill="1" applyBorder="1" applyAlignment="1">
      <alignment horizontal="center" vertical="center"/>
    </xf>
    <xf numFmtId="0" fontId="1" fillId="0" borderId="93" xfId="0" applyFont="1" applyBorder="1" applyAlignment="1">
      <alignment vertical="center"/>
    </xf>
    <xf numFmtId="0" fontId="1" fillId="0" borderId="11" xfId="0" applyFont="1" applyBorder="1" applyAlignment="1">
      <alignment vertical="center"/>
    </xf>
    <xf numFmtId="0" fontId="1" fillId="0" borderId="11" xfId="0" applyFont="1" applyBorder="1" applyAlignment="1">
      <alignment vertical="top" wrapText="1"/>
    </xf>
    <xf numFmtId="0" fontId="37" fillId="6" borderId="68" xfId="0" applyFont="1" applyFill="1" applyBorder="1" applyAlignment="1">
      <alignment horizontal="left" vertical="top" wrapText="1"/>
    </xf>
    <xf numFmtId="0" fontId="1" fillId="0" borderId="109" xfId="0" applyFont="1" applyBorder="1" applyAlignment="1">
      <alignment vertical="center" wrapText="1"/>
    </xf>
    <xf numFmtId="0" fontId="34" fillId="6" borderId="110" xfId="0" applyFont="1" applyFill="1" applyBorder="1" applyAlignment="1">
      <alignment vertical="top" wrapText="1"/>
    </xf>
    <xf numFmtId="0" fontId="1" fillId="0" borderId="11" xfId="0" applyFont="1" applyBorder="1" applyAlignment="1">
      <alignment vertical="center" wrapText="1"/>
    </xf>
    <xf numFmtId="0" fontId="1" fillId="0" borderId="62" xfId="0" applyFont="1" applyBorder="1" applyAlignment="1">
      <alignment vertical="center"/>
    </xf>
    <xf numFmtId="0" fontId="34" fillId="0" borderId="23" xfId="0" applyFont="1" applyBorder="1" applyAlignment="1">
      <alignment vertical="center" wrapText="1"/>
    </xf>
    <xf numFmtId="0" fontId="34" fillId="0" borderId="17" xfId="0" applyFont="1" applyBorder="1" applyAlignment="1">
      <alignment vertical="top" wrapText="1"/>
    </xf>
    <xf numFmtId="0" fontId="37" fillId="0" borderId="41" xfId="0" applyFont="1" applyBorder="1" applyAlignment="1">
      <alignment horizontal="center" vertical="center"/>
    </xf>
    <xf numFmtId="0" fontId="37" fillId="0" borderId="55" xfId="0" applyFont="1" applyBorder="1" applyAlignment="1">
      <alignment horizontal="center" vertical="center"/>
    </xf>
    <xf numFmtId="0" fontId="48" fillId="0" borderId="90" xfId="0" applyFont="1" applyBorder="1" applyAlignment="1">
      <alignment horizontal="center" vertical="center"/>
    </xf>
    <xf numFmtId="0" fontId="49" fillId="0" borderId="6" xfId="0" applyFont="1" applyBorder="1" applyAlignment="1">
      <alignment horizontal="center" vertical="center" wrapText="1"/>
    </xf>
    <xf numFmtId="0" fontId="49" fillId="0" borderId="6" xfId="0" applyFont="1" applyBorder="1" applyAlignment="1">
      <alignment horizontal="center" vertical="center" shrinkToFit="1"/>
    </xf>
    <xf numFmtId="0" fontId="48" fillId="0" borderId="90" xfId="0" applyFont="1" applyBorder="1" applyAlignment="1">
      <alignment horizontal="center" vertical="center" wrapText="1"/>
    </xf>
    <xf numFmtId="0" fontId="48" fillId="0" borderId="56" xfId="0" applyFont="1" applyBorder="1" applyAlignment="1">
      <alignment horizontal="center" vertical="center"/>
    </xf>
    <xf numFmtId="0" fontId="49" fillId="0" borderId="112" xfId="0" applyFont="1" applyBorder="1" applyAlignment="1">
      <alignment horizontal="center" vertical="center" wrapText="1"/>
    </xf>
    <xf numFmtId="0" fontId="49" fillId="0" borderId="113" xfId="0" applyFont="1" applyBorder="1" applyAlignment="1">
      <alignment horizontal="center" vertical="center"/>
    </xf>
    <xf numFmtId="0" fontId="49" fillId="0" borderId="114" xfId="0" applyFont="1" applyBorder="1" applyAlignment="1">
      <alignment horizontal="center" vertical="center"/>
    </xf>
    <xf numFmtId="0" fontId="34" fillId="0" borderId="0" xfId="0" applyFont="1" applyBorder="1" applyAlignment="1">
      <alignment horizontal="center" vertical="center"/>
    </xf>
    <xf numFmtId="0" fontId="34" fillId="6" borderId="59" xfId="0" applyFont="1" applyFill="1" applyBorder="1" applyAlignment="1">
      <alignment horizontal="center" vertical="center"/>
    </xf>
    <xf numFmtId="0" fontId="34" fillId="6" borderId="64" xfId="0" applyFont="1" applyFill="1" applyBorder="1" applyAlignment="1">
      <alignment vertical="top" wrapText="1"/>
    </xf>
    <xf numFmtId="0" fontId="5" fillId="0" borderId="65" xfId="0" applyFont="1" applyBorder="1" applyAlignment="1">
      <alignment vertical="top" wrapText="1"/>
    </xf>
    <xf numFmtId="0" fontId="1" fillId="0" borderId="115" xfId="0" applyFont="1" applyBorder="1" applyAlignment="1">
      <alignment vertical="top" wrapText="1"/>
    </xf>
    <xf numFmtId="0" fontId="1" fillId="0" borderId="65" xfId="0" applyFont="1" applyBorder="1" applyAlignment="1">
      <alignment vertical="top" wrapText="1"/>
    </xf>
    <xf numFmtId="0" fontId="1" fillId="0" borderId="71" xfId="0" applyFont="1" applyBorder="1" applyAlignment="1">
      <alignment vertical="top" wrapText="1"/>
    </xf>
    <xf numFmtId="0" fontId="1" fillId="0" borderId="116" xfId="0" applyFont="1" applyBorder="1" applyAlignment="1">
      <alignment horizontal="left" vertical="top" wrapText="1"/>
    </xf>
    <xf numFmtId="0" fontId="1" fillId="0" borderId="66" xfId="0" applyFont="1" applyBorder="1" applyAlignment="1">
      <alignment horizontal="left" vertical="top" wrapText="1"/>
    </xf>
  </cellXfs>
  <cellStyles count="3">
    <cellStyle name="Excel Built-in Note" xfId="2"/>
    <cellStyle name="ハイパーリンク" xfId="1" builtinId="8"/>
    <cellStyle name="標準" xfId="0" builtinId="0"/>
  </cellStyles>
  <dxfs count="3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70C0"/>
      <rgbColor rgb="FFB2B2B2"/>
      <rgbColor rgb="FF808080"/>
      <rgbColor rgb="FF5B9BD5"/>
      <rgbColor rgb="FF993366"/>
      <rgbColor rgb="FFFFFFCC"/>
      <rgbColor rgb="FFDEEBF7"/>
      <rgbColor rgb="FF660066"/>
      <rgbColor rgb="FFFF8080"/>
      <rgbColor rgb="FF0563C1"/>
      <rgbColor rgb="FFD9D9D9"/>
      <rgbColor rgb="FF000080"/>
      <rgbColor rgb="FFFF00FF"/>
      <rgbColor rgb="FFFFF2CC"/>
      <rgbColor rgb="FF00FFFF"/>
      <rgbColor rgb="FF800080"/>
      <rgbColor rgb="FF800000"/>
      <rgbColor rgb="FF008080"/>
      <rgbColor rgb="FF0000FF"/>
      <rgbColor rgb="FF00CCFF"/>
      <rgbColor rgb="FFDAE3F3"/>
      <rgbColor rgb="FFE2F0D9"/>
      <rgbColor rgb="FFFFE699"/>
      <rgbColor rgb="FF99CCFF"/>
      <rgbColor rgb="FFFBE5D6"/>
      <rgbColor rgb="FFF2F2F2"/>
      <rgbColor rgb="FFF8CBAD"/>
      <rgbColor rgb="FF4472C4"/>
      <rgbColor rgb="FF33CCCC"/>
      <rgbColor rgb="FF99CC00"/>
      <rgbColor rgb="FFFFCC00"/>
      <rgbColor rgb="FFFF9900"/>
      <rgbColor rgb="FFFF6600"/>
      <rgbColor rgb="FF666699"/>
      <rgbColor rgb="FF8B8B8B"/>
      <rgbColor rgb="FF003366"/>
      <rgbColor rgb="FF339966"/>
      <rgbColor rgb="FF0D0D0D"/>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Relationship Id="rId3" Type="http://schemas.openxmlformats.org/officeDocument/2006/relationships/worksheet" Target="worksheets/sheet3.xml" /><Relationship Id="rId7" Type="http://schemas.openxmlformats.org/officeDocument/2006/relationships/calcChain" Target="calcChain.xml" /><Relationship Id="rId2" Type="http://schemas.openxmlformats.org/officeDocument/2006/relationships/worksheet" Target="worksheets/sheet2.xml" /><Relationship Id="rId1" Type="http://schemas.openxmlformats.org/officeDocument/2006/relationships/worksheet" Target="worksheets/sheet1.xml" /><Relationship Id="rId6" Type="http://schemas.openxmlformats.org/officeDocument/2006/relationships/sharedStrings" Target="sharedStrings.xml" /><Relationship Id="rId5" Type="http://schemas.openxmlformats.org/officeDocument/2006/relationships/styles" Target="styles.xml" /><Relationship Id="rId4" Type="http://schemas.openxmlformats.org/officeDocument/2006/relationships/theme" Target="theme/theme1.xml" /></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title>
      <c:tx>
        <c:rich>
          <a:bodyPr rot="0"/>
          <a:lstStyle/>
          <a:p>
            <a:pPr>
              <a:defRPr sz="1400" b="0" strike="noStrike" spc="-1">
                <a:solidFill>
                  <a:srgbClr val="FFFFFF"/>
                </a:solidFill>
                <a:latin typeface="Calibri"/>
              </a:defRPr>
            </a:pPr>
            <a:r>
              <a:rPr lang="en-US" sz="1400" b="0" strike="noStrike" spc="-1">
                <a:solidFill>
                  <a:srgbClr val="FFFFFF"/>
                </a:solidFill>
                <a:latin typeface="Calibri"/>
              </a:rPr>
              <a:t>Chart Title</a:t>
            </a:r>
          </a:p>
        </c:rich>
      </c:tx>
      <c:overlay val="0"/>
      <c:spPr>
        <a:noFill/>
        <a:ln>
          <a:noFill/>
        </a:ln>
      </c:spPr>
    </c:title>
    <c:autoTitleDeleted val="0"/>
    <c:plotArea>
      <c:layout/>
      <c:barChart>
        <c:barDir val="col"/>
        <c:grouping val="clustered"/>
        <c:varyColors val="0"/>
        <c:ser>
          <c:idx val="0"/>
          <c:order val="0"/>
          <c:tx>
            <c:strRef>
              <c:f>'出力シート（タイムライン）'!$Z$13</c:f>
              <c:strCache>
                <c:ptCount val="1"/>
              </c:strCache>
            </c:strRef>
          </c:tx>
          <c:spPr>
            <a:solidFill>
              <a:srgbClr val="99CCFF">
                <a:alpha val="50000"/>
              </a:srgbClr>
            </a:solidFill>
            <a:ln>
              <a:solidFill>
                <a:srgbClr val="808080"/>
              </a:solidFill>
            </a:ln>
          </c:spPr>
          <c:invertIfNegative val="0"/>
          <c:dPt>
            <c:idx val="0"/>
            <c:invertIfNegative val="0"/>
            <c:bubble3D val="0"/>
            <c:spPr>
              <a:solidFill>
                <a:srgbClr val="99CCFF">
                  <a:alpha val="50000"/>
                </a:srgbClr>
              </a:solidFill>
              <a:ln>
                <a:noFill/>
              </a:ln>
            </c:spPr>
            <c:extLst>
              <c:ext xmlns:c16="http://schemas.microsoft.com/office/drawing/2014/chart" uri="{C3380CC4-5D6E-409C-BE32-E72D297353CC}">
                <c16:uniqueId val="{00000001-A038-47F5-A657-C0F985369EF3}"/>
              </c:ext>
            </c:extLst>
          </c:dPt>
          <c:dLbls>
            <c:dLbl>
              <c:idx val="0"/>
              <c:spPr/>
              <c:txPr>
                <a:bodyPr/>
                <a:lstStyle/>
                <a:p>
                  <a:pPr>
                    <a:defRPr sz="1000" b="0" strike="noStrike" spc="-1">
                      <a:solidFill>
                        <a:srgbClr val="FFFFFF"/>
                      </a:solidFill>
                      <a:latin typeface="Calibri"/>
                    </a:defRPr>
                  </a:pPr>
                  <a:endParaRPr lang="ja-JP"/>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A038-47F5-A657-C0F985369EF3}"/>
                </c:ext>
              </c:extLst>
            </c:dLbl>
            <c:spPr>
              <a:noFill/>
              <a:ln>
                <a:noFill/>
              </a:ln>
              <a:effectLst/>
            </c:spPr>
            <c:txPr>
              <a:bodyPr/>
              <a:lstStyle/>
              <a:p>
                <a:pPr>
                  <a:defRPr sz="1000" b="0" strike="noStrike" spc="-1">
                    <a:solidFill>
                      <a:srgbClr val="FFFFFF"/>
                    </a:solidFill>
                    <a:latin typeface="Calibri"/>
                  </a:defRPr>
                </a:pPr>
                <a:endParaRPr lang="ja-JP"/>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val>
            <c:numRef>
              <c:f>'出力シート（タイムライン）'!$C$16</c:f>
              <c:numCache>
                <c:formatCode>General</c:formatCode>
                <c:ptCount val="1"/>
                <c:pt idx="0">
                  <c:v>0.5</c:v>
                </c:pt>
              </c:numCache>
            </c:numRef>
          </c:val>
          <c:extLst>
            <c:ext xmlns:c16="http://schemas.microsoft.com/office/drawing/2014/chart" uri="{C3380CC4-5D6E-409C-BE32-E72D297353CC}">
              <c16:uniqueId val="{00000002-A038-47F5-A657-C0F985369EF3}"/>
            </c:ext>
          </c:extLst>
        </c:ser>
        <c:dLbls>
          <c:showLegendKey val="0"/>
          <c:showVal val="0"/>
          <c:showCatName val="0"/>
          <c:showSerName val="0"/>
          <c:showPercent val="0"/>
          <c:showBubbleSize val="0"/>
        </c:dLbls>
        <c:gapWidth val="0"/>
        <c:axId val="72317263"/>
        <c:axId val="38841064"/>
      </c:barChart>
      <c:catAx>
        <c:axId val="72317263"/>
        <c:scaling>
          <c:orientation val="minMax"/>
        </c:scaling>
        <c:delete val="1"/>
        <c:axPos val="b"/>
        <c:numFmt formatCode="General" sourceLinked="1"/>
        <c:majorTickMark val="none"/>
        <c:minorTickMark val="none"/>
        <c:tickLblPos val="nextTo"/>
        <c:crossAx val="38841064"/>
        <c:crosses val="autoZero"/>
        <c:auto val="1"/>
        <c:lblAlgn val="ctr"/>
        <c:lblOffset val="100"/>
        <c:noMultiLvlLbl val="1"/>
      </c:catAx>
      <c:valAx>
        <c:axId val="38841064"/>
        <c:scaling>
          <c:orientation val="minMax"/>
          <c:max val="5"/>
        </c:scaling>
        <c:delete val="1"/>
        <c:axPos val="l"/>
        <c:numFmt formatCode="General" sourceLinked="0"/>
        <c:majorTickMark val="none"/>
        <c:minorTickMark val="none"/>
        <c:tickLblPos val="high"/>
        <c:crossAx val="72317263"/>
        <c:crosses val="autoZero"/>
        <c:crossBetween val="between"/>
        <c:majorUnit val="1"/>
      </c:valAx>
      <c:spPr>
        <a:noFill/>
        <a:ln>
          <a:noFill/>
        </a:ln>
      </c:spPr>
    </c:plotArea>
    <c:plotVisOnly val="1"/>
    <c:dispBlanksAs val="gap"/>
    <c:showDLblsOverMax val="1"/>
  </c:chart>
  <c:spPr>
    <a:noFill/>
    <a:ln w="9360">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fmlaLink="$S$162" lockText="1" noThreeD="1"/>
</file>

<file path=xl/ctrlProps/ctrlProp10.xml><?xml version="1.0" encoding="utf-8"?>
<formControlPr xmlns="http://schemas.microsoft.com/office/spreadsheetml/2009/9/main" objectType="CheckBox" fmlaLink="$S$178" lockText="1" noThreeD="1"/>
</file>

<file path=xl/ctrlProps/ctrlProp100.xml><?xml version="1.0" encoding="utf-8"?>
<formControlPr xmlns="http://schemas.microsoft.com/office/spreadsheetml/2009/9/main" objectType="CheckBox" checked="Checked" fmlaLink="$T$162" lockText="1" noThreeD="1"/>
</file>

<file path=xl/ctrlProps/ctrlProp101.xml><?xml version="1.0" encoding="utf-8"?>
<formControlPr xmlns="http://schemas.microsoft.com/office/spreadsheetml/2009/9/main" objectType="CheckBox" fmlaLink="$T$166" lockText="1" noThreeD="1"/>
</file>

<file path=xl/ctrlProps/ctrlProp102.xml><?xml version="1.0" encoding="utf-8"?>
<formControlPr xmlns="http://schemas.microsoft.com/office/spreadsheetml/2009/9/main" objectType="CheckBox" fmlaLink="$U$171" lockText="1" noThreeD="1"/>
</file>

<file path=xl/ctrlProps/ctrlProp103.xml><?xml version="1.0" encoding="utf-8"?>
<formControlPr xmlns="http://schemas.microsoft.com/office/spreadsheetml/2009/9/main" objectType="CheckBox" fmlaLink="$T$167" lockText="1" noThreeD="1"/>
</file>

<file path=xl/ctrlProps/ctrlProp104.xml><?xml version="1.0" encoding="utf-8"?>
<formControlPr xmlns="http://schemas.microsoft.com/office/spreadsheetml/2009/9/main" objectType="CheckBox" fmlaLink="$T$168" lockText="1" noThreeD="1"/>
</file>

<file path=xl/ctrlProps/ctrlProp105.xml><?xml version="1.0" encoding="utf-8"?>
<formControlPr xmlns="http://schemas.microsoft.com/office/spreadsheetml/2009/9/main" objectType="CheckBox" fmlaLink="$T$169" lockText="1" noThreeD="1"/>
</file>

<file path=xl/ctrlProps/ctrlProp106.xml><?xml version="1.0" encoding="utf-8"?>
<formControlPr xmlns="http://schemas.microsoft.com/office/spreadsheetml/2009/9/main" objectType="CheckBox" checked="Checked" fmlaLink="$S$223" lockText="1" noThreeD="1"/>
</file>

<file path=xl/ctrlProps/ctrlProp107.xml><?xml version="1.0" encoding="utf-8"?>
<formControlPr xmlns="http://schemas.microsoft.com/office/spreadsheetml/2009/9/main" objectType="CheckBox" checked="Checked" fmlaLink="$T$223" lockText="1" noThreeD="1"/>
</file>

<file path=xl/ctrlProps/ctrlProp108.xml><?xml version="1.0" encoding="utf-8"?>
<formControlPr xmlns="http://schemas.microsoft.com/office/spreadsheetml/2009/9/main" objectType="CheckBox" checked="Checked" fmlaLink="$U$223" lockText="1" noThreeD="1"/>
</file>

<file path=xl/ctrlProps/ctrlProp109.xml><?xml version="1.0" encoding="utf-8"?>
<formControlPr xmlns="http://schemas.microsoft.com/office/spreadsheetml/2009/9/main" objectType="CheckBox" fmlaLink="$S$224" lockText="1" noThreeD="1"/>
</file>

<file path=xl/ctrlProps/ctrlProp11.xml><?xml version="1.0" encoding="utf-8"?>
<formControlPr xmlns="http://schemas.microsoft.com/office/spreadsheetml/2009/9/main" objectType="CheckBox" fmlaLink="$S$179" lockText="1" noThreeD="1"/>
</file>

<file path=xl/ctrlProps/ctrlProp110.xml><?xml version="1.0" encoding="utf-8"?>
<formControlPr xmlns="http://schemas.microsoft.com/office/spreadsheetml/2009/9/main" objectType="CheckBox" fmlaLink="$T$224" lockText="1" noThreeD="1"/>
</file>

<file path=xl/ctrlProps/ctrlProp111.xml><?xml version="1.0" encoding="utf-8"?>
<formControlPr xmlns="http://schemas.microsoft.com/office/spreadsheetml/2009/9/main" objectType="CheckBox" fmlaLink="$U$224" lockText="1" noThreeD="1"/>
</file>

<file path=xl/ctrlProps/ctrlProp112.xml><?xml version="1.0" encoding="utf-8"?>
<formControlPr xmlns="http://schemas.microsoft.com/office/spreadsheetml/2009/9/main" objectType="CheckBox" fmlaLink="$T$225" lockText="1" noThreeD="1"/>
</file>

<file path=xl/ctrlProps/ctrlProp113.xml><?xml version="1.0" encoding="utf-8"?>
<formControlPr xmlns="http://schemas.microsoft.com/office/spreadsheetml/2009/9/main" objectType="CheckBox" fmlaLink="$U$225" lockText="1" noThreeD="1"/>
</file>

<file path=xl/ctrlProps/ctrlProp114.xml><?xml version="1.0" encoding="utf-8"?>
<formControlPr xmlns="http://schemas.microsoft.com/office/spreadsheetml/2009/9/main" objectType="CheckBox" fmlaLink="$S$227" lockText="1" noThreeD="1"/>
</file>

<file path=xl/ctrlProps/ctrlProp115.xml><?xml version="1.0" encoding="utf-8"?>
<formControlPr xmlns="http://schemas.microsoft.com/office/spreadsheetml/2009/9/main" objectType="CheckBox" fmlaLink="$T$227" lockText="1" noThreeD="1"/>
</file>

<file path=xl/ctrlProps/ctrlProp116.xml><?xml version="1.0" encoding="utf-8"?>
<formControlPr xmlns="http://schemas.microsoft.com/office/spreadsheetml/2009/9/main" objectType="CheckBox" fmlaLink="$U$227" lockText="1" noThreeD="1"/>
</file>

<file path=xl/ctrlProps/ctrlProp117.xml><?xml version="1.0" encoding="utf-8"?>
<formControlPr xmlns="http://schemas.microsoft.com/office/spreadsheetml/2009/9/main" objectType="CheckBox" fmlaLink="$S$228" lockText="1" noThreeD="1"/>
</file>

<file path=xl/ctrlProps/ctrlProp118.xml><?xml version="1.0" encoding="utf-8"?>
<formControlPr xmlns="http://schemas.microsoft.com/office/spreadsheetml/2009/9/main" objectType="CheckBox" fmlaLink="$T$228" lockText="1" noThreeD="1"/>
</file>

<file path=xl/ctrlProps/ctrlProp119.xml><?xml version="1.0" encoding="utf-8"?>
<formControlPr xmlns="http://schemas.microsoft.com/office/spreadsheetml/2009/9/main" objectType="CheckBox" fmlaLink="$U$228" lockText="1" noThreeD="1"/>
</file>

<file path=xl/ctrlProps/ctrlProp12.xml><?xml version="1.0" encoding="utf-8"?>
<formControlPr xmlns="http://schemas.microsoft.com/office/spreadsheetml/2009/9/main" objectType="CheckBox" fmlaLink="$S$180" lockText="1" noThreeD="1"/>
</file>

<file path=xl/ctrlProps/ctrlProp120.xml><?xml version="1.0" encoding="utf-8"?>
<formControlPr xmlns="http://schemas.microsoft.com/office/spreadsheetml/2009/9/main" objectType="CheckBox" fmlaLink="$S$229" lockText="1" noThreeD="1"/>
</file>

<file path=xl/ctrlProps/ctrlProp121.xml><?xml version="1.0" encoding="utf-8"?>
<formControlPr xmlns="http://schemas.microsoft.com/office/spreadsheetml/2009/9/main" objectType="CheckBox" fmlaLink="$T$229" lockText="1" noThreeD="1"/>
</file>

<file path=xl/ctrlProps/ctrlProp122.xml><?xml version="1.0" encoding="utf-8"?>
<formControlPr xmlns="http://schemas.microsoft.com/office/spreadsheetml/2009/9/main" objectType="CheckBox" fmlaLink="$U$229" lockText="1" noThreeD="1"/>
</file>

<file path=xl/ctrlProps/ctrlProp123.xml><?xml version="1.0" encoding="utf-8"?>
<formControlPr xmlns="http://schemas.microsoft.com/office/spreadsheetml/2009/9/main" objectType="CheckBox" fmlaLink="$S$225" lockText="1" noThreeD="1"/>
</file>

<file path=xl/ctrlProps/ctrlProp124.xml><?xml version="1.0" encoding="utf-8"?>
<formControlPr xmlns="http://schemas.microsoft.com/office/spreadsheetml/2009/9/main" objectType="CheckBox" checked="Checked" fmlaLink="$S$163" lockText="1" noThreeD="1"/>
</file>

<file path=xl/ctrlProps/ctrlProp125.xml><?xml version="1.0" encoding="utf-8"?>
<formControlPr xmlns="http://schemas.microsoft.com/office/spreadsheetml/2009/9/main" objectType="CheckBox" fmlaLink="$U$163" lockText="1" noThreeD="1"/>
</file>

<file path=xl/ctrlProps/ctrlProp126.xml><?xml version="1.0" encoding="utf-8"?>
<formControlPr xmlns="http://schemas.microsoft.com/office/spreadsheetml/2009/9/main" objectType="CheckBox" fmlaLink="$T$163" lockText="1" noThreeD="1"/>
</file>

<file path=xl/ctrlProps/ctrlProp127.xml><?xml version="1.0" encoding="utf-8"?>
<formControlPr xmlns="http://schemas.microsoft.com/office/spreadsheetml/2009/9/main" objectType="CheckBox" fmlaLink="$S$164" lockText="1" noThreeD="1"/>
</file>

<file path=xl/ctrlProps/ctrlProp128.xml><?xml version="1.0" encoding="utf-8"?>
<formControlPr xmlns="http://schemas.microsoft.com/office/spreadsheetml/2009/9/main" objectType="CheckBox" fmlaLink="$U$164" lockText="1" noThreeD="1"/>
</file>

<file path=xl/ctrlProps/ctrlProp129.xml><?xml version="1.0" encoding="utf-8"?>
<formControlPr xmlns="http://schemas.microsoft.com/office/spreadsheetml/2009/9/main" objectType="CheckBox" fmlaLink="$T$164" lockText="1" noThreeD="1"/>
</file>

<file path=xl/ctrlProps/ctrlProp13.xml><?xml version="1.0" encoding="utf-8"?>
<formControlPr xmlns="http://schemas.microsoft.com/office/spreadsheetml/2009/9/main" objectType="CheckBox" fmlaLink="$S$181" lockText="1" noThreeD="1"/>
</file>

<file path=xl/ctrlProps/ctrlProp130.xml><?xml version="1.0" encoding="utf-8"?>
<formControlPr xmlns="http://schemas.microsoft.com/office/spreadsheetml/2009/9/main" objectType="CheckBox" fmlaLink="$U$165" lockText="1" noThreeD="1"/>
</file>

<file path=xl/ctrlProps/ctrlProp131.xml><?xml version="1.0" encoding="utf-8"?>
<formControlPr xmlns="http://schemas.microsoft.com/office/spreadsheetml/2009/9/main" objectType="CheckBox" fmlaLink="$T$165" lockText="1" noThreeD="1"/>
</file>

<file path=xl/ctrlProps/ctrlProp132.xml><?xml version="1.0" encoding="utf-8"?>
<formControlPr xmlns="http://schemas.microsoft.com/office/spreadsheetml/2009/9/main" objectType="CheckBox" fmlaLink="$S$165" lockText="1" noThreeD="1"/>
</file>

<file path=xl/ctrlProps/ctrlProp133.xml><?xml version="1.0" encoding="utf-8"?>
<formControlPr xmlns="http://schemas.microsoft.com/office/spreadsheetml/2009/9/main" objectType="CheckBox" checked="Checked" fmlaLink="$S$173" lockText="1" noThreeD="1"/>
</file>

<file path=xl/ctrlProps/ctrlProp134.xml><?xml version="1.0" encoding="utf-8"?>
<formControlPr xmlns="http://schemas.microsoft.com/office/spreadsheetml/2009/9/main" objectType="CheckBox" checked="Checked" fmlaLink="$S$174" lockText="1" noThreeD="1"/>
</file>

<file path=xl/ctrlProps/ctrlProp135.xml><?xml version="1.0" encoding="utf-8"?>
<formControlPr xmlns="http://schemas.microsoft.com/office/spreadsheetml/2009/9/main" objectType="CheckBox" checked="Checked" fmlaLink="$S$175" lockText="1" noThreeD="1"/>
</file>

<file path=xl/ctrlProps/ctrlProp136.xml><?xml version="1.0" encoding="utf-8"?>
<formControlPr xmlns="http://schemas.microsoft.com/office/spreadsheetml/2009/9/main" objectType="CheckBox" fmlaLink="$S$176" lockText="1" noThreeD="1"/>
</file>

<file path=xl/ctrlProps/ctrlProp137.xml><?xml version="1.0" encoding="utf-8"?>
<formControlPr xmlns="http://schemas.microsoft.com/office/spreadsheetml/2009/9/main" objectType="CheckBox" checked="Checked" fmlaLink="$T$173" lockText="1" noThreeD="1"/>
</file>

<file path=xl/ctrlProps/ctrlProp138.xml><?xml version="1.0" encoding="utf-8"?>
<formControlPr xmlns="http://schemas.microsoft.com/office/spreadsheetml/2009/9/main" objectType="CheckBox" checked="Checked" fmlaLink="$T$174" lockText="1" noThreeD="1"/>
</file>

<file path=xl/ctrlProps/ctrlProp139.xml><?xml version="1.0" encoding="utf-8"?>
<formControlPr xmlns="http://schemas.microsoft.com/office/spreadsheetml/2009/9/main" objectType="CheckBox" checked="Checked" fmlaLink="$T$175" lockText="1" noThreeD="1"/>
</file>

<file path=xl/ctrlProps/ctrlProp14.xml><?xml version="1.0" encoding="utf-8"?>
<formControlPr xmlns="http://schemas.microsoft.com/office/spreadsheetml/2009/9/main" objectType="CheckBox" fmlaLink="$S$182" lockText="1" noThreeD="1"/>
</file>

<file path=xl/ctrlProps/ctrlProp140.xml><?xml version="1.0" encoding="utf-8"?>
<formControlPr xmlns="http://schemas.microsoft.com/office/spreadsheetml/2009/9/main" objectType="CheckBox" checked="Checked" fmlaLink="$T$176" lockText="1" noThreeD="1"/>
</file>

<file path=xl/ctrlProps/ctrlProp141.xml><?xml version="1.0" encoding="utf-8"?>
<formControlPr xmlns="http://schemas.microsoft.com/office/spreadsheetml/2009/9/main" objectType="CheckBox" fmlaLink="$U$173" lockText="1" noThreeD="1"/>
</file>

<file path=xl/ctrlProps/ctrlProp142.xml><?xml version="1.0" encoding="utf-8"?>
<formControlPr xmlns="http://schemas.microsoft.com/office/spreadsheetml/2009/9/main" objectType="CheckBox" fmlaLink="$U$174" lockText="1" noThreeD="1"/>
</file>

<file path=xl/ctrlProps/ctrlProp143.xml><?xml version="1.0" encoding="utf-8"?>
<formControlPr xmlns="http://schemas.microsoft.com/office/spreadsheetml/2009/9/main" objectType="CheckBox" fmlaLink="$U$175" lockText="1" noThreeD="1"/>
</file>

<file path=xl/ctrlProps/ctrlProp144.xml><?xml version="1.0" encoding="utf-8"?>
<formControlPr xmlns="http://schemas.microsoft.com/office/spreadsheetml/2009/9/main" objectType="CheckBox" fmlaLink="$U$176" lockText="1" noThreeD="1"/>
</file>

<file path=xl/ctrlProps/ctrlProp145.xml><?xml version="1.0" encoding="utf-8"?>
<formControlPr xmlns="http://schemas.microsoft.com/office/spreadsheetml/2009/9/main" objectType="CheckBox" fmlaLink="$S$177" lockText="1" noThreeD="1"/>
</file>

<file path=xl/ctrlProps/ctrlProp146.xml><?xml version="1.0" encoding="utf-8"?>
<formControlPr xmlns="http://schemas.microsoft.com/office/spreadsheetml/2009/9/main" objectType="CheckBox" checked="Checked" fmlaLink="$T$177" lockText="1" noThreeD="1"/>
</file>

<file path=xl/ctrlProps/ctrlProp147.xml><?xml version="1.0" encoding="utf-8"?>
<formControlPr xmlns="http://schemas.microsoft.com/office/spreadsheetml/2009/9/main" objectType="CheckBox" fmlaLink="$U$177" lockText="1" noThreeD="1"/>
</file>

<file path=xl/ctrlProps/ctrlProp148.xml><?xml version="1.0" encoding="utf-8"?>
<formControlPr xmlns="http://schemas.microsoft.com/office/spreadsheetml/2009/9/main" objectType="CheckBox" fmlaLink="$S$190" lockText="1" noThreeD="1"/>
</file>

<file path=xl/ctrlProps/ctrlProp149.xml><?xml version="1.0" encoding="utf-8"?>
<formControlPr xmlns="http://schemas.microsoft.com/office/spreadsheetml/2009/9/main" objectType="CheckBox" fmlaLink="$S$191" lockText="1" noThreeD="1"/>
</file>

<file path=xl/ctrlProps/ctrlProp15.xml><?xml version="1.0" encoding="utf-8"?>
<formControlPr xmlns="http://schemas.microsoft.com/office/spreadsheetml/2009/9/main" objectType="CheckBox" fmlaLink="$S$183" lockText="1" noThreeD="1"/>
</file>

<file path=xl/ctrlProps/ctrlProp150.xml><?xml version="1.0" encoding="utf-8"?>
<formControlPr xmlns="http://schemas.microsoft.com/office/spreadsheetml/2009/9/main" objectType="CheckBox" fmlaLink="$S$192" lockText="1" noThreeD="1"/>
</file>

<file path=xl/ctrlProps/ctrlProp151.xml><?xml version="1.0" encoding="utf-8"?>
<formControlPr xmlns="http://schemas.microsoft.com/office/spreadsheetml/2009/9/main" objectType="CheckBox" fmlaLink="$S$193" lockText="1" noThreeD="1"/>
</file>

<file path=xl/ctrlProps/ctrlProp152.xml><?xml version="1.0" encoding="utf-8"?>
<formControlPr xmlns="http://schemas.microsoft.com/office/spreadsheetml/2009/9/main" objectType="CheckBox" fmlaLink="$S$194" lockText="1" noThreeD="1"/>
</file>

<file path=xl/ctrlProps/ctrlProp153.xml><?xml version="1.0" encoding="utf-8"?>
<formControlPr xmlns="http://schemas.microsoft.com/office/spreadsheetml/2009/9/main" objectType="CheckBox" checked="Checked" fmlaLink="$T$190" lockText="1" noThreeD="1"/>
</file>

<file path=xl/ctrlProps/ctrlProp154.xml><?xml version="1.0" encoding="utf-8"?>
<formControlPr xmlns="http://schemas.microsoft.com/office/spreadsheetml/2009/9/main" objectType="CheckBox" checked="Checked" fmlaLink="$T$191" lockText="1" noThreeD="1"/>
</file>

<file path=xl/ctrlProps/ctrlProp155.xml><?xml version="1.0" encoding="utf-8"?>
<formControlPr xmlns="http://schemas.microsoft.com/office/spreadsheetml/2009/9/main" objectType="CheckBox" checked="Checked" fmlaLink="$T$192" lockText="1" noThreeD="1"/>
</file>

<file path=xl/ctrlProps/ctrlProp156.xml><?xml version="1.0" encoding="utf-8"?>
<formControlPr xmlns="http://schemas.microsoft.com/office/spreadsheetml/2009/9/main" objectType="CheckBox" checked="Checked" fmlaLink="$T$193" lockText="1" noThreeD="1"/>
</file>

<file path=xl/ctrlProps/ctrlProp157.xml><?xml version="1.0" encoding="utf-8"?>
<formControlPr xmlns="http://schemas.microsoft.com/office/spreadsheetml/2009/9/main" objectType="CheckBox" checked="Checked" fmlaLink="$T$194" lockText="1" noThreeD="1"/>
</file>

<file path=xl/ctrlProps/ctrlProp158.xml><?xml version="1.0" encoding="utf-8"?>
<formControlPr xmlns="http://schemas.microsoft.com/office/spreadsheetml/2009/9/main" objectType="CheckBox" checked="Checked" fmlaLink="$U$187" lockText="1" noThreeD="1"/>
</file>

<file path=xl/ctrlProps/ctrlProp159.xml><?xml version="1.0" encoding="utf-8"?>
<formControlPr xmlns="http://schemas.microsoft.com/office/spreadsheetml/2009/9/main" objectType="CheckBox" checked="Checked" fmlaLink="$U$186" lockText="1" noThreeD="1"/>
</file>

<file path=xl/ctrlProps/ctrlProp16.xml><?xml version="1.0" encoding="utf-8"?>
<formControlPr xmlns="http://schemas.microsoft.com/office/spreadsheetml/2009/9/main" objectType="CheckBox" fmlaLink="$S$184" lockText="1" noThreeD="1"/>
</file>

<file path=xl/ctrlProps/ctrlProp160.xml><?xml version="1.0" encoding="utf-8"?>
<formControlPr xmlns="http://schemas.microsoft.com/office/spreadsheetml/2009/9/main" objectType="CheckBox" checked="Checked" fmlaLink="$U$188" lockText="1" noThreeD="1"/>
</file>

<file path=xl/ctrlProps/ctrlProp161.xml><?xml version="1.0" encoding="utf-8"?>
<formControlPr xmlns="http://schemas.microsoft.com/office/spreadsheetml/2009/9/main" objectType="CheckBox" checked="Checked" fmlaLink="$U$195" lockText="1" noThreeD="1"/>
</file>

<file path=xl/ctrlProps/ctrlProp162.xml><?xml version="1.0" encoding="utf-8"?>
<formControlPr xmlns="http://schemas.microsoft.com/office/spreadsheetml/2009/9/main" objectType="CheckBox" fmlaLink="$U$196" lockText="1" noThreeD="1"/>
</file>

<file path=xl/ctrlProps/ctrlProp163.xml><?xml version="1.0" encoding="utf-8"?>
<formControlPr xmlns="http://schemas.microsoft.com/office/spreadsheetml/2009/9/main" objectType="CheckBox" fmlaLink="$U$197" lockText="1" noThreeD="1"/>
</file>

<file path=xl/ctrlProps/ctrlProp164.xml><?xml version="1.0" encoding="utf-8"?>
<formControlPr xmlns="http://schemas.microsoft.com/office/spreadsheetml/2009/9/main" objectType="CheckBox" fmlaLink="$U$198" lockText="1" noThreeD="1"/>
</file>

<file path=xl/ctrlProps/ctrlProp165.xml><?xml version="1.0" encoding="utf-8"?>
<formControlPr xmlns="http://schemas.microsoft.com/office/spreadsheetml/2009/9/main" objectType="CheckBox" fmlaLink="$U$199" lockText="1" noThreeD="1"/>
</file>

<file path=xl/ctrlProps/ctrlProp166.xml><?xml version="1.0" encoding="utf-8"?>
<formControlPr xmlns="http://schemas.microsoft.com/office/spreadsheetml/2009/9/main" objectType="CheckBox" fmlaLink="$U$189" lockText="1" noThreeD="1"/>
</file>

<file path=xl/ctrlProps/ctrlProp167.xml><?xml version="1.0" encoding="utf-8"?>
<formControlPr xmlns="http://schemas.microsoft.com/office/spreadsheetml/2009/9/main" objectType="CheckBox" fmlaLink="$U$190" lockText="1" noThreeD="1"/>
</file>

<file path=xl/ctrlProps/ctrlProp168.xml><?xml version="1.0" encoding="utf-8"?>
<formControlPr xmlns="http://schemas.microsoft.com/office/spreadsheetml/2009/9/main" objectType="CheckBox" fmlaLink="$U$191" lockText="1" noThreeD="1"/>
</file>

<file path=xl/ctrlProps/ctrlProp169.xml><?xml version="1.0" encoding="utf-8"?>
<formControlPr xmlns="http://schemas.microsoft.com/office/spreadsheetml/2009/9/main" objectType="CheckBox" fmlaLink="$U$192" lockText="1" noThreeD="1"/>
</file>

<file path=xl/ctrlProps/ctrlProp17.xml><?xml version="1.0" encoding="utf-8"?>
<formControlPr xmlns="http://schemas.microsoft.com/office/spreadsheetml/2009/9/main" objectType="CheckBox" checked="Checked" fmlaLink="$T$171" lockText="1" noThreeD="1"/>
</file>

<file path=xl/ctrlProps/ctrlProp170.xml><?xml version="1.0" encoding="utf-8"?>
<formControlPr xmlns="http://schemas.microsoft.com/office/spreadsheetml/2009/9/main" objectType="CheckBox" fmlaLink="$U$193" lockText="1" noThreeD="1"/>
</file>

<file path=xl/ctrlProps/ctrlProp171.xml><?xml version="1.0" encoding="utf-8"?>
<formControlPr xmlns="http://schemas.microsoft.com/office/spreadsheetml/2009/9/main" objectType="CheckBox" fmlaLink="$U$194" lockText="1" noThreeD="1"/>
</file>

<file path=xl/ctrlProps/ctrlProp172.xml><?xml version="1.0" encoding="utf-8"?>
<formControlPr xmlns="http://schemas.microsoft.com/office/spreadsheetml/2009/9/main" objectType="CheckBox" checked="Checked" fmlaLink="$S$213" lockText="1" noThreeD="1"/>
</file>

<file path=xl/ctrlProps/ctrlProp173.xml><?xml version="1.0" encoding="utf-8"?>
<formControlPr xmlns="http://schemas.microsoft.com/office/spreadsheetml/2009/9/main" objectType="CheckBox" fmlaLink="$T$213" lockText="1" noThreeD="1"/>
</file>

<file path=xl/ctrlProps/ctrlProp174.xml><?xml version="1.0" encoding="utf-8"?>
<formControlPr xmlns="http://schemas.microsoft.com/office/spreadsheetml/2009/9/main" objectType="CheckBox" fmlaLink="$U$213" lockText="1" noThreeD="1"/>
</file>

<file path=xl/ctrlProps/ctrlProp175.xml><?xml version="1.0" encoding="utf-8"?>
<formControlPr xmlns="http://schemas.microsoft.com/office/spreadsheetml/2009/9/main" objectType="CheckBox" checked="Checked" fmlaLink="$S$214" lockText="1" noThreeD="1"/>
</file>

<file path=xl/ctrlProps/ctrlProp176.xml><?xml version="1.0" encoding="utf-8"?>
<formControlPr xmlns="http://schemas.microsoft.com/office/spreadsheetml/2009/9/main" objectType="CheckBox" checked="Checked" fmlaLink="$T$214" lockText="1" noThreeD="1"/>
</file>

<file path=xl/ctrlProps/ctrlProp177.xml><?xml version="1.0" encoding="utf-8"?>
<formControlPr xmlns="http://schemas.microsoft.com/office/spreadsheetml/2009/9/main" objectType="CheckBox" fmlaLink="$U$214" lockText="1" noThreeD="1"/>
</file>

<file path=xl/ctrlProps/ctrlProp178.xml><?xml version="1.0" encoding="utf-8"?>
<formControlPr xmlns="http://schemas.microsoft.com/office/spreadsheetml/2009/9/main" objectType="CheckBox" checked="Checked" fmlaLink="$S$215" lockText="1" noThreeD="1"/>
</file>

<file path=xl/ctrlProps/ctrlProp179.xml><?xml version="1.0" encoding="utf-8"?>
<formControlPr xmlns="http://schemas.microsoft.com/office/spreadsheetml/2009/9/main" objectType="CheckBox" checked="Checked" fmlaLink="$T$215" lockText="1" noThreeD="1"/>
</file>

<file path=xl/ctrlProps/ctrlProp18.xml><?xml version="1.0" encoding="utf-8"?>
<formControlPr xmlns="http://schemas.microsoft.com/office/spreadsheetml/2009/9/main" objectType="CheckBox" checked="Checked" fmlaLink="$S$162" lockText="1" noThreeD="1"/>
</file>

<file path=xl/ctrlProps/ctrlProp180.xml><?xml version="1.0" encoding="utf-8"?>
<formControlPr xmlns="http://schemas.microsoft.com/office/spreadsheetml/2009/9/main" objectType="CheckBox" fmlaLink="$U$215" lockText="1" noThreeD="1"/>
</file>

<file path=xl/ctrlProps/ctrlProp181.xml><?xml version="1.0" encoding="utf-8"?>
<formControlPr xmlns="http://schemas.microsoft.com/office/spreadsheetml/2009/9/main" objectType="CheckBox" fmlaLink="$S$216" lockText="1" noThreeD="1"/>
</file>

<file path=xl/ctrlProps/ctrlProp182.xml><?xml version="1.0" encoding="utf-8"?>
<formControlPr xmlns="http://schemas.microsoft.com/office/spreadsheetml/2009/9/main" objectType="CheckBox" fmlaLink="$T$216" lockText="1" noThreeD="1"/>
</file>

<file path=xl/ctrlProps/ctrlProp183.xml><?xml version="1.0" encoding="utf-8"?>
<formControlPr xmlns="http://schemas.microsoft.com/office/spreadsheetml/2009/9/main" objectType="CheckBox" fmlaLink="$U$216" lockText="1" noThreeD="1"/>
</file>

<file path=xl/ctrlProps/ctrlProp184.xml><?xml version="1.0" encoding="utf-8"?>
<formControlPr xmlns="http://schemas.microsoft.com/office/spreadsheetml/2009/9/main" objectType="CheckBox" fmlaLink="$S$217" lockText="1" noThreeD="1"/>
</file>

<file path=xl/ctrlProps/ctrlProp185.xml><?xml version="1.0" encoding="utf-8"?>
<formControlPr xmlns="http://schemas.microsoft.com/office/spreadsheetml/2009/9/main" objectType="CheckBox" fmlaLink="$T$217" lockText="1" noThreeD="1"/>
</file>

<file path=xl/ctrlProps/ctrlProp186.xml><?xml version="1.0" encoding="utf-8"?>
<formControlPr xmlns="http://schemas.microsoft.com/office/spreadsheetml/2009/9/main" objectType="CheckBox" fmlaLink="$U$217" lockText="1" noThreeD="1"/>
</file>

<file path=xl/ctrlProps/ctrlProp187.xml><?xml version="1.0" encoding="utf-8"?>
<formControlPr xmlns="http://schemas.microsoft.com/office/spreadsheetml/2009/9/main" objectType="CheckBox" fmlaLink="$S$204" lockText="1" noThreeD="1"/>
</file>

<file path=xl/ctrlProps/ctrlProp188.xml><?xml version="1.0" encoding="utf-8"?>
<formControlPr xmlns="http://schemas.microsoft.com/office/spreadsheetml/2009/9/main" objectType="CheckBox" fmlaLink="$T$204" lockText="1" noThreeD="1"/>
</file>

<file path=xl/ctrlProps/ctrlProp189.xml><?xml version="1.0" encoding="utf-8"?>
<formControlPr xmlns="http://schemas.microsoft.com/office/spreadsheetml/2009/9/main" objectType="CheckBox" fmlaLink="$U$204" lockText="1" noThreeD="1"/>
</file>

<file path=xl/ctrlProps/ctrlProp19.xml><?xml version="1.0" encoding="utf-8"?>
<formControlPr xmlns="http://schemas.microsoft.com/office/spreadsheetml/2009/9/main" objectType="CheckBox" checked="Checked" fmlaLink="$T$172" lockText="1" noThreeD="1"/>
</file>

<file path=xl/ctrlProps/ctrlProp190.xml><?xml version="1.0" encoding="utf-8"?>
<formControlPr xmlns="http://schemas.microsoft.com/office/spreadsheetml/2009/9/main" objectType="CheckBox" fmlaLink="$S$205" lockText="1" noThreeD="1"/>
</file>

<file path=xl/ctrlProps/ctrlProp191.xml><?xml version="1.0" encoding="utf-8"?>
<formControlPr xmlns="http://schemas.microsoft.com/office/spreadsheetml/2009/9/main" objectType="CheckBox" fmlaLink="$T$205" lockText="1" noThreeD="1"/>
</file>

<file path=xl/ctrlProps/ctrlProp192.xml><?xml version="1.0" encoding="utf-8"?>
<formControlPr xmlns="http://schemas.microsoft.com/office/spreadsheetml/2009/9/main" objectType="CheckBox" fmlaLink="$U$205" lockText="1" noThreeD="1"/>
</file>

<file path=xl/ctrlProps/ctrlProp193.xml><?xml version="1.0" encoding="utf-8"?>
<formControlPr xmlns="http://schemas.microsoft.com/office/spreadsheetml/2009/9/main" objectType="CheckBox" fmlaLink="$S$206" lockText="1" noThreeD="1"/>
</file>

<file path=xl/ctrlProps/ctrlProp194.xml><?xml version="1.0" encoding="utf-8"?>
<formControlPr xmlns="http://schemas.microsoft.com/office/spreadsheetml/2009/9/main" objectType="CheckBox" fmlaLink="$T$206" lockText="1" noThreeD="1"/>
</file>

<file path=xl/ctrlProps/ctrlProp195.xml><?xml version="1.0" encoding="utf-8"?>
<formControlPr xmlns="http://schemas.microsoft.com/office/spreadsheetml/2009/9/main" objectType="CheckBox" fmlaLink="$U$206" lockText="1" noThreeD="1"/>
</file>

<file path=xl/ctrlProps/ctrlProp196.xml><?xml version="1.0" encoding="utf-8"?>
<formControlPr xmlns="http://schemas.microsoft.com/office/spreadsheetml/2009/9/main" objectType="CheckBox" fmlaLink="$S$207" lockText="1" noThreeD="1"/>
</file>

<file path=xl/ctrlProps/ctrlProp197.xml><?xml version="1.0" encoding="utf-8"?>
<formControlPr xmlns="http://schemas.microsoft.com/office/spreadsheetml/2009/9/main" objectType="CheckBox" fmlaLink="$T$207" lockText="1" noThreeD="1"/>
</file>

<file path=xl/ctrlProps/ctrlProp198.xml><?xml version="1.0" encoding="utf-8"?>
<formControlPr xmlns="http://schemas.microsoft.com/office/spreadsheetml/2009/9/main" objectType="CheckBox" fmlaLink="$U$207" lockText="1" noThreeD="1"/>
</file>

<file path=xl/ctrlProps/ctrlProp199.xml><?xml version="1.0" encoding="utf-8"?>
<formControlPr xmlns="http://schemas.microsoft.com/office/spreadsheetml/2009/9/main" objectType="CheckBox" fmlaLink="$S$208" lockText="1" noThreeD="1"/>
</file>

<file path=xl/ctrlProps/ctrlProp2.xml><?xml version="1.0" encoding="utf-8"?>
<formControlPr xmlns="http://schemas.microsoft.com/office/spreadsheetml/2009/9/main" objectType="CheckBox" fmlaLink="$S$166" lockText="1" noThreeD="1"/>
</file>

<file path=xl/ctrlProps/ctrlProp20.xml><?xml version="1.0" encoding="utf-8"?>
<formControlPr xmlns="http://schemas.microsoft.com/office/spreadsheetml/2009/9/main" objectType="CheckBox" fmlaLink="$T$178" lockText="1" noThreeD="1"/>
</file>

<file path=xl/ctrlProps/ctrlProp200.xml><?xml version="1.0" encoding="utf-8"?>
<formControlPr xmlns="http://schemas.microsoft.com/office/spreadsheetml/2009/9/main" objectType="CheckBox" fmlaLink="$T$208" lockText="1" noThreeD="1"/>
</file>

<file path=xl/ctrlProps/ctrlProp201.xml><?xml version="1.0" encoding="utf-8"?>
<formControlPr xmlns="http://schemas.microsoft.com/office/spreadsheetml/2009/9/main" objectType="CheckBox" fmlaLink="$U$208" lockText="1" noThreeD="1"/>
</file>

<file path=xl/ctrlProps/ctrlProp202.xml><?xml version="1.0" encoding="utf-8"?>
<formControlPr xmlns="http://schemas.microsoft.com/office/spreadsheetml/2009/9/main" objectType="CheckBox" fmlaLink="$U$209" lockText="1" noThreeD="1"/>
</file>

<file path=xl/ctrlProps/ctrlProp203.xml><?xml version="1.0" encoding="utf-8"?>
<formControlPr xmlns="http://schemas.microsoft.com/office/spreadsheetml/2009/9/main" objectType="CheckBox" fmlaLink="$T$226" lockText="1" noThreeD="1"/>
</file>

<file path=xl/ctrlProps/ctrlProp204.xml><?xml version="1.0" encoding="utf-8"?>
<formControlPr xmlns="http://schemas.microsoft.com/office/spreadsheetml/2009/9/main" objectType="CheckBox" fmlaLink="$U$226" lockText="1" noThreeD="1"/>
</file>

<file path=xl/ctrlProps/ctrlProp205.xml><?xml version="1.0" encoding="utf-8"?>
<formControlPr xmlns="http://schemas.microsoft.com/office/spreadsheetml/2009/9/main" objectType="CheckBox" fmlaLink="$S$226" lockText="1" noThreeD="1"/>
</file>

<file path=xl/ctrlProps/ctrlProp206.xml><?xml version="1.0" encoding="utf-8"?>
<formControlPr xmlns="http://schemas.microsoft.com/office/spreadsheetml/2009/9/main" objectType="CheckBox" fmlaLink="$T$203" lockText="1" noThreeD="1"/>
</file>

<file path=xl/ctrlProps/ctrlProp21.xml><?xml version="1.0" encoding="utf-8"?>
<formControlPr xmlns="http://schemas.microsoft.com/office/spreadsheetml/2009/9/main" objectType="CheckBox" fmlaLink="$T$179" lockText="1" noThreeD="1"/>
</file>

<file path=xl/ctrlProps/ctrlProp22.xml><?xml version="1.0" encoding="utf-8"?>
<formControlPr xmlns="http://schemas.microsoft.com/office/spreadsheetml/2009/9/main" objectType="CheckBox" fmlaLink="$T$180" lockText="1" noThreeD="1"/>
</file>

<file path=xl/ctrlProps/ctrlProp23.xml><?xml version="1.0" encoding="utf-8"?>
<formControlPr xmlns="http://schemas.microsoft.com/office/spreadsheetml/2009/9/main" objectType="CheckBox" fmlaLink="$T$181" lockText="1" noThreeD="1"/>
</file>

<file path=xl/ctrlProps/ctrlProp24.xml><?xml version="1.0" encoding="utf-8"?>
<formControlPr xmlns="http://schemas.microsoft.com/office/spreadsheetml/2009/9/main" objectType="CheckBox" fmlaLink="$T$182" lockText="1" noThreeD="1"/>
</file>

<file path=xl/ctrlProps/ctrlProp25.xml><?xml version="1.0" encoding="utf-8"?>
<formControlPr xmlns="http://schemas.microsoft.com/office/spreadsheetml/2009/9/main" objectType="CheckBox" fmlaLink="$T$183" lockText="1" noThreeD="1"/>
</file>

<file path=xl/ctrlProps/ctrlProp26.xml><?xml version="1.0" encoding="utf-8"?>
<formControlPr xmlns="http://schemas.microsoft.com/office/spreadsheetml/2009/9/main" objectType="CheckBox" fmlaLink="$T$184" lockText="1" noThreeD="1"/>
</file>

<file path=xl/ctrlProps/ctrlProp27.xml><?xml version="1.0" encoding="utf-8"?>
<formControlPr xmlns="http://schemas.microsoft.com/office/spreadsheetml/2009/9/main" objectType="CheckBox" fmlaLink="$U$172" lockText="1" noThreeD="1"/>
</file>

<file path=xl/ctrlProps/ctrlProp28.xml><?xml version="1.0" encoding="utf-8"?>
<formControlPr xmlns="http://schemas.microsoft.com/office/spreadsheetml/2009/9/main" objectType="CheckBox" fmlaLink="$U$178" lockText="1" noThreeD="1"/>
</file>

<file path=xl/ctrlProps/ctrlProp29.xml><?xml version="1.0" encoding="utf-8"?>
<formControlPr xmlns="http://schemas.microsoft.com/office/spreadsheetml/2009/9/main" objectType="CheckBox" fmlaLink="$U$179" lockText="1" noThreeD="1"/>
</file>

<file path=xl/ctrlProps/ctrlProp3.xml><?xml version="1.0" encoding="utf-8"?>
<formControlPr xmlns="http://schemas.microsoft.com/office/spreadsheetml/2009/9/main" objectType="CheckBox" fmlaLink="$S$167" lockText="1" noThreeD="1"/>
</file>

<file path=xl/ctrlProps/ctrlProp30.xml><?xml version="1.0" encoding="utf-8"?>
<formControlPr xmlns="http://schemas.microsoft.com/office/spreadsheetml/2009/9/main" objectType="CheckBox" fmlaLink="$U$180" lockText="1" noThreeD="1"/>
</file>

<file path=xl/ctrlProps/ctrlProp31.xml><?xml version="1.0" encoding="utf-8"?>
<formControlPr xmlns="http://schemas.microsoft.com/office/spreadsheetml/2009/9/main" objectType="CheckBox" fmlaLink="$U$181" lockText="1" noThreeD="1"/>
</file>

<file path=xl/ctrlProps/ctrlProp32.xml><?xml version="1.0" encoding="utf-8"?>
<formControlPr xmlns="http://schemas.microsoft.com/office/spreadsheetml/2009/9/main" objectType="CheckBox" fmlaLink="$U$182" lockText="1" noThreeD="1"/>
</file>

<file path=xl/ctrlProps/ctrlProp33.xml><?xml version="1.0" encoding="utf-8"?>
<formControlPr xmlns="http://schemas.microsoft.com/office/spreadsheetml/2009/9/main" objectType="CheckBox" fmlaLink="$U$183" lockText="1" noThreeD="1"/>
</file>

<file path=xl/ctrlProps/ctrlProp34.xml><?xml version="1.0" encoding="utf-8"?>
<formControlPr xmlns="http://schemas.microsoft.com/office/spreadsheetml/2009/9/main" objectType="CheckBox" fmlaLink="$U$184" lockText="1" noThreeD="1"/>
</file>

<file path=xl/ctrlProps/ctrlProp35.xml><?xml version="1.0" encoding="utf-8"?>
<formControlPr xmlns="http://schemas.microsoft.com/office/spreadsheetml/2009/9/main" objectType="CheckBox" fmlaLink="$U$166" lockText="1" noThreeD="1"/>
</file>

<file path=xl/ctrlProps/ctrlProp36.xml><?xml version="1.0" encoding="utf-8"?>
<formControlPr xmlns="http://schemas.microsoft.com/office/spreadsheetml/2009/9/main" objectType="CheckBox" fmlaLink="$U$167" lockText="1" noThreeD="1"/>
</file>

<file path=xl/ctrlProps/ctrlProp37.xml><?xml version="1.0" encoding="utf-8"?>
<formControlPr xmlns="http://schemas.microsoft.com/office/spreadsheetml/2009/9/main" objectType="CheckBox" fmlaLink="$U$168" lockText="1" noThreeD="1"/>
</file>

<file path=xl/ctrlProps/ctrlProp38.xml><?xml version="1.0" encoding="utf-8"?>
<formControlPr xmlns="http://schemas.microsoft.com/office/spreadsheetml/2009/9/main" objectType="CheckBox" fmlaLink="$U$169" lockText="1" noThreeD="1"/>
</file>

<file path=xl/ctrlProps/ctrlProp39.xml><?xml version="1.0" encoding="utf-8"?>
<formControlPr xmlns="http://schemas.microsoft.com/office/spreadsheetml/2009/9/main" objectType="CheckBox" fmlaLink="$S$166" lockText="1" noThreeD="1"/>
</file>

<file path=xl/ctrlProps/ctrlProp4.xml><?xml version="1.0" encoding="utf-8"?>
<formControlPr xmlns="http://schemas.microsoft.com/office/spreadsheetml/2009/9/main" objectType="CheckBox" fmlaLink="$S$168" lockText="1" noThreeD="1"/>
</file>

<file path=xl/ctrlProps/ctrlProp40.xml><?xml version="1.0" encoding="utf-8"?>
<formControlPr xmlns="http://schemas.microsoft.com/office/spreadsheetml/2009/9/main" objectType="CheckBox" fmlaLink="$S$167" lockText="1" noThreeD="1"/>
</file>

<file path=xl/ctrlProps/ctrlProp41.xml><?xml version="1.0" encoding="utf-8"?>
<formControlPr xmlns="http://schemas.microsoft.com/office/spreadsheetml/2009/9/main" objectType="CheckBox" fmlaLink="$S$168" lockText="1" noThreeD="1"/>
</file>

<file path=xl/ctrlProps/ctrlProp42.xml><?xml version="1.0" encoding="utf-8"?>
<formControlPr xmlns="http://schemas.microsoft.com/office/spreadsheetml/2009/9/main" objectType="CheckBox" fmlaLink="$S$169" lockText="1" noThreeD="1"/>
</file>

<file path=xl/ctrlProps/ctrlProp43.xml><?xml version="1.0" encoding="utf-8"?>
<formControlPr xmlns="http://schemas.microsoft.com/office/spreadsheetml/2009/9/main" objectType="CheckBox" checked="Checked" fmlaLink="$U$162" lockText="1" noThreeD="1"/>
</file>

<file path=xl/ctrlProps/ctrlProp44.xml><?xml version="1.0" encoding="utf-8"?>
<formControlPr xmlns="http://schemas.microsoft.com/office/spreadsheetml/2009/9/main" objectType="CheckBox" checked="Checked" fmlaLink="$S$186" lockText="1" noThreeD="1"/>
</file>

<file path=xl/ctrlProps/ctrlProp45.xml><?xml version="1.0" encoding="utf-8"?>
<formControlPr xmlns="http://schemas.microsoft.com/office/spreadsheetml/2009/9/main" objectType="CheckBox" checked="Checked" fmlaLink="$S$187" lockText="1" noThreeD="1"/>
</file>

<file path=xl/ctrlProps/ctrlProp46.xml><?xml version="1.0" encoding="utf-8"?>
<formControlPr xmlns="http://schemas.microsoft.com/office/spreadsheetml/2009/9/main" objectType="CheckBox" checked="Checked" fmlaLink="$S$188" lockText="1" noThreeD="1"/>
</file>

<file path=xl/ctrlProps/ctrlProp47.xml><?xml version="1.0" encoding="utf-8"?>
<formControlPr xmlns="http://schemas.microsoft.com/office/spreadsheetml/2009/9/main" objectType="CheckBox" fmlaLink="$S$189" lockText="1" noThreeD="1"/>
</file>

<file path=xl/ctrlProps/ctrlProp48.xml><?xml version="1.0" encoding="utf-8"?>
<formControlPr xmlns="http://schemas.microsoft.com/office/spreadsheetml/2009/9/main" objectType="CheckBox" fmlaLink="$S$195" lockText="1" noThreeD="1"/>
</file>

<file path=xl/ctrlProps/ctrlProp49.xml><?xml version="1.0" encoding="utf-8"?>
<formControlPr xmlns="http://schemas.microsoft.com/office/spreadsheetml/2009/9/main" objectType="CheckBox" fmlaLink="$S$196" lockText="1" noThreeD="1"/>
</file>

<file path=xl/ctrlProps/ctrlProp5.xml><?xml version="1.0" encoding="utf-8"?>
<formControlPr xmlns="http://schemas.microsoft.com/office/spreadsheetml/2009/9/main" objectType="CheckBox" fmlaLink="$S$169" lockText="1" noThreeD="1"/>
</file>

<file path=xl/ctrlProps/ctrlProp50.xml><?xml version="1.0" encoding="utf-8"?>
<formControlPr xmlns="http://schemas.microsoft.com/office/spreadsheetml/2009/9/main" objectType="CheckBox" fmlaLink="$S$197" lockText="1" noThreeD="1"/>
</file>

<file path=xl/ctrlProps/ctrlProp51.xml><?xml version="1.0" encoding="utf-8"?>
<formControlPr xmlns="http://schemas.microsoft.com/office/spreadsheetml/2009/9/main" objectType="CheckBox" fmlaLink="$S$198" lockText="1" noThreeD="1"/>
</file>

<file path=xl/ctrlProps/ctrlProp52.xml><?xml version="1.0" encoding="utf-8"?>
<formControlPr xmlns="http://schemas.microsoft.com/office/spreadsheetml/2009/9/main" objectType="CheckBox" fmlaLink="$S$199" lockText="1" noThreeD="1"/>
</file>

<file path=xl/ctrlProps/ctrlProp53.xml><?xml version="1.0" encoding="utf-8"?>
<formControlPr xmlns="http://schemas.microsoft.com/office/spreadsheetml/2009/9/main" objectType="CheckBox" checked="Checked" fmlaLink="$T$186" lockText="1" noThreeD="1"/>
</file>

<file path=xl/ctrlProps/ctrlProp54.xml><?xml version="1.0" encoding="utf-8"?>
<formControlPr xmlns="http://schemas.microsoft.com/office/spreadsheetml/2009/9/main" objectType="CheckBox" checked="Checked" fmlaLink="$T$187" lockText="1" noThreeD="1"/>
</file>

<file path=xl/ctrlProps/ctrlProp55.xml><?xml version="1.0" encoding="utf-8"?>
<formControlPr xmlns="http://schemas.microsoft.com/office/spreadsheetml/2009/9/main" objectType="CheckBox" checked="Checked" fmlaLink="$T$188" lockText="1" noThreeD="1"/>
</file>

<file path=xl/ctrlProps/ctrlProp56.xml><?xml version="1.0" encoding="utf-8"?>
<formControlPr xmlns="http://schemas.microsoft.com/office/spreadsheetml/2009/9/main" objectType="CheckBox" checked="Checked" fmlaLink="$T$189" lockText="1" noThreeD="1"/>
</file>

<file path=xl/ctrlProps/ctrlProp57.xml><?xml version="1.0" encoding="utf-8"?>
<formControlPr xmlns="http://schemas.microsoft.com/office/spreadsheetml/2009/9/main" objectType="CheckBox" checked="Checked" fmlaLink="$T$195" lockText="1" noThreeD="1"/>
</file>

<file path=xl/ctrlProps/ctrlProp58.xml><?xml version="1.0" encoding="utf-8"?>
<formControlPr xmlns="http://schemas.microsoft.com/office/spreadsheetml/2009/9/main" objectType="CheckBox" fmlaLink="$T$196" lockText="1" noThreeD="1"/>
</file>

<file path=xl/ctrlProps/ctrlProp59.xml><?xml version="1.0" encoding="utf-8"?>
<formControlPr xmlns="http://schemas.microsoft.com/office/spreadsheetml/2009/9/main" objectType="CheckBox" fmlaLink="$T$197" lockText="1" noThreeD="1"/>
</file>

<file path=xl/ctrlProps/ctrlProp6.xml><?xml version="1.0" encoding="utf-8"?>
<formControlPr xmlns="http://schemas.microsoft.com/office/spreadsheetml/2009/9/main" objectType="CheckBox" checked="Checked" fmlaLink="$S$163" lockText="1" noThreeD="1"/>
</file>

<file path=xl/ctrlProps/ctrlProp60.xml><?xml version="1.0" encoding="utf-8"?>
<formControlPr xmlns="http://schemas.microsoft.com/office/spreadsheetml/2009/9/main" objectType="CheckBox" fmlaLink="$T$198" lockText="1" noThreeD="1"/>
</file>

<file path=xl/ctrlProps/ctrlProp61.xml><?xml version="1.0" encoding="utf-8"?>
<formControlPr xmlns="http://schemas.microsoft.com/office/spreadsheetml/2009/9/main" objectType="CheckBox" fmlaLink="$T$199" lockText="1" noThreeD="1"/>
</file>

<file path=xl/ctrlProps/ctrlProp62.xml><?xml version="1.0" encoding="utf-8"?>
<formControlPr xmlns="http://schemas.microsoft.com/office/spreadsheetml/2009/9/main" objectType="CheckBox" checked="Checked" fmlaLink="$S$201" lockText="1" noThreeD="1"/>
</file>

<file path=xl/ctrlProps/ctrlProp63.xml><?xml version="1.0" encoding="utf-8"?>
<formControlPr xmlns="http://schemas.microsoft.com/office/spreadsheetml/2009/9/main" objectType="CheckBox" checked="Checked" fmlaLink="$S$202" lockText="1" noThreeD="1"/>
</file>

<file path=xl/ctrlProps/ctrlProp64.xml><?xml version="1.0" encoding="utf-8"?>
<formControlPr xmlns="http://schemas.microsoft.com/office/spreadsheetml/2009/9/main" objectType="CheckBox" checked="Checked" fmlaLink="$S$203" lockText="1" noThreeD="1"/>
</file>

<file path=xl/ctrlProps/ctrlProp65.xml><?xml version="1.0" encoding="utf-8"?>
<formControlPr xmlns="http://schemas.microsoft.com/office/spreadsheetml/2009/9/main" objectType="CheckBox" fmlaLink="$S$209" lockText="1" noThreeD="1"/>
</file>

<file path=xl/ctrlProps/ctrlProp66.xml><?xml version="1.0" encoding="utf-8"?>
<formControlPr xmlns="http://schemas.microsoft.com/office/spreadsheetml/2009/9/main" objectType="CheckBox" fmlaLink="$S$210" lockText="1" noThreeD="1"/>
</file>

<file path=xl/ctrlProps/ctrlProp67.xml><?xml version="1.0" encoding="utf-8"?>
<formControlPr xmlns="http://schemas.microsoft.com/office/spreadsheetml/2009/9/main" objectType="CheckBox" fmlaLink="$S$211" lockText="1" noThreeD="1"/>
</file>

<file path=xl/ctrlProps/ctrlProp68.xml><?xml version="1.0" encoding="utf-8"?>
<formControlPr xmlns="http://schemas.microsoft.com/office/spreadsheetml/2009/9/main" objectType="CheckBox" checked="Checked" fmlaLink="$S$212" lockText="1" noThreeD="1"/>
</file>

<file path=xl/ctrlProps/ctrlProp69.xml><?xml version="1.0" encoding="utf-8"?>
<formControlPr xmlns="http://schemas.microsoft.com/office/spreadsheetml/2009/9/main" objectType="CheckBox" fmlaLink="$S$218" lockText="1" noThreeD="1"/>
</file>

<file path=xl/ctrlProps/ctrlProp7.xml><?xml version="1.0" encoding="utf-8"?>
<formControlPr xmlns="http://schemas.microsoft.com/office/spreadsheetml/2009/9/main" objectType="CheckBox" fmlaLink="$S$164"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fmlaLink="$T$201" lockText="1" noThreeD="1"/>
</file>

<file path=xl/ctrlProps/ctrlProp72.xml><?xml version="1.0" encoding="utf-8"?>
<formControlPr xmlns="http://schemas.microsoft.com/office/spreadsheetml/2009/9/main" objectType="CheckBox" checked="Checked" fmlaLink="$T$202" lockText="1" noThreeD="1"/>
</file>

<file path=xl/ctrlProps/ctrlProp73.xml><?xml version="1.0" encoding="utf-8"?>
<formControlPr xmlns="http://schemas.microsoft.com/office/spreadsheetml/2009/9/main" objectType="CheckBox" fmlaLink="$T$203" lockText="1" noThreeD="1"/>
</file>

<file path=xl/ctrlProps/ctrlProp74.xml><?xml version="1.0" encoding="utf-8"?>
<formControlPr xmlns="http://schemas.microsoft.com/office/spreadsheetml/2009/9/main" objectType="CheckBox" fmlaLink="$T$209" lockText="1" noThreeD="1"/>
</file>

<file path=xl/ctrlProps/ctrlProp75.xml><?xml version="1.0" encoding="utf-8"?>
<formControlPr xmlns="http://schemas.microsoft.com/office/spreadsheetml/2009/9/main" objectType="CheckBox" fmlaLink="$T$210" lockText="1" noThreeD="1"/>
</file>

<file path=xl/ctrlProps/ctrlProp76.xml><?xml version="1.0" encoding="utf-8"?>
<formControlPr xmlns="http://schemas.microsoft.com/office/spreadsheetml/2009/9/main" objectType="CheckBox" fmlaLink="$T$211" lockText="1" noThreeD="1"/>
</file>

<file path=xl/ctrlProps/ctrlProp77.xml><?xml version="1.0" encoding="utf-8"?>
<formControlPr xmlns="http://schemas.microsoft.com/office/spreadsheetml/2009/9/main" objectType="CheckBox" checked="Checked" fmlaLink="$T$212" lockText="1" noThreeD="1"/>
</file>

<file path=xl/ctrlProps/ctrlProp78.xml><?xml version="1.0" encoding="utf-8"?>
<formControlPr xmlns="http://schemas.microsoft.com/office/spreadsheetml/2009/9/main" objectType="CheckBox" fmlaLink="$T$218"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S$165" lockText="1" noThreeD="1"/>
</file>

<file path=xl/ctrlProps/ctrlProp80.xml><?xml version="1.0" encoding="utf-8"?>
<formControlPr xmlns="http://schemas.microsoft.com/office/spreadsheetml/2009/9/main" objectType="CheckBox" checked="Checked" fmlaLink="$U$202" lockText="1" noThreeD="1"/>
</file>

<file path=xl/ctrlProps/ctrlProp81.xml><?xml version="1.0" encoding="utf-8"?>
<formControlPr xmlns="http://schemas.microsoft.com/office/spreadsheetml/2009/9/main" objectType="CheckBox" checked="Checked" fmlaLink="$U$201" lockText="1" noThreeD="1"/>
</file>

<file path=xl/ctrlProps/ctrlProp82.xml><?xml version="1.0" encoding="utf-8"?>
<formControlPr xmlns="http://schemas.microsoft.com/office/spreadsheetml/2009/9/main" objectType="CheckBox" fmlaLink="$U$203" lockText="1" noThreeD="1"/>
</file>

<file path=xl/ctrlProps/ctrlProp83.xml><?xml version="1.0" encoding="utf-8"?>
<formControlPr xmlns="http://schemas.microsoft.com/office/spreadsheetml/2009/9/main" objectType="CheckBox" fmlaLink="$U$210" lockText="1" noThreeD="1"/>
</file>

<file path=xl/ctrlProps/ctrlProp84.xml><?xml version="1.0" encoding="utf-8"?>
<formControlPr xmlns="http://schemas.microsoft.com/office/spreadsheetml/2009/9/main" objectType="CheckBox" fmlaLink="$U$211" lockText="1" noThreeD="1"/>
</file>

<file path=xl/ctrlProps/ctrlProp85.xml><?xml version="1.0" encoding="utf-8"?>
<formControlPr xmlns="http://schemas.microsoft.com/office/spreadsheetml/2009/9/main" objectType="CheckBox" checked="Checked" fmlaLink="$U$212" lockText="1" noThreeD="1"/>
</file>

<file path=xl/ctrlProps/ctrlProp86.xml><?xml version="1.0" encoding="utf-8"?>
<formControlPr xmlns="http://schemas.microsoft.com/office/spreadsheetml/2009/9/main" objectType="CheckBox" fmlaLink="$U$218" lockText="1" noThreeD="1"/>
</file>

<file path=xl/ctrlProps/ctrlProp87.xml><?xml version="1.0" encoding="utf-8"?>
<formControlPr xmlns="http://schemas.microsoft.com/office/spreadsheetml/2009/9/main" objectType="CheckBox" fmlaLink="$S$219" lockText="1" noThreeD="1"/>
</file>

<file path=xl/ctrlProps/ctrlProp88.xml><?xml version="1.0" encoding="utf-8"?>
<formControlPr xmlns="http://schemas.microsoft.com/office/spreadsheetml/2009/9/main" objectType="CheckBox" fmlaLink="$S$220" lockText="1" noThreeD="1"/>
</file>

<file path=xl/ctrlProps/ctrlProp89.xml><?xml version="1.0" encoding="utf-8"?>
<formControlPr xmlns="http://schemas.microsoft.com/office/spreadsheetml/2009/9/main" objectType="CheckBox" fmlaLink="$S$221" lockText="1" noThreeD="1"/>
</file>

<file path=xl/ctrlProps/ctrlProp9.xml><?xml version="1.0" encoding="utf-8"?>
<formControlPr xmlns="http://schemas.microsoft.com/office/spreadsheetml/2009/9/main" objectType="CheckBox" checked="Checked" fmlaLink="$S$172" lockText="1" noThreeD="1"/>
</file>

<file path=xl/ctrlProps/ctrlProp90.xml><?xml version="1.0" encoding="utf-8"?>
<formControlPr xmlns="http://schemas.microsoft.com/office/spreadsheetml/2009/9/main" objectType="CheckBox" fmlaLink="$S$222" lockText="1" noThreeD="1"/>
</file>

<file path=xl/ctrlProps/ctrlProp91.xml><?xml version="1.0" encoding="utf-8"?>
<formControlPr xmlns="http://schemas.microsoft.com/office/spreadsheetml/2009/9/main" objectType="CheckBox" fmlaLink="$T$219" lockText="1" noThreeD="1"/>
</file>

<file path=xl/ctrlProps/ctrlProp92.xml><?xml version="1.0" encoding="utf-8"?>
<formControlPr xmlns="http://schemas.microsoft.com/office/spreadsheetml/2009/9/main" objectType="CheckBox" fmlaLink="$T$220" lockText="1" noThreeD="1"/>
</file>

<file path=xl/ctrlProps/ctrlProp93.xml><?xml version="1.0" encoding="utf-8"?>
<formControlPr xmlns="http://schemas.microsoft.com/office/spreadsheetml/2009/9/main" objectType="CheckBox" fmlaLink="$T$221" lockText="1" noThreeD="1"/>
</file>

<file path=xl/ctrlProps/ctrlProp94.xml><?xml version="1.0" encoding="utf-8"?>
<formControlPr xmlns="http://schemas.microsoft.com/office/spreadsheetml/2009/9/main" objectType="CheckBox" fmlaLink="$T$222" lockText="1" noThreeD="1"/>
</file>

<file path=xl/ctrlProps/ctrlProp95.xml><?xml version="1.0" encoding="utf-8"?>
<formControlPr xmlns="http://schemas.microsoft.com/office/spreadsheetml/2009/9/main" objectType="CheckBox" fmlaLink="$U$219" lockText="1" noThreeD="1"/>
</file>

<file path=xl/ctrlProps/ctrlProp96.xml><?xml version="1.0" encoding="utf-8"?>
<formControlPr xmlns="http://schemas.microsoft.com/office/spreadsheetml/2009/9/main" objectType="CheckBox" fmlaLink="$U$220" lockText="1" noThreeD="1"/>
</file>

<file path=xl/ctrlProps/ctrlProp97.xml><?xml version="1.0" encoding="utf-8"?>
<formControlPr xmlns="http://schemas.microsoft.com/office/spreadsheetml/2009/9/main" objectType="CheckBox" fmlaLink="$U$221" lockText="1" noThreeD="1"/>
</file>

<file path=xl/ctrlProps/ctrlProp98.xml><?xml version="1.0" encoding="utf-8"?>
<formControlPr xmlns="http://schemas.microsoft.com/office/spreadsheetml/2009/9/main" objectType="CheckBox" fmlaLink="$U$222" lockText="1" noThreeD="1"/>
</file>

<file path=xl/ctrlProps/ctrlProp99.xml><?xml version="1.0" encoding="utf-8"?>
<formControlPr xmlns="http://schemas.microsoft.com/office/spreadsheetml/2009/9/main" objectType="CheckBox" checked="Checked" fmlaLink="$S$17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w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20880</xdr:colOff>
      <xdr:row>67</xdr:row>
      <xdr:rowOff>15120</xdr:rowOff>
    </xdr:from>
    <xdr:to>
      <xdr:col>13</xdr:col>
      <xdr:colOff>448560</xdr:colOff>
      <xdr:row>78</xdr:row>
      <xdr:rowOff>117720</xdr:rowOff>
    </xdr:to>
    <xdr:pic>
      <xdr:nvPicPr>
        <xdr:cNvPr id="2" name="図 3"/>
        <xdr:cNvPicPr/>
      </xdr:nvPicPr>
      <xdr:blipFill>
        <a:blip xmlns:r="http://schemas.openxmlformats.org/officeDocument/2006/relationships" r:embed="rId1"/>
        <a:srcRect r="19122"/>
        <a:stretch/>
      </xdr:blipFill>
      <xdr:spPr>
        <a:xfrm>
          <a:off x="8174880" y="12549960"/>
          <a:ext cx="1684800" cy="1769400"/>
        </a:xfrm>
        <a:prstGeom prst="rect">
          <a:avLst/>
        </a:prstGeom>
        <a:ln>
          <a:noFill/>
        </a:ln>
      </xdr:spPr>
    </xdr:pic>
    <xdr:clientData/>
  </xdr:twoCellAnchor>
  <xdr:twoCellAnchor>
    <xdr:from>
      <xdr:col>10</xdr:col>
      <xdr:colOff>142920</xdr:colOff>
      <xdr:row>57</xdr:row>
      <xdr:rowOff>66600</xdr:rowOff>
    </xdr:from>
    <xdr:to>
      <xdr:col>10</xdr:col>
      <xdr:colOff>618840</xdr:colOff>
      <xdr:row>62</xdr:row>
      <xdr:rowOff>47160</xdr:rowOff>
    </xdr:to>
    <xdr:sp textlink="">
      <xdr:nvSpPr>
        <xdr:cNvPr id="3" name="CustomShape 1"/>
        <xdr:cNvSpPr/>
      </xdr:nvSpPr>
      <xdr:spPr>
        <a:xfrm>
          <a:off x="7668000" y="11029680"/>
          <a:ext cx="475920" cy="70452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123840</xdr:colOff>
      <xdr:row>23</xdr:row>
      <xdr:rowOff>47520</xdr:rowOff>
    </xdr:from>
    <xdr:to>
      <xdr:col>10</xdr:col>
      <xdr:colOff>599760</xdr:colOff>
      <xdr:row>27</xdr:row>
      <xdr:rowOff>85320</xdr:rowOff>
    </xdr:to>
    <xdr:sp textlink="">
      <xdr:nvSpPr>
        <xdr:cNvPr id="4" name="CustomShape 1"/>
        <xdr:cNvSpPr/>
      </xdr:nvSpPr>
      <xdr:spPr>
        <a:xfrm>
          <a:off x="7648920" y="5667120"/>
          <a:ext cx="475920" cy="66636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76320</xdr:colOff>
      <xdr:row>79</xdr:row>
      <xdr:rowOff>38160</xdr:rowOff>
    </xdr:from>
    <xdr:to>
      <xdr:col>10</xdr:col>
      <xdr:colOff>552240</xdr:colOff>
      <xdr:row>83</xdr:row>
      <xdr:rowOff>66240</xdr:rowOff>
    </xdr:to>
    <xdr:sp textlink="">
      <xdr:nvSpPr>
        <xdr:cNvPr id="5" name="CustomShape 1"/>
        <xdr:cNvSpPr/>
      </xdr:nvSpPr>
      <xdr:spPr>
        <a:xfrm>
          <a:off x="7601400" y="14458680"/>
          <a:ext cx="475920" cy="66636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76320</xdr:colOff>
      <xdr:row>97</xdr:row>
      <xdr:rowOff>0</xdr:rowOff>
    </xdr:from>
    <xdr:to>
      <xdr:col>10</xdr:col>
      <xdr:colOff>552240</xdr:colOff>
      <xdr:row>100</xdr:row>
      <xdr:rowOff>123480</xdr:rowOff>
    </xdr:to>
    <xdr:sp textlink="">
      <xdr:nvSpPr>
        <xdr:cNvPr id="6" name="CustomShape 1"/>
        <xdr:cNvSpPr/>
      </xdr:nvSpPr>
      <xdr:spPr>
        <a:xfrm>
          <a:off x="7601400" y="17259120"/>
          <a:ext cx="475920" cy="53316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142920</xdr:colOff>
      <xdr:row>11</xdr:row>
      <xdr:rowOff>183240</xdr:rowOff>
    </xdr:from>
    <xdr:to>
      <xdr:col>10</xdr:col>
      <xdr:colOff>618840</xdr:colOff>
      <xdr:row>18</xdr:row>
      <xdr:rowOff>1800</xdr:rowOff>
    </xdr:to>
    <xdr:sp textlink="">
      <xdr:nvSpPr>
        <xdr:cNvPr id="7" name="CustomShape 1"/>
        <xdr:cNvSpPr/>
      </xdr:nvSpPr>
      <xdr:spPr>
        <a:xfrm>
          <a:off x="7668000" y="3697920"/>
          <a:ext cx="475920" cy="98064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95400</xdr:colOff>
      <xdr:row>324</xdr:row>
      <xdr:rowOff>76320</xdr:rowOff>
    </xdr:from>
    <xdr:to>
      <xdr:col>10</xdr:col>
      <xdr:colOff>571320</xdr:colOff>
      <xdr:row>328</xdr:row>
      <xdr:rowOff>114120</xdr:rowOff>
    </xdr:to>
    <xdr:sp textlink="">
      <xdr:nvSpPr>
        <xdr:cNvPr id="8" name="CustomShape 1"/>
        <xdr:cNvSpPr/>
      </xdr:nvSpPr>
      <xdr:spPr>
        <a:xfrm>
          <a:off x="7620480" y="56634480"/>
          <a:ext cx="475920" cy="66636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85680</xdr:colOff>
      <xdr:row>234</xdr:row>
      <xdr:rowOff>95400</xdr:rowOff>
    </xdr:from>
    <xdr:to>
      <xdr:col>10</xdr:col>
      <xdr:colOff>561600</xdr:colOff>
      <xdr:row>238</xdr:row>
      <xdr:rowOff>133200</xdr:rowOff>
    </xdr:to>
    <xdr:sp textlink="">
      <xdr:nvSpPr>
        <xdr:cNvPr id="9" name="CustomShape 1"/>
        <xdr:cNvSpPr/>
      </xdr:nvSpPr>
      <xdr:spPr>
        <a:xfrm>
          <a:off x="7610760" y="42137280"/>
          <a:ext cx="475920" cy="66636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142920</xdr:colOff>
      <xdr:row>47</xdr:row>
      <xdr:rowOff>66600</xdr:rowOff>
    </xdr:from>
    <xdr:to>
      <xdr:col>10</xdr:col>
      <xdr:colOff>618840</xdr:colOff>
      <xdr:row>51</xdr:row>
      <xdr:rowOff>94680</xdr:rowOff>
    </xdr:to>
    <xdr:sp textlink="">
      <xdr:nvSpPr>
        <xdr:cNvPr id="10" name="CustomShape 1"/>
        <xdr:cNvSpPr/>
      </xdr:nvSpPr>
      <xdr:spPr>
        <a:xfrm>
          <a:off x="7668000" y="9457920"/>
          <a:ext cx="475920" cy="65700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76320</xdr:colOff>
      <xdr:row>115</xdr:row>
      <xdr:rowOff>0</xdr:rowOff>
    </xdr:from>
    <xdr:to>
      <xdr:col>10</xdr:col>
      <xdr:colOff>552240</xdr:colOff>
      <xdr:row>118</xdr:row>
      <xdr:rowOff>123480</xdr:rowOff>
    </xdr:to>
    <xdr:sp textlink="">
      <xdr:nvSpPr>
        <xdr:cNvPr id="11" name="CustomShape 1"/>
        <xdr:cNvSpPr/>
      </xdr:nvSpPr>
      <xdr:spPr>
        <a:xfrm>
          <a:off x="7601400" y="20126160"/>
          <a:ext cx="475920" cy="53316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123840</xdr:colOff>
      <xdr:row>35</xdr:row>
      <xdr:rowOff>47520</xdr:rowOff>
    </xdr:from>
    <xdr:to>
      <xdr:col>10</xdr:col>
      <xdr:colOff>599760</xdr:colOff>
      <xdr:row>39</xdr:row>
      <xdr:rowOff>85320</xdr:rowOff>
    </xdr:to>
    <xdr:sp textlink="">
      <xdr:nvSpPr>
        <xdr:cNvPr id="12" name="CustomShape 1"/>
        <xdr:cNvSpPr/>
      </xdr:nvSpPr>
      <xdr:spPr>
        <a:xfrm>
          <a:off x="7648920" y="7553160"/>
          <a:ext cx="475920" cy="66636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85680</xdr:colOff>
      <xdr:row>126</xdr:row>
      <xdr:rowOff>61560</xdr:rowOff>
    </xdr:from>
    <xdr:to>
      <xdr:col>10</xdr:col>
      <xdr:colOff>561600</xdr:colOff>
      <xdr:row>130</xdr:row>
      <xdr:rowOff>99360</xdr:rowOff>
    </xdr:to>
    <xdr:sp textlink="">
      <xdr:nvSpPr>
        <xdr:cNvPr id="13" name="CustomShape 1"/>
        <xdr:cNvSpPr/>
      </xdr:nvSpPr>
      <xdr:spPr>
        <a:xfrm>
          <a:off x="7610760" y="21892680"/>
          <a:ext cx="475920" cy="66636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102240</xdr:colOff>
      <xdr:row>135</xdr:row>
      <xdr:rowOff>61560</xdr:rowOff>
    </xdr:from>
    <xdr:to>
      <xdr:col>10</xdr:col>
      <xdr:colOff>578160</xdr:colOff>
      <xdr:row>139</xdr:row>
      <xdr:rowOff>95400</xdr:rowOff>
    </xdr:to>
    <xdr:sp textlink="">
      <xdr:nvSpPr>
        <xdr:cNvPr id="14" name="CustomShape 1"/>
        <xdr:cNvSpPr/>
      </xdr:nvSpPr>
      <xdr:spPr>
        <a:xfrm>
          <a:off x="7627320" y="23369040"/>
          <a:ext cx="475920" cy="66240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91080</xdr:colOff>
      <xdr:row>153</xdr:row>
      <xdr:rowOff>24840</xdr:rowOff>
    </xdr:from>
    <xdr:to>
      <xdr:col>10</xdr:col>
      <xdr:colOff>565920</xdr:colOff>
      <xdr:row>156</xdr:row>
      <xdr:rowOff>91080</xdr:rowOff>
    </xdr:to>
    <xdr:sp textlink="">
      <xdr:nvSpPr>
        <xdr:cNvPr id="15" name="CustomShape 1"/>
        <xdr:cNvSpPr/>
      </xdr:nvSpPr>
      <xdr:spPr>
        <a:xfrm>
          <a:off x="7616160" y="26161200"/>
          <a:ext cx="474840" cy="475920"/>
        </a:xfrm>
        <a:prstGeom prst="leftArrow">
          <a:avLst>
            <a:gd name="adj1" fmla="val 50000"/>
            <a:gd name="adj2" fmla="val 62209"/>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0</xdr:col>
      <xdr:colOff>94680</xdr:colOff>
      <xdr:row>169</xdr:row>
      <xdr:rowOff>12960</xdr:rowOff>
    </xdr:from>
    <xdr:to>
      <xdr:col>0</xdr:col>
      <xdr:colOff>237600</xdr:colOff>
      <xdr:row>169</xdr:row>
      <xdr:rowOff>170280</xdr:rowOff>
    </xdr:to>
    <xdr:sp textlink="">
      <xdr:nvSpPr>
        <xdr:cNvPr id="20" name="CustomShape 1"/>
        <xdr:cNvSpPr/>
      </xdr:nvSpPr>
      <xdr:spPr>
        <a:xfrm flipV="1">
          <a:off x="94680" y="29093760"/>
          <a:ext cx="142920" cy="157320"/>
        </a:xfrm>
        <a:prstGeom prst="triangle">
          <a:avLst>
            <a:gd name="adj"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0</xdr:col>
      <xdr:colOff>94680</xdr:colOff>
      <xdr:row>184</xdr:row>
      <xdr:rowOff>14040</xdr:rowOff>
    </xdr:from>
    <xdr:to>
      <xdr:col>0</xdr:col>
      <xdr:colOff>237600</xdr:colOff>
      <xdr:row>184</xdr:row>
      <xdr:rowOff>168840</xdr:rowOff>
    </xdr:to>
    <xdr:sp textlink="">
      <xdr:nvSpPr>
        <xdr:cNvPr id="21" name="CustomShape 1"/>
        <xdr:cNvSpPr/>
      </xdr:nvSpPr>
      <xdr:spPr>
        <a:xfrm flipV="1">
          <a:off x="94680" y="32130720"/>
          <a:ext cx="142920" cy="154800"/>
        </a:xfrm>
        <a:prstGeom prst="triangle">
          <a:avLst>
            <a:gd name="adj"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0</xdr:col>
      <xdr:colOff>94680</xdr:colOff>
      <xdr:row>199</xdr:row>
      <xdr:rowOff>25200</xdr:rowOff>
    </xdr:from>
    <xdr:to>
      <xdr:col>0</xdr:col>
      <xdr:colOff>237600</xdr:colOff>
      <xdr:row>199</xdr:row>
      <xdr:rowOff>180000</xdr:rowOff>
    </xdr:to>
    <xdr:sp textlink="">
      <xdr:nvSpPr>
        <xdr:cNvPr id="22" name="CustomShape 1"/>
        <xdr:cNvSpPr/>
      </xdr:nvSpPr>
      <xdr:spPr>
        <a:xfrm flipV="1">
          <a:off x="94680" y="35180640"/>
          <a:ext cx="142920" cy="154800"/>
        </a:xfrm>
        <a:prstGeom prst="triangle">
          <a:avLst>
            <a:gd name="adj"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10</xdr:col>
      <xdr:colOff>91080</xdr:colOff>
      <xdr:row>160</xdr:row>
      <xdr:rowOff>170640</xdr:rowOff>
    </xdr:from>
    <xdr:to>
      <xdr:col>10</xdr:col>
      <xdr:colOff>565920</xdr:colOff>
      <xdr:row>166</xdr:row>
      <xdr:rowOff>12600</xdr:rowOff>
    </xdr:to>
    <xdr:sp textlink="">
      <xdr:nvSpPr>
        <xdr:cNvPr id="23" name="CustomShape 1"/>
        <xdr:cNvSpPr/>
      </xdr:nvSpPr>
      <xdr:spPr>
        <a:xfrm>
          <a:off x="7616160" y="27440640"/>
          <a:ext cx="474840" cy="1045080"/>
        </a:xfrm>
        <a:prstGeom prst="leftArrow">
          <a:avLst>
            <a:gd name="adj1" fmla="val 50000"/>
            <a:gd name="adj2" fmla="val 62209"/>
          </a:avLst>
        </a:prstGeom>
        <a:ln/>
      </xdr:spPr>
      <xdr:style>
        <a:lnRef idx="2">
          <a:schemeClr val="accent1">
            <a:shade val="50000"/>
          </a:schemeClr>
        </a:lnRef>
        <a:fillRef idx="1">
          <a:schemeClr val="accent1"/>
        </a:fillRef>
        <a:effectRef idx="0">
          <a:schemeClr val="accent1"/>
        </a:effectRef>
        <a:fontRef idx="minor"/>
      </xdr:style>
    </xdr:sp>
    <xdr:clientData/>
  </xdr:twoCellAnchor>
  <xdr:twoCellAnchor>
    <xdr:from>
      <xdr:col>11</xdr:col>
      <xdr:colOff>2520</xdr:colOff>
      <xdr:row>159</xdr:row>
      <xdr:rowOff>9000</xdr:rowOff>
    </xdr:from>
    <xdr:to>
      <xdr:col>16</xdr:col>
      <xdr:colOff>203760</xdr:colOff>
      <xdr:row>177</xdr:row>
      <xdr:rowOff>163080</xdr:rowOff>
    </xdr:to>
    <xdr:sp textlink="">
      <xdr:nvSpPr>
        <xdr:cNvPr id="24" name="CustomShape 1"/>
        <xdr:cNvSpPr/>
      </xdr:nvSpPr>
      <xdr:spPr>
        <a:xfrm>
          <a:off x="8156520" y="27088560"/>
          <a:ext cx="3344400" cy="3776040"/>
        </a:xfrm>
        <a:prstGeom prst="rect">
          <a:avLst/>
        </a:prstGeom>
        <a:solidFill>
          <a:schemeClr val="lt1"/>
        </a:solidFill>
        <a:ln w="9360">
          <a:solidFill>
            <a:schemeClr val="lt1">
              <a:shade val="50000"/>
            </a:schemeClr>
          </a:solidFill>
          <a:round/>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n-US" sz="1200" b="0" strike="noStrike" spc="-1">
              <a:solidFill>
                <a:srgbClr val="FF0000"/>
              </a:solidFill>
              <a:latin typeface="Calibri"/>
            </a:rPr>
            <a:t>チェックおよび、記入された内容が、</a:t>
          </a:r>
          <a:endParaRPr lang="en-US" sz="1200" b="0" strike="noStrike" spc="-1">
            <a:latin typeface="Times New Roman"/>
          </a:endParaRPr>
        </a:p>
        <a:p>
          <a:pPr>
            <a:lnSpc>
              <a:spcPct val="100000"/>
            </a:lnSpc>
          </a:pPr>
          <a:r>
            <a:rPr lang="en-US" sz="1200" b="0" strike="noStrike" spc="-1">
              <a:solidFill>
                <a:srgbClr val="FF0000"/>
              </a:solidFill>
              <a:latin typeface="Calibri"/>
            </a:rPr>
            <a:t>タイムラインおよび、避難計画に反映されます。</a:t>
          </a:r>
          <a:endParaRPr lang="en-US" sz="1200" b="0" strike="noStrike" spc="-1">
            <a:latin typeface="Times New Roman"/>
          </a:endParaRPr>
        </a:p>
        <a:p>
          <a:pPr>
            <a:lnSpc>
              <a:spcPct val="100000"/>
            </a:lnSpc>
          </a:pPr>
          <a:endParaRPr lang="en-US" sz="1200" b="0" strike="noStrike" spc="-1">
            <a:latin typeface="Times New Roman"/>
          </a:endParaRPr>
        </a:p>
        <a:p>
          <a:pPr>
            <a:lnSpc>
              <a:spcPct val="100000"/>
            </a:lnSpc>
          </a:pPr>
          <a:r>
            <a:rPr lang="en-US" sz="1200" b="0" strike="noStrike" spc="-1">
              <a:solidFill>
                <a:srgbClr val="FF0000"/>
              </a:solidFill>
              <a:latin typeface="Calibri"/>
            </a:rPr>
            <a:t>白いセルは、事例を記載しています。</a:t>
          </a:r>
          <a:endParaRPr lang="en-US" sz="1200" b="0" strike="noStrike" spc="-1">
            <a:latin typeface="Times New Roman"/>
          </a:endParaRPr>
        </a:p>
        <a:p>
          <a:pPr>
            <a:lnSpc>
              <a:spcPct val="100000"/>
            </a:lnSpc>
          </a:pPr>
          <a:r>
            <a:rPr lang="en-US" sz="1200" b="0" strike="noStrike" spc="-1">
              <a:solidFill>
                <a:srgbClr val="FF0000"/>
              </a:solidFill>
              <a:latin typeface="Calibri"/>
            </a:rPr>
            <a:t>該当項目にチェックをしてください。</a:t>
          </a:r>
          <a:endParaRPr lang="en-US" sz="1200" b="0" strike="noStrike" spc="-1">
            <a:latin typeface="Times New Roman"/>
          </a:endParaRPr>
        </a:p>
        <a:p>
          <a:pPr>
            <a:lnSpc>
              <a:spcPct val="100000"/>
            </a:lnSpc>
          </a:pPr>
          <a:r>
            <a:rPr lang="en-US" sz="1200" b="0" strike="noStrike" spc="-1">
              <a:solidFill>
                <a:srgbClr val="FF0000"/>
              </a:solidFill>
              <a:latin typeface="Calibri"/>
            </a:rPr>
            <a:t>色付セルは、各施設で必要な対応等を記入ください。</a:t>
          </a:r>
          <a:endParaRPr lang="en-US" sz="1200" b="0" strike="noStrike" spc="-1">
            <a:latin typeface="Times New Roman"/>
          </a:endParaRPr>
        </a:p>
        <a:p>
          <a:pPr>
            <a:lnSpc>
              <a:spcPct val="100000"/>
            </a:lnSpc>
          </a:pPr>
          <a:r>
            <a:rPr lang="en-US" sz="1200" b="0" strike="noStrike" spc="-1">
              <a:solidFill>
                <a:srgbClr val="FF0000"/>
              </a:solidFill>
              <a:latin typeface="Calibri"/>
            </a:rPr>
            <a:t>チェックは忘れずに入れてください。</a:t>
          </a:r>
          <a:endParaRPr lang="en-US" sz="1200" b="0" strike="noStrike" spc="-1">
            <a:latin typeface="Times New Roman"/>
          </a:endParaRPr>
        </a:p>
        <a:p>
          <a:pPr>
            <a:lnSpc>
              <a:spcPct val="100000"/>
            </a:lnSpc>
          </a:pPr>
          <a:endParaRPr lang="en-US" sz="1200" b="0" strike="noStrike" spc="-1">
            <a:latin typeface="Times New Roman"/>
          </a:endParaRPr>
        </a:p>
        <a:p>
          <a:pPr>
            <a:lnSpc>
              <a:spcPct val="100000"/>
            </a:lnSpc>
          </a:pPr>
          <a:r>
            <a:rPr lang="en-US" sz="1200" b="0" strike="noStrike" spc="-1">
              <a:solidFill>
                <a:srgbClr val="FF0000"/>
              </a:solidFill>
              <a:latin typeface="Calibri"/>
            </a:rPr>
            <a:t>※シートの性質上、文字がつぶれたりする場合がありますので、その場合は適宜エクセルシートの大きさを変えるなどで表示内容を調整してください。</a:t>
          </a:r>
          <a:endParaRPr lang="en-US" sz="1200" b="0" strike="noStrike" spc="-1">
            <a:latin typeface="Times New Roman"/>
          </a:endParaRPr>
        </a:p>
        <a:p>
          <a:pPr>
            <a:lnSpc>
              <a:spcPct val="100000"/>
            </a:lnSpc>
          </a:pPr>
          <a:endParaRPr lang="en-US" sz="1200" b="0" strike="noStrike" spc="-1">
            <a:latin typeface="Times New Roman"/>
          </a:endParaRPr>
        </a:p>
        <a:p>
          <a:pPr>
            <a:lnSpc>
              <a:spcPct val="100000"/>
            </a:lnSpc>
          </a:pPr>
          <a:r>
            <a:rPr lang="en-US" sz="1200" b="0" strike="noStrike" spc="-1">
              <a:solidFill>
                <a:srgbClr val="FF0000"/>
              </a:solidFill>
              <a:latin typeface="Calibri"/>
            </a:rPr>
            <a:t>※出力シートの内容の修正は、直接出力シートに対して行ってください。</a:t>
          </a:r>
          <a:endParaRPr lang="en-US" sz="1200" b="0" strike="noStrike" spc="-1">
            <a:latin typeface="Times New Roman"/>
          </a:endParaRPr>
        </a:p>
        <a:p>
          <a:pPr>
            <a:lnSpc>
              <a:spcPct val="100000"/>
            </a:lnSpc>
          </a:pPr>
          <a:endParaRPr lang="en-US" sz="1200" b="0" strike="noStrike" spc="-1">
            <a:latin typeface="Times New Roman"/>
          </a:endParaRPr>
        </a:p>
      </xdr:txBody>
    </xdr:sp>
    <xdr:clientData/>
  </xdr:twoCellAnchor>
  <xdr:twoCellAnchor editAs="absolute">
    <xdr:from>
      <xdr:col>0</xdr:col>
      <xdr:colOff>54763</xdr:colOff>
      <xdr:row>161</xdr:row>
      <xdr:rowOff>40821</xdr:rowOff>
    </xdr:from>
    <xdr:to>
      <xdr:col>0</xdr:col>
      <xdr:colOff>285753</xdr:colOff>
      <xdr:row>168</xdr:row>
      <xdr:rowOff>149678</xdr:rowOff>
    </xdr:to>
    <xdr:sp textlink="">
      <xdr:nvSpPr>
        <xdr:cNvPr id="25" name="CustomShape 1"/>
        <xdr:cNvSpPr/>
      </xdr:nvSpPr>
      <xdr:spPr>
        <a:xfrm rot="16200000">
          <a:off x="-598546" y="28044487"/>
          <a:ext cx="1537607" cy="230990"/>
        </a:xfrm>
        <a:prstGeom prst="flowChartAlternateProcess">
          <a:avLst/>
        </a:prstGeom>
        <a:noFill/>
        <a:ln>
          <a:solidFill>
            <a:schemeClr val="tx1"/>
          </a:solidFill>
        </a:ln>
      </xdr:spPr>
      <xdr:style>
        <a:lnRef idx="2">
          <a:schemeClr val="accent1">
            <a:shade val="50000"/>
          </a:schemeClr>
        </a:lnRef>
        <a:fillRef idx="1">
          <a:schemeClr val="accent1"/>
        </a:fillRef>
        <a:effectRef idx="0">
          <a:schemeClr val="accent1"/>
        </a:effectRef>
        <a:fontRef idx="minor"/>
      </xdr:style>
      <xdr:txBody>
        <a:bodyPr rot="5400000" vert="eaVert" wrap="none" lIns="108000" tIns="45000" rIns="108000" bIns="45000" anchor="ctr">
          <a:noAutofit/>
        </a:bodyPr>
        <a:lstStyle/>
        <a:p>
          <a:pPr algn="ctr">
            <a:lnSpc>
              <a:spcPct val="100000"/>
            </a:lnSpc>
          </a:pPr>
          <a:r>
            <a:rPr lang="en-US" sz="1200" b="0" strike="noStrike" spc="-1">
              <a:solidFill>
                <a:srgbClr val="000000"/>
              </a:solidFill>
              <a:latin typeface="メイリオ"/>
              <a:ea typeface="メイリオ"/>
            </a:rPr>
            <a:t>平常時</a:t>
          </a:r>
          <a:endParaRPr lang="en-US" sz="1200" b="0" strike="noStrike" spc="-1">
            <a:latin typeface="Times New Roman"/>
          </a:endParaRPr>
        </a:p>
      </xdr:txBody>
    </xdr:sp>
    <xdr:clientData/>
  </xdr:twoCellAnchor>
  <xdr:twoCellAnchor editAs="absolute">
    <xdr:from>
      <xdr:col>0</xdr:col>
      <xdr:colOff>56373</xdr:colOff>
      <xdr:row>170</xdr:row>
      <xdr:rowOff>40824</xdr:rowOff>
    </xdr:from>
    <xdr:to>
      <xdr:col>0</xdr:col>
      <xdr:colOff>272146</xdr:colOff>
      <xdr:row>183</xdr:row>
      <xdr:rowOff>136073</xdr:rowOff>
    </xdr:to>
    <xdr:sp textlink="">
      <xdr:nvSpPr>
        <xdr:cNvPr id="26" name="CustomShape 1"/>
        <xdr:cNvSpPr/>
      </xdr:nvSpPr>
      <xdr:spPr>
        <a:xfrm rot="16200000">
          <a:off x="-1210061" y="30494579"/>
          <a:ext cx="2748642" cy="215773"/>
        </a:xfrm>
        <a:prstGeom prst="flowChartAlternateProcess">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xdr:style>
      <xdr:txBody>
        <a:bodyPr rot="5400000" vert="eaVert" wrap="none" lIns="108000" tIns="45000" rIns="108000" bIns="45000" anchor="ctr">
          <a:noAutofit/>
        </a:bodyPr>
        <a:lstStyle/>
        <a:p>
          <a:pPr algn="ctr">
            <a:lnSpc>
              <a:spcPct val="100000"/>
            </a:lnSpc>
          </a:pPr>
          <a:r>
            <a:rPr lang="en-US" sz="1200" b="0" strike="noStrike" spc="-1">
              <a:solidFill>
                <a:srgbClr val="000000"/>
              </a:solidFill>
              <a:latin typeface="メイリオ"/>
              <a:ea typeface="メイリオ"/>
            </a:rPr>
            <a:t>注意体制確立</a:t>
          </a:r>
          <a:endParaRPr lang="en-US" sz="1200" b="0" strike="noStrike" spc="-1">
            <a:latin typeface="Times New Roman"/>
          </a:endParaRPr>
        </a:p>
      </xdr:txBody>
    </xdr:sp>
    <xdr:clientData/>
  </xdr:twoCellAnchor>
  <xdr:twoCellAnchor editAs="absolute">
    <xdr:from>
      <xdr:col>0</xdr:col>
      <xdr:colOff>51440</xdr:colOff>
      <xdr:row>185</xdr:row>
      <xdr:rowOff>13606</xdr:rowOff>
    </xdr:from>
    <xdr:to>
      <xdr:col>0</xdr:col>
      <xdr:colOff>285751</xdr:colOff>
      <xdr:row>198</xdr:row>
      <xdr:rowOff>190500</xdr:rowOff>
    </xdr:to>
    <xdr:sp textlink="">
      <xdr:nvSpPr>
        <xdr:cNvPr id="27" name="CustomShape 1"/>
        <xdr:cNvSpPr/>
      </xdr:nvSpPr>
      <xdr:spPr>
        <a:xfrm rot="16200000">
          <a:off x="-1246547" y="33560522"/>
          <a:ext cx="2830286" cy="234311"/>
        </a:xfrm>
        <a:prstGeom prst="flowChartAlternateProcess">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xdr:style>
      <xdr:txBody>
        <a:bodyPr rot="5400000" vert="eaVert" wrap="none" lIns="108000" tIns="45000" rIns="108000" bIns="45000" anchor="ctr">
          <a:noAutofit/>
        </a:bodyPr>
        <a:lstStyle/>
        <a:p>
          <a:pPr algn="ctr">
            <a:lnSpc>
              <a:spcPct val="100000"/>
            </a:lnSpc>
          </a:pPr>
          <a:r>
            <a:rPr lang="en-US" sz="1200" b="0" strike="noStrike" spc="-1">
              <a:solidFill>
                <a:srgbClr val="000000"/>
              </a:solidFill>
              <a:latin typeface="メイリオ"/>
              <a:ea typeface="メイリオ"/>
            </a:rPr>
            <a:t>警戒体制確立</a:t>
          </a:r>
          <a:endParaRPr lang="en-US" sz="1200" b="0" strike="noStrike" spc="-1">
            <a:latin typeface="Times New Roman"/>
          </a:endParaRPr>
        </a:p>
      </xdr:txBody>
    </xdr:sp>
    <xdr:clientData/>
  </xdr:twoCellAnchor>
  <xdr:twoCellAnchor editAs="absolute">
    <xdr:from>
      <xdr:col>0</xdr:col>
      <xdr:colOff>58757</xdr:colOff>
      <xdr:row>200</xdr:row>
      <xdr:rowOff>27214</xdr:rowOff>
    </xdr:from>
    <xdr:to>
      <xdr:col>0</xdr:col>
      <xdr:colOff>272143</xdr:colOff>
      <xdr:row>229</xdr:row>
      <xdr:rowOff>3</xdr:rowOff>
    </xdr:to>
    <xdr:sp textlink="">
      <xdr:nvSpPr>
        <xdr:cNvPr id="28" name="CustomShape 1"/>
        <xdr:cNvSpPr/>
      </xdr:nvSpPr>
      <xdr:spPr>
        <a:xfrm rot="16200000">
          <a:off x="-2780498" y="38177005"/>
          <a:ext cx="5891896" cy="213386"/>
        </a:xfrm>
        <a:prstGeom prst="flowChartAlternateProcess">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xdr:style>
      <xdr:txBody>
        <a:bodyPr rot="5400000" vert="eaVert" wrap="none" lIns="108000" tIns="45000" rIns="108000" bIns="45000" anchor="ctr">
          <a:noAutofit/>
        </a:bodyPr>
        <a:lstStyle/>
        <a:p>
          <a:pPr algn="ctr">
            <a:lnSpc>
              <a:spcPct val="100000"/>
            </a:lnSpc>
          </a:pPr>
          <a:r>
            <a:rPr lang="en-US" sz="1200" b="1" strike="noStrike" spc="-1">
              <a:solidFill>
                <a:srgbClr val="FFFFFF"/>
              </a:solidFill>
              <a:latin typeface="メイリオ"/>
              <a:ea typeface="メイリオ"/>
            </a:rPr>
            <a:t>非常体制確立</a:t>
          </a:r>
          <a:endParaRPr lang="en-US" sz="1200" b="0" strike="noStrike" spc="-1">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160</xdr:row>
          <xdr:rowOff>161925</xdr:rowOff>
        </xdr:from>
        <xdr:to>
          <xdr:col>1</xdr:col>
          <xdr:colOff>228600</xdr:colOff>
          <xdr:row>162</xdr:row>
          <xdr:rowOff>9525</xdr:rowOff>
        </xdr:to>
        <xdr:sp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164</xdr:row>
          <xdr:rowOff>171450</xdr:rowOff>
        </xdr:from>
        <xdr:to>
          <xdr:col>1</xdr:col>
          <xdr:colOff>228600</xdr:colOff>
          <xdr:row>166</xdr:row>
          <xdr:rowOff>9525</xdr:rowOff>
        </xdr:to>
        <xdr:sp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165</xdr:row>
          <xdr:rowOff>180975</xdr:rowOff>
        </xdr:from>
        <xdr:to>
          <xdr:col>1</xdr:col>
          <xdr:colOff>228600</xdr:colOff>
          <xdr:row>167</xdr:row>
          <xdr:rowOff>9525</xdr:rowOff>
        </xdr:to>
        <xdr:sp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166</xdr:row>
          <xdr:rowOff>180975</xdr:rowOff>
        </xdr:from>
        <xdr:to>
          <xdr:col>1</xdr:col>
          <xdr:colOff>228600</xdr:colOff>
          <xdr:row>168</xdr:row>
          <xdr:rowOff>9525</xdr:rowOff>
        </xdr:to>
        <xdr:sp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167</xdr:row>
          <xdr:rowOff>180975</xdr:rowOff>
        </xdr:from>
        <xdr:to>
          <xdr:col>1</xdr:col>
          <xdr:colOff>228600</xdr:colOff>
          <xdr:row>169</xdr:row>
          <xdr:rowOff>28575</xdr:rowOff>
        </xdr:to>
        <xdr:sp textlink="">
          <xdr:nvSpPr>
            <xdr:cNvPr id="1029" name="Check Box 5" hidden="1">
              <a:extLst>
                <a:ext uri="{63B3BB69-23CF-44E3-9099-C40C66FF867C}">
                  <a14:compatExt spid="_x0000_s1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161</xdr:row>
          <xdr:rowOff>171450</xdr:rowOff>
        </xdr:from>
        <xdr:to>
          <xdr:col>1</xdr:col>
          <xdr:colOff>228600</xdr:colOff>
          <xdr:row>163</xdr:row>
          <xdr:rowOff>0</xdr:rowOff>
        </xdr:to>
        <xdr:sp textlink="">
          <xdr:nvSpPr>
            <xdr:cNvPr id="1030" name="Check Box 6" hidden="1">
              <a:extLst>
                <a:ext uri="{63B3BB69-23CF-44E3-9099-C40C66FF867C}">
                  <a14:compatExt spid="_x0000_s1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162</xdr:row>
          <xdr:rowOff>171450</xdr:rowOff>
        </xdr:from>
        <xdr:to>
          <xdr:col>1</xdr:col>
          <xdr:colOff>228600</xdr:colOff>
          <xdr:row>164</xdr:row>
          <xdr:rowOff>0</xdr:rowOff>
        </xdr:to>
        <xdr:sp textlink="">
          <xdr:nvSpPr>
            <xdr:cNvPr id="1031" name="Check Box 7" hidden="1">
              <a:extLst>
                <a:ext uri="{63B3BB69-23CF-44E3-9099-C40C66FF867C}">
                  <a14:compatExt spid="_x0000_s1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163</xdr:row>
          <xdr:rowOff>171450</xdr:rowOff>
        </xdr:from>
        <xdr:to>
          <xdr:col>1</xdr:col>
          <xdr:colOff>228600</xdr:colOff>
          <xdr:row>165</xdr:row>
          <xdr:rowOff>0</xdr:rowOff>
        </xdr:to>
        <xdr:sp textlink="">
          <xdr:nvSpPr>
            <xdr:cNvPr id="1032" name="Check Box 8" hidden="1">
              <a:extLst>
                <a:ext uri="{63B3BB69-23CF-44E3-9099-C40C66FF867C}">
                  <a14:compatExt spid="_x0000_s1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170</xdr:row>
          <xdr:rowOff>180975</xdr:rowOff>
        </xdr:from>
        <xdr:to>
          <xdr:col>1</xdr:col>
          <xdr:colOff>228600</xdr:colOff>
          <xdr:row>172</xdr:row>
          <xdr:rowOff>9525</xdr:rowOff>
        </xdr:to>
        <xdr:sp textlink="">
          <xdr:nvSpPr>
            <xdr:cNvPr id="1033" name="Check Box 9" hidden="1">
              <a:extLst>
                <a:ext uri="{63B3BB69-23CF-44E3-9099-C40C66FF867C}">
                  <a14:compatExt spid="_x0000_s1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176</xdr:row>
          <xdr:rowOff>180975</xdr:rowOff>
        </xdr:from>
        <xdr:to>
          <xdr:col>1</xdr:col>
          <xdr:colOff>228600</xdr:colOff>
          <xdr:row>178</xdr:row>
          <xdr:rowOff>9525</xdr:rowOff>
        </xdr:to>
        <xdr:sp textlink="">
          <xdr:nvSpPr>
            <xdr:cNvPr id="1034" name="Check Box 10" hidden="1">
              <a:extLst>
                <a:ext uri="{63B3BB69-23CF-44E3-9099-C40C66FF867C}">
                  <a14:compatExt spid="_x0000_s1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177</xdr:row>
          <xdr:rowOff>161925</xdr:rowOff>
        </xdr:from>
        <xdr:to>
          <xdr:col>1</xdr:col>
          <xdr:colOff>228600</xdr:colOff>
          <xdr:row>179</xdr:row>
          <xdr:rowOff>0</xdr:rowOff>
        </xdr:to>
        <xdr:sp textlink="">
          <xdr:nvSpPr>
            <xdr:cNvPr id="1035" name="Check Box 11" hidden="1">
              <a:extLst>
                <a:ext uri="{63B3BB69-23CF-44E3-9099-C40C66FF867C}">
                  <a14:compatExt spid="_x0000_s1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178</xdr:row>
          <xdr:rowOff>161925</xdr:rowOff>
        </xdr:from>
        <xdr:to>
          <xdr:col>1</xdr:col>
          <xdr:colOff>228600</xdr:colOff>
          <xdr:row>179</xdr:row>
          <xdr:rowOff>190500</xdr:rowOff>
        </xdr:to>
        <xdr:sp textlink="">
          <xdr:nvSpPr>
            <xdr:cNvPr id="1036" name="Check Box 12" hidden="1">
              <a:extLst>
                <a:ext uri="{63B3BB69-23CF-44E3-9099-C40C66FF867C}">
                  <a14:compatExt spid="_x0000_s1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179</xdr:row>
          <xdr:rowOff>161925</xdr:rowOff>
        </xdr:from>
        <xdr:to>
          <xdr:col>1</xdr:col>
          <xdr:colOff>228600</xdr:colOff>
          <xdr:row>180</xdr:row>
          <xdr:rowOff>190500</xdr:rowOff>
        </xdr:to>
        <xdr:sp textlink="">
          <xdr:nvSpPr>
            <xdr:cNvPr id="1037" name="Check Box 13" hidden="1">
              <a:extLst>
                <a:ext uri="{63B3BB69-23CF-44E3-9099-C40C66FF867C}">
                  <a14:compatExt spid="_x0000_s1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180</xdr:row>
          <xdr:rowOff>161925</xdr:rowOff>
        </xdr:from>
        <xdr:to>
          <xdr:col>1</xdr:col>
          <xdr:colOff>228600</xdr:colOff>
          <xdr:row>181</xdr:row>
          <xdr:rowOff>190500</xdr:rowOff>
        </xdr:to>
        <xdr:sp textlink="">
          <xdr:nvSpPr>
            <xdr:cNvPr id="1038" name="Check Box 14" hidden="1">
              <a:extLst>
                <a:ext uri="{63B3BB69-23CF-44E3-9099-C40C66FF867C}">
                  <a14:compatExt spid="_x0000_s1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181</xdr:row>
          <xdr:rowOff>152400</xdr:rowOff>
        </xdr:from>
        <xdr:to>
          <xdr:col>1</xdr:col>
          <xdr:colOff>228600</xdr:colOff>
          <xdr:row>182</xdr:row>
          <xdr:rowOff>190500</xdr:rowOff>
        </xdr:to>
        <xdr:sp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182</xdr:row>
          <xdr:rowOff>152400</xdr:rowOff>
        </xdr:from>
        <xdr:to>
          <xdr:col>1</xdr:col>
          <xdr:colOff>228600</xdr:colOff>
          <xdr:row>183</xdr:row>
          <xdr:rowOff>190500</xdr:rowOff>
        </xdr:to>
        <xdr:sp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171450</xdr:rowOff>
        </xdr:from>
        <xdr:to>
          <xdr:col>2</xdr:col>
          <xdr:colOff>219075</xdr:colOff>
          <xdr:row>171</xdr:row>
          <xdr:rowOff>19050</xdr:rowOff>
        </xdr:to>
        <xdr:sp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160</xdr:row>
          <xdr:rowOff>161925</xdr:rowOff>
        </xdr:from>
        <xdr:to>
          <xdr:col>1</xdr:col>
          <xdr:colOff>228600</xdr:colOff>
          <xdr:row>162</xdr:row>
          <xdr:rowOff>9525</xdr:rowOff>
        </xdr:to>
        <xdr:sp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170</xdr:row>
          <xdr:rowOff>180975</xdr:rowOff>
        </xdr:from>
        <xdr:to>
          <xdr:col>2</xdr:col>
          <xdr:colOff>219075</xdr:colOff>
          <xdr:row>172</xdr:row>
          <xdr:rowOff>9525</xdr:rowOff>
        </xdr:to>
        <xdr:sp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176</xdr:row>
          <xdr:rowOff>180975</xdr:rowOff>
        </xdr:from>
        <xdr:to>
          <xdr:col>2</xdr:col>
          <xdr:colOff>219075</xdr:colOff>
          <xdr:row>178</xdr:row>
          <xdr:rowOff>9525</xdr:rowOff>
        </xdr:to>
        <xdr:sp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177</xdr:row>
          <xdr:rowOff>161925</xdr:rowOff>
        </xdr:from>
        <xdr:to>
          <xdr:col>2</xdr:col>
          <xdr:colOff>219075</xdr:colOff>
          <xdr:row>179</xdr:row>
          <xdr:rowOff>0</xdr:rowOff>
        </xdr:to>
        <xdr:sp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178</xdr:row>
          <xdr:rowOff>161925</xdr:rowOff>
        </xdr:from>
        <xdr:to>
          <xdr:col>2</xdr:col>
          <xdr:colOff>219075</xdr:colOff>
          <xdr:row>179</xdr:row>
          <xdr:rowOff>190500</xdr:rowOff>
        </xdr:to>
        <xdr:sp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179</xdr:row>
          <xdr:rowOff>161925</xdr:rowOff>
        </xdr:from>
        <xdr:to>
          <xdr:col>2</xdr:col>
          <xdr:colOff>219075</xdr:colOff>
          <xdr:row>180</xdr:row>
          <xdr:rowOff>190500</xdr:rowOff>
        </xdr:to>
        <xdr:sp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180</xdr:row>
          <xdr:rowOff>152400</xdr:rowOff>
        </xdr:from>
        <xdr:to>
          <xdr:col>2</xdr:col>
          <xdr:colOff>228600</xdr:colOff>
          <xdr:row>181</xdr:row>
          <xdr:rowOff>190500</xdr:rowOff>
        </xdr:to>
        <xdr:sp textlink="">
          <xdr:nvSpPr>
            <xdr:cNvPr id="1048" name="Check Box 24" hidden="1">
              <a:extLst>
                <a:ext uri="{63B3BB69-23CF-44E3-9099-C40C66FF867C}">
                  <a14:compatExt spid="_x0000_s10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152400</xdr:rowOff>
        </xdr:from>
        <xdr:to>
          <xdr:col>2</xdr:col>
          <xdr:colOff>228600</xdr:colOff>
          <xdr:row>182</xdr:row>
          <xdr:rowOff>190500</xdr:rowOff>
        </xdr:to>
        <xdr:sp textlink="">
          <xdr:nvSpPr>
            <xdr:cNvPr id="1049" name="Check Box 25" hidden="1">
              <a:extLst>
                <a:ext uri="{63B3BB69-23CF-44E3-9099-C40C66FF867C}">
                  <a14:compatExt spid="_x0000_s10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182</xdr:row>
          <xdr:rowOff>152400</xdr:rowOff>
        </xdr:from>
        <xdr:to>
          <xdr:col>2</xdr:col>
          <xdr:colOff>228600</xdr:colOff>
          <xdr:row>183</xdr:row>
          <xdr:rowOff>190500</xdr:rowOff>
        </xdr:to>
        <xdr:sp textlink="">
          <xdr:nvSpPr>
            <xdr:cNvPr id="1050" name="Check Box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170</xdr:row>
          <xdr:rowOff>180975</xdr:rowOff>
        </xdr:from>
        <xdr:to>
          <xdr:col>9</xdr:col>
          <xdr:colOff>228600</xdr:colOff>
          <xdr:row>172</xdr:row>
          <xdr:rowOff>9525</xdr:rowOff>
        </xdr:to>
        <xdr:sp textlink="">
          <xdr:nvSpPr>
            <xdr:cNvPr id="1051" name="Check Box 27" hidden="1">
              <a:extLst>
                <a:ext uri="{63B3BB69-23CF-44E3-9099-C40C66FF867C}">
                  <a14:compatExt spid="_x0000_s10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176</xdr:row>
          <xdr:rowOff>180975</xdr:rowOff>
        </xdr:from>
        <xdr:to>
          <xdr:col>9</xdr:col>
          <xdr:colOff>228600</xdr:colOff>
          <xdr:row>178</xdr:row>
          <xdr:rowOff>9525</xdr:rowOff>
        </xdr:to>
        <xdr:sp textlink="">
          <xdr:nvSpPr>
            <xdr:cNvPr id="1052" name="Check Box 28" hidden="1">
              <a:extLst>
                <a:ext uri="{63B3BB69-23CF-44E3-9099-C40C66FF867C}">
                  <a14:compatExt spid="_x0000_s10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177</xdr:row>
          <xdr:rowOff>161925</xdr:rowOff>
        </xdr:from>
        <xdr:to>
          <xdr:col>9</xdr:col>
          <xdr:colOff>228600</xdr:colOff>
          <xdr:row>179</xdr:row>
          <xdr:rowOff>0</xdr:rowOff>
        </xdr:to>
        <xdr:sp textlink="">
          <xdr:nvSpPr>
            <xdr:cNvPr id="1053" name="Check Box 29" hidden="1">
              <a:extLst>
                <a:ext uri="{63B3BB69-23CF-44E3-9099-C40C66FF867C}">
                  <a14:compatExt spid="_x0000_s10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178</xdr:row>
          <xdr:rowOff>161925</xdr:rowOff>
        </xdr:from>
        <xdr:to>
          <xdr:col>9</xdr:col>
          <xdr:colOff>228600</xdr:colOff>
          <xdr:row>179</xdr:row>
          <xdr:rowOff>190500</xdr:rowOff>
        </xdr:to>
        <xdr:sp textlink="">
          <xdr:nvSpPr>
            <xdr:cNvPr id="1054" name="Check Box 30" hidden="1">
              <a:extLst>
                <a:ext uri="{63B3BB69-23CF-44E3-9099-C40C66FF867C}">
                  <a14:compatExt spid="_x0000_s10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179</xdr:row>
          <xdr:rowOff>161925</xdr:rowOff>
        </xdr:from>
        <xdr:to>
          <xdr:col>9</xdr:col>
          <xdr:colOff>228600</xdr:colOff>
          <xdr:row>180</xdr:row>
          <xdr:rowOff>190500</xdr:rowOff>
        </xdr:to>
        <xdr:sp textlink="">
          <xdr:nvSpPr>
            <xdr:cNvPr id="1055" name="Check Box 31" hidden="1">
              <a:extLst>
                <a:ext uri="{63B3BB69-23CF-44E3-9099-C40C66FF867C}">
                  <a14:compatExt spid="_x0000_s10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180</xdr:row>
          <xdr:rowOff>152400</xdr:rowOff>
        </xdr:from>
        <xdr:to>
          <xdr:col>9</xdr:col>
          <xdr:colOff>228600</xdr:colOff>
          <xdr:row>181</xdr:row>
          <xdr:rowOff>190500</xdr:rowOff>
        </xdr:to>
        <xdr:sp textlink="">
          <xdr:nvSpPr>
            <xdr:cNvPr id="1056" name="Check Box 32" hidden="1">
              <a:extLst>
                <a:ext uri="{63B3BB69-23CF-44E3-9099-C40C66FF867C}">
                  <a14:compatExt spid="_x0000_s1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181</xdr:row>
          <xdr:rowOff>152400</xdr:rowOff>
        </xdr:from>
        <xdr:to>
          <xdr:col>9</xdr:col>
          <xdr:colOff>228600</xdr:colOff>
          <xdr:row>182</xdr:row>
          <xdr:rowOff>190500</xdr:rowOff>
        </xdr:to>
        <xdr:sp textlink="">
          <xdr:nvSpPr>
            <xdr:cNvPr id="1057" name="Check Box 33" hidden="1">
              <a:extLst>
                <a:ext uri="{63B3BB69-23CF-44E3-9099-C40C66FF867C}">
                  <a14:compatExt spid="_x0000_s1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182</xdr:row>
          <xdr:rowOff>152400</xdr:rowOff>
        </xdr:from>
        <xdr:to>
          <xdr:col>9</xdr:col>
          <xdr:colOff>228600</xdr:colOff>
          <xdr:row>183</xdr:row>
          <xdr:rowOff>190500</xdr:rowOff>
        </xdr:to>
        <xdr:sp textlink="">
          <xdr:nvSpPr>
            <xdr:cNvPr id="1058" name="Check Box 34" hidden="1">
              <a:extLst>
                <a:ext uri="{63B3BB69-23CF-44E3-9099-C40C66FF867C}">
                  <a14:compatExt spid="_x0000_s1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164</xdr:row>
          <xdr:rowOff>171450</xdr:rowOff>
        </xdr:from>
        <xdr:to>
          <xdr:col>9</xdr:col>
          <xdr:colOff>228600</xdr:colOff>
          <xdr:row>166</xdr:row>
          <xdr:rowOff>19050</xdr:rowOff>
        </xdr:to>
        <xdr:sp textlink="">
          <xdr:nvSpPr>
            <xdr:cNvPr id="1059" name="Check Box 35" hidden="1">
              <a:extLst>
                <a:ext uri="{63B3BB69-23CF-44E3-9099-C40C66FF867C}">
                  <a14:compatExt spid="_x0000_s1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165</xdr:row>
          <xdr:rowOff>180975</xdr:rowOff>
        </xdr:from>
        <xdr:to>
          <xdr:col>9</xdr:col>
          <xdr:colOff>228600</xdr:colOff>
          <xdr:row>167</xdr:row>
          <xdr:rowOff>19050</xdr:rowOff>
        </xdr:to>
        <xdr:sp textlink="">
          <xdr:nvSpPr>
            <xdr:cNvPr id="1060" name="Check Box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166</xdr:row>
          <xdr:rowOff>180975</xdr:rowOff>
        </xdr:from>
        <xdr:to>
          <xdr:col>9</xdr:col>
          <xdr:colOff>228600</xdr:colOff>
          <xdr:row>168</xdr:row>
          <xdr:rowOff>9525</xdr:rowOff>
        </xdr:to>
        <xdr:sp textlink="">
          <xdr:nvSpPr>
            <xdr:cNvPr id="1061" name="Check Box 37" hidden="1">
              <a:extLst>
                <a:ext uri="{63B3BB69-23CF-44E3-9099-C40C66FF867C}">
                  <a14:compatExt spid="_x0000_s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167</xdr:row>
          <xdr:rowOff>180975</xdr:rowOff>
        </xdr:from>
        <xdr:to>
          <xdr:col>9</xdr:col>
          <xdr:colOff>228600</xdr:colOff>
          <xdr:row>169</xdr:row>
          <xdr:rowOff>28575</xdr:rowOff>
        </xdr:to>
        <xdr:sp textlink="">
          <xdr:nvSpPr>
            <xdr:cNvPr id="1062" name="Check Box 38" hidden="1">
              <a:extLst>
                <a:ext uri="{63B3BB69-23CF-44E3-9099-C40C66FF867C}">
                  <a14:compatExt spid="_x0000_s1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164</xdr:row>
          <xdr:rowOff>171450</xdr:rowOff>
        </xdr:from>
        <xdr:to>
          <xdr:col>1</xdr:col>
          <xdr:colOff>228600</xdr:colOff>
          <xdr:row>166</xdr:row>
          <xdr:rowOff>9525</xdr:rowOff>
        </xdr:to>
        <xdr:sp textlink="">
          <xdr:nvSpPr>
            <xdr:cNvPr id="1063" name="Check Box 39" hidden="1">
              <a:extLst>
                <a:ext uri="{63B3BB69-23CF-44E3-9099-C40C66FF867C}">
                  <a14:compatExt spid="_x0000_s1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165</xdr:row>
          <xdr:rowOff>180975</xdr:rowOff>
        </xdr:from>
        <xdr:to>
          <xdr:col>1</xdr:col>
          <xdr:colOff>228600</xdr:colOff>
          <xdr:row>167</xdr:row>
          <xdr:rowOff>9525</xdr:rowOff>
        </xdr:to>
        <xdr:sp textlink="">
          <xdr:nvSpPr>
            <xdr:cNvPr id="1064" name="Check Box 40" hidden="1">
              <a:extLst>
                <a:ext uri="{63B3BB69-23CF-44E3-9099-C40C66FF867C}">
                  <a14:compatExt spid="_x0000_s1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166</xdr:row>
          <xdr:rowOff>180975</xdr:rowOff>
        </xdr:from>
        <xdr:to>
          <xdr:col>1</xdr:col>
          <xdr:colOff>228600</xdr:colOff>
          <xdr:row>168</xdr:row>
          <xdr:rowOff>9525</xdr:rowOff>
        </xdr:to>
        <xdr:sp textlink="">
          <xdr:nvSpPr>
            <xdr:cNvPr id="1065" name="Check Box 41" hidden="1">
              <a:extLst>
                <a:ext uri="{63B3BB69-23CF-44E3-9099-C40C66FF867C}">
                  <a14:compatExt spid="_x0000_s1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167</xdr:row>
          <xdr:rowOff>180975</xdr:rowOff>
        </xdr:from>
        <xdr:to>
          <xdr:col>1</xdr:col>
          <xdr:colOff>228600</xdr:colOff>
          <xdr:row>169</xdr:row>
          <xdr:rowOff>28575</xdr:rowOff>
        </xdr:to>
        <xdr:sp textlink="">
          <xdr:nvSpPr>
            <xdr:cNvPr id="1066" name="Check Box 42" hidden="1">
              <a:extLst>
                <a:ext uri="{63B3BB69-23CF-44E3-9099-C40C66FF867C}">
                  <a14:compatExt spid="_x0000_s1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160</xdr:row>
          <xdr:rowOff>161925</xdr:rowOff>
        </xdr:from>
        <xdr:to>
          <xdr:col>9</xdr:col>
          <xdr:colOff>228600</xdr:colOff>
          <xdr:row>162</xdr:row>
          <xdr:rowOff>19050</xdr:rowOff>
        </xdr:to>
        <xdr:sp textlink="">
          <xdr:nvSpPr>
            <xdr:cNvPr id="1067" name="Check Box 43" hidden="1">
              <a:extLst>
                <a:ext uri="{63B3BB69-23CF-44E3-9099-C40C66FF867C}">
                  <a14:compatExt spid="_x0000_s1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184</xdr:row>
          <xdr:rowOff>200025</xdr:rowOff>
        </xdr:from>
        <xdr:to>
          <xdr:col>1</xdr:col>
          <xdr:colOff>228600</xdr:colOff>
          <xdr:row>186</xdr:row>
          <xdr:rowOff>38100</xdr:rowOff>
        </xdr:to>
        <xdr:sp textlink="">
          <xdr:nvSpPr>
            <xdr:cNvPr id="1068" name="Check Box 44" hidden="1">
              <a:extLst>
                <a:ext uri="{63B3BB69-23CF-44E3-9099-C40C66FF867C}">
                  <a14:compatExt spid="_x0000_s1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185</xdr:row>
          <xdr:rowOff>200025</xdr:rowOff>
        </xdr:from>
        <xdr:to>
          <xdr:col>1</xdr:col>
          <xdr:colOff>228600</xdr:colOff>
          <xdr:row>187</xdr:row>
          <xdr:rowOff>28575</xdr:rowOff>
        </xdr:to>
        <xdr:sp textlink="">
          <xdr:nvSpPr>
            <xdr:cNvPr id="1069" name="Check Box 45" hidden="1">
              <a:extLst>
                <a:ext uri="{63B3BB69-23CF-44E3-9099-C40C66FF867C}">
                  <a14:compatExt spid="_x0000_s1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190500</xdr:rowOff>
        </xdr:from>
        <xdr:to>
          <xdr:col>1</xdr:col>
          <xdr:colOff>228600</xdr:colOff>
          <xdr:row>188</xdr:row>
          <xdr:rowOff>19050</xdr:rowOff>
        </xdr:to>
        <xdr:sp textlink="">
          <xdr:nvSpPr>
            <xdr:cNvPr id="1070" name="Check Box 46" hidden="1">
              <a:extLst>
                <a:ext uri="{63B3BB69-23CF-44E3-9099-C40C66FF867C}">
                  <a14:compatExt spid="_x0000_s1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180975</xdr:rowOff>
        </xdr:from>
        <xdr:to>
          <xdr:col>1</xdr:col>
          <xdr:colOff>228600</xdr:colOff>
          <xdr:row>189</xdr:row>
          <xdr:rowOff>9525</xdr:rowOff>
        </xdr:to>
        <xdr:sp textlink="">
          <xdr:nvSpPr>
            <xdr:cNvPr id="1071" name="Check Box 47" hidden="1">
              <a:extLst>
                <a:ext uri="{63B3BB69-23CF-44E3-9099-C40C66FF867C}">
                  <a14:compatExt spid="_x0000_s1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161925</xdr:rowOff>
        </xdr:from>
        <xdr:to>
          <xdr:col>1</xdr:col>
          <xdr:colOff>228600</xdr:colOff>
          <xdr:row>194</xdr:row>
          <xdr:rowOff>190500</xdr:rowOff>
        </xdr:to>
        <xdr:sp textlink="">
          <xdr:nvSpPr>
            <xdr:cNvPr id="1072" name="Check Box 48" hidden="1">
              <a:extLst>
                <a:ext uri="{63B3BB69-23CF-44E3-9099-C40C66FF867C}">
                  <a14:compatExt spid="_x0000_s1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194</xdr:row>
          <xdr:rowOff>152400</xdr:rowOff>
        </xdr:from>
        <xdr:to>
          <xdr:col>1</xdr:col>
          <xdr:colOff>228600</xdr:colOff>
          <xdr:row>195</xdr:row>
          <xdr:rowOff>190500</xdr:rowOff>
        </xdr:to>
        <xdr:sp textlink="">
          <xdr:nvSpPr>
            <xdr:cNvPr id="1073" name="Check Box 49" hidden="1">
              <a:extLst>
                <a:ext uri="{63B3BB69-23CF-44E3-9099-C40C66FF867C}">
                  <a14:compatExt spid="_x0000_s1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195</xdr:row>
          <xdr:rowOff>152400</xdr:rowOff>
        </xdr:from>
        <xdr:to>
          <xdr:col>1</xdr:col>
          <xdr:colOff>228600</xdr:colOff>
          <xdr:row>196</xdr:row>
          <xdr:rowOff>190500</xdr:rowOff>
        </xdr:to>
        <xdr:sp textlink="">
          <xdr:nvSpPr>
            <xdr:cNvPr id="1074" name="Check Box 50" hidden="1">
              <a:extLst>
                <a:ext uri="{63B3BB69-23CF-44E3-9099-C40C66FF867C}">
                  <a14:compatExt spid="_x0000_s1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196</xdr:row>
          <xdr:rowOff>161925</xdr:rowOff>
        </xdr:from>
        <xdr:to>
          <xdr:col>1</xdr:col>
          <xdr:colOff>228600</xdr:colOff>
          <xdr:row>198</xdr:row>
          <xdr:rowOff>9525</xdr:rowOff>
        </xdr:to>
        <xdr:sp textlink="">
          <xdr:nvSpPr>
            <xdr:cNvPr id="1075" name="Check Box 51" hidden="1">
              <a:extLst>
                <a:ext uri="{63B3BB69-23CF-44E3-9099-C40C66FF867C}">
                  <a14:compatExt spid="_x0000_s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197</xdr:row>
          <xdr:rowOff>171450</xdr:rowOff>
        </xdr:from>
        <xdr:to>
          <xdr:col>1</xdr:col>
          <xdr:colOff>228600</xdr:colOff>
          <xdr:row>199</xdr:row>
          <xdr:rowOff>9525</xdr:rowOff>
        </xdr:to>
        <xdr:sp textlink="">
          <xdr:nvSpPr>
            <xdr:cNvPr id="1076" name="Check Box 52" hidden="1">
              <a:extLst>
                <a:ext uri="{63B3BB69-23CF-44E3-9099-C40C66FF867C}">
                  <a14:compatExt spid="_x0000_s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200025</xdr:rowOff>
        </xdr:from>
        <xdr:to>
          <xdr:col>2</xdr:col>
          <xdr:colOff>228600</xdr:colOff>
          <xdr:row>186</xdr:row>
          <xdr:rowOff>38100</xdr:rowOff>
        </xdr:to>
        <xdr:sp textlink="">
          <xdr:nvSpPr>
            <xdr:cNvPr id="1077" name="Check Box 53" hidden="1">
              <a:extLst>
                <a:ext uri="{63B3BB69-23CF-44E3-9099-C40C66FF867C}">
                  <a14:compatExt spid="_x0000_s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200025</xdr:rowOff>
        </xdr:from>
        <xdr:to>
          <xdr:col>2</xdr:col>
          <xdr:colOff>228600</xdr:colOff>
          <xdr:row>187</xdr:row>
          <xdr:rowOff>28575</xdr:rowOff>
        </xdr:to>
        <xdr:sp textlink="">
          <xdr:nvSpPr>
            <xdr:cNvPr id="1078" name="Check Box 54" hidden="1">
              <a:extLst>
                <a:ext uri="{63B3BB69-23CF-44E3-9099-C40C66FF867C}">
                  <a14:compatExt spid="_x0000_s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186</xdr:row>
          <xdr:rowOff>190500</xdr:rowOff>
        </xdr:from>
        <xdr:to>
          <xdr:col>2</xdr:col>
          <xdr:colOff>228600</xdr:colOff>
          <xdr:row>188</xdr:row>
          <xdr:rowOff>28575</xdr:rowOff>
        </xdr:to>
        <xdr:sp textlink="">
          <xdr:nvSpPr>
            <xdr:cNvPr id="1079" name="Check Box 55" hidden="1">
              <a:extLst>
                <a:ext uri="{63B3BB69-23CF-44E3-9099-C40C66FF867C}">
                  <a14:compatExt spid="_x0000_s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187</xdr:row>
          <xdr:rowOff>190500</xdr:rowOff>
        </xdr:from>
        <xdr:to>
          <xdr:col>2</xdr:col>
          <xdr:colOff>228600</xdr:colOff>
          <xdr:row>189</xdr:row>
          <xdr:rowOff>19050</xdr:rowOff>
        </xdr:to>
        <xdr:sp textlink="">
          <xdr:nvSpPr>
            <xdr:cNvPr id="1080" name="Check Box 56" hidden="1">
              <a:extLst>
                <a:ext uri="{63B3BB69-23CF-44E3-9099-C40C66FF867C}">
                  <a14:compatExt spid="_x0000_s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161925</xdr:rowOff>
        </xdr:from>
        <xdr:to>
          <xdr:col>2</xdr:col>
          <xdr:colOff>228600</xdr:colOff>
          <xdr:row>194</xdr:row>
          <xdr:rowOff>190500</xdr:rowOff>
        </xdr:to>
        <xdr:sp textlink="">
          <xdr:nvSpPr>
            <xdr:cNvPr id="1081" name="Check Box 57" hidden="1">
              <a:extLst>
                <a:ext uri="{63B3BB69-23CF-44E3-9099-C40C66FF867C}">
                  <a14:compatExt spid="_x0000_s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194</xdr:row>
          <xdr:rowOff>152400</xdr:rowOff>
        </xdr:from>
        <xdr:to>
          <xdr:col>2</xdr:col>
          <xdr:colOff>228600</xdr:colOff>
          <xdr:row>195</xdr:row>
          <xdr:rowOff>190500</xdr:rowOff>
        </xdr:to>
        <xdr:sp textlink="">
          <xdr:nvSpPr>
            <xdr:cNvPr id="1082" name="Check Box 58" hidden="1">
              <a:extLst>
                <a:ext uri="{63B3BB69-23CF-44E3-9099-C40C66FF867C}">
                  <a14:compatExt spid="_x0000_s1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195</xdr:row>
          <xdr:rowOff>161925</xdr:rowOff>
        </xdr:from>
        <xdr:to>
          <xdr:col>2</xdr:col>
          <xdr:colOff>228600</xdr:colOff>
          <xdr:row>197</xdr:row>
          <xdr:rowOff>0</xdr:rowOff>
        </xdr:to>
        <xdr:sp textlink="">
          <xdr:nvSpPr>
            <xdr:cNvPr id="1083" name="Check Box 59" hidden="1">
              <a:extLst>
                <a:ext uri="{63B3BB69-23CF-44E3-9099-C40C66FF867C}">
                  <a14:compatExt spid="_x0000_s1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196</xdr:row>
          <xdr:rowOff>161925</xdr:rowOff>
        </xdr:from>
        <xdr:to>
          <xdr:col>2</xdr:col>
          <xdr:colOff>228600</xdr:colOff>
          <xdr:row>198</xdr:row>
          <xdr:rowOff>9525</xdr:rowOff>
        </xdr:to>
        <xdr:sp textlink="">
          <xdr:nvSpPr>
            <xdr:cNvPr id="1084" name="Check Box 60" hidden="1">
              <a:extLst>
                <a:ext uri="{63B3BB69-23CF-44E3-9099-C40C66FF867C}">
                  <a14:compatExt spid="_x0000_s1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197</xdr:row>
          <xdr:rowOff>180975</xdr:rowOff>
        </xdr:from>
        <xdr:to>
          <xdr:col>2</xdr:col>
          <xdr:colOff>228600</xdr:colOff>
          <xdr:row>199</xdr:row>
          <xdr:rowOff>19050</xdr:rowOff>
        </xdr:to>
        <xdr:sp textlink="">
          <xdr:nvSpPr>
            <xdr:cNvPr id="1085" name="Check Box 61" hidden="1">
              <a:extLst>
                <a:ext uri="{63B3BB69-23CF-44E3-9099-C40C66FF867C}">
                  <a14:compatExt spid="_x0000_s1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199</xdr:row>
          <xdr:rowOff>171450</xdr:rowOff>
        </xdr:from>
        <xdr:to>
          <xdr:col>1</xdr:col>
          <xdr:colOff>228600</xdr:colOff>
          <xdr:row>201</xdr:row>
          <xdr:rowOff>19050</xdr:rowOff>
        </xdr:to>
        <xdr:sp textlink="">
          <xdr:nvSpPr>
            <xdr:cNvPr id="1086" name="Check Box 62" hidden="1">
              <a:extLst>
                <a:ext uri="{63B3BB69-23CF-44E3-9099-C40C66FF867C}">
                  <a14:compatExt spid="_x0000_s1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200</xdr:row>
          <xdr:rowOff>180975</xdr:rowOff>
        </xdr:from>
        <xdr:to>
          <xdr:col>1</xdr:col>
          <xdr:colOff>228600</xdr:colOff>
          <xdr:row>202</xdr:row>
          <xdr:rowOff>19050</xdr:rowOff>
        </xdr:to>
        <xdr:sp textlink="">
          <xdr:nvSpPr>
            <xdr:cNvPr id="1087" name="Check Box 63" hidden="1">
              <a:extLst>
                <a:ext uri="{63B3BB69-23CF-44E3-9099-C40C66FF867C}">
                  <a14:compatExt spid="_x0000_s1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201</xdr:row>
          <xdr:rowOff>180975</xdr:rowOff>
        </xdr:from>
        <xdr:to>
          <xdr:col>1</xdr:col>
          <xdr:colOff>228600</xdr:colOff>
          <xdr:row>203</xdr:row>
          <xdr:rowOff>19050</xdr:rowOff>
        </xdr:to>
        <xdr:sp textlink="">
          <xdr:nvSpPr>
            <xdr:cNvPr id="1088" name="Check Box 64" hidden="1">
              <a:extLst>
                <a:ext uri="{63B3BB69-23CF-44E3-9099-C40C66FF867C}">
                  <a14:compatExt spid="_x0000_s10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0</xdr:rowOff>
        </xdr:from>
        <xdr:to>
          <xdr:col>1</xdr:col>
          <xdr:colOff>228600</xdr:colOff>
          <xdr:row>209</xdr:row>
          <xdr:rowOff>38100</xdr:rowOff>
        </xdr:to>
        <xdr:sp textlink="">
          <xdr:nvSpPr>
            <xdr:cNvPr id="1089" name="Check Box 65" hidden="1">
              <a:extLst>
                <a:ext uri="{63B3BB69-23CF-44E3-9099-C40C66FF867C}">
                  <a14:compatExt spid="_x0000_s10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333375</xdr:rowOff>
        </xdr:from>
        <xdr:to>
          <xdr:col>1</xdr:col>
          <xdr:colOff>228600</xdr:colOff>
          <xdr:row>210</xdr:row>
          <xdr:rowOff>38100</xdr:rowOff>
        </xdr:to>
        <xdr:sp textlink="">
          <xdr:nvSpPr>
            <xdr:cNvPr id="1090" name="Check Box 66" hidden="1">
              <a:extLst>
                <a:ext uri="{63B3BB69-23CF-44E3-9099-C40C66FF867C}">
                  <a14:compatExt spid="_x0000_s10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209</xdr:row>
          <xdr:rowOff>152400</xdr:rowOff>
        </xdr:from>
        <xdr:to>
          <xdr:col>1</xdr:col>
          <xdr:colOff>247650</xdr:colOff>
          <xdr:row>211</xdr:row>
          <xdr:rowOff>38100</xdr:rowOff>
        </xdr:to>
        <xdr:sp textlink="">
          <xdr:nvSpPr>
            <xdr:cNvPr id="1091" name="Check Box 67" hidden="1">
              <a:extLst>
                <a:ext uri="{63B3BB69-23CF-44E3-9099-C40C66FF867C}">
                  <a14:compatExt spid="_x0000_s10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210</xdr:row>
          <xdr:rowOff>171450</xdr:rowOff>
        </xdr:from>
        <xdr:to>
          <xdr:col>1</xdr:col>
          <xdr:colOff>228600</xdr:colOff>
          <xdr:row>212</xdr:row>
          <xdr:rowOff>9525</xdr:rowOff>
        </xdr:to>
        <xdr:sp textlink="">
          <xdr:nvSpPr>
            <xdr:cNvPr id="1092" name="Check Box 68" hidden="1">
              <a:extLst>
                <a:ext uri="{63B3BB69-23CF-44E3-9099-C40C66FF867C}">
                  <a14:compatExt spid="_x0000_s10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216</xdr:row>
          <xdr:rowOff>161925</xdr:rowOff>
        </xdr:from>
        <xdr:to>
          <xdr:col>1</xdr:col>
          <xdr:colOff>228600</xdr:colOff>
          <xdr:row>218</xdr:row>
          <xdr:rowOff>0</xdr:rowOff>
        </xdr:to>
        <xdr:sp textlink="">
          <xdr:nvSpPr>
            <xdr:cNvPr id="1093" name="Check Box 69" hidden="1">
              <a:extLst>
                <a:ext uri="{63B3BB69-23CF-44E3-9099-C40C66FF867C}">
                  <a14:compatExt spid="_x0000_s1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textlink="">
          <xdr:nvSpPr>
            <xdr:cNvPr id="1094" name="Check Box 70" hidden="1">
              <a:extLst>
                <a:ext uri="{63B3BB69-23CF-44E3-9099-C40C66FF867C}">
                  <a14:compatExt spid="_x0000_s10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171450</xdr:rowOff>
        </xdr:from>
        <xdr:to>
          <xdr:col>2</xdr:col>
          <xdr:colOff>228600</xdr:colOff>
          <xdr:row>201</xdr:row>
          <xdr:rowOff>19050</xdr:rowOff>
        </xdr:to>
        <xdr:sp textlink="">
          <xdr:nvSpPr>
            <xdr:cNvPr id="1095" name="Check Box 71" hidden="1">
              <a:extLst>
                <a:ext uri="{63B3BB69-23CF-44E3-9099-C40C66FF867C}">
                  <a14:compatExt spid="_x0000_s10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200</xdr:row>
          <xdr:rowOff>171450</xdr:rowOff>
        </xdr:from>
        <xdr:to>
          <xdr:col>2</xdr:col>
          <xdr:colOff>228600</xdr:colOff>
          <xdr:row>202</xdr:row>
          <xdr:rowOff>9525</xdr:rowOff>
        </xdr:to>
        <xdr:sp textlink="">
          <xdr:nvSpPr>
            <xdr:cNvPr id="1096" name="Check Box 72" hidden="1">
              <a:extLst>
                <a:ext uri="{63B3BB69-23CF-44E3-9099-C40C66FF867C}">
                  <a14:compatExt spid="_x0000_s10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201</xdr:row>
          <xdr:rowOff>171450</xdr:rowOff>
        </xdr:from>
        <xdr:to>
          <xdr:col>2</xdr:col>
          <xdr:colOff>228600</xdr:colOff>
          <xdr:row>203</xdr:row>
          <xdr:rowOff>9525</xdr:rowOff>
        </xdr:to>
        <xdr:sp textlink="">
          <xdr:nvSpPr>
            <xdr:cNvPr id="1097" name="Check Box 73" hidden="1">
              <a:extLst>
                <a:ext uri="{63B3BB69-23CF-44E3-9099-C40C66FF867C}">
                  <a14:compatExt spid="_x0000_s1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207</xdr:row>
          <xdr:rowOff>180975</xdr:rowOff>
        </xdr:from>
        <xdr:to>
          <xdr:col>2</xdr:col>
          <xdr:colOff>228600</xdr:colOff>
          <xdr:row>209</xdr:row>
          <xdr:rowOff>19050</xdr:rowOff>
        </xdr:to>
        <xdr:sp textlink="">
          <xdr:nvSpPr>
            <xdr:cNvPr id="1098" name="Check Box 74" hidden="1">
              <a:extLst>
                <a:ext uri="{63B3BB69-23CF-44E3-9099-C40C66FF867C}">
                  <a14:compatExt spid="_x0000_s1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152400</xdr:rowOff>
        </xdr:from>
        <xdr:to>
          <xdr:col>2</xdr:col>
          <xdr:colOff>228600</xdr:colOff>
          <xdr:row>210</xdr:row>
          <xdr:rowOff>0</xdr:rowOff>
        </xdr:to>
        <xdr:sp textlink="">
          <xdr:nvSpPr>
            <xdr:cNvPr id="1099" name="Check Box 75" hidden="1">
              <a:extLst>
                <a:ext uri="{63B3BB69-23CF-44E3-9099-C40C66FF867C}">
                  <a14:compatExt spid="_x0000_s10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209</xdr:row>
          <xdr:rowOff>152400</xdr:rowOff>
        </xdr:from>
        <xdr:to>
          <xdr:col>2</xdr:col>
          <xdr:colOff>247650</xdr:colOff>
          <xdr:row>211</xdr:row>
          <xdr:rowOff>66675</xdr:rowOff>
        </xdr:to>
        <xdr:sp textlink="">
          <xdr:nvSpPr>
            <xdr:cNvPr id="1100" name="Check Box 76" hidden="1">
              <a:extLst>
                <a:ext uri="{63B3BB69-23CF-44E3-9099-C40C66FF867C}">
                  <a14:compatExt spid="_x0000_s1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171450</xdr:rowOff>
        </xdr:from>
        <xdr:to>
          <xdr:col>2</xdr:col>
          <xdr:colOff>228600</xdr:colOff>
          <xdr:row>212</xdr:row>
          <xdr:rowOff>9525</xdr:rowOff>
        </xdr:to>
        <xdr:sp textlink="">
          <xdr:nvSpPr>
            <xdr:cNvPr id="1101" name="Check Box 77" hidden="1">
              <a:extLst>
                <a:ext uri="{63B3BB69-23CF-44E3-9099-C40C66FF867C}">
                  <a14:compatExt spid="_x0000_s11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216</xdr:row>
          <xdr:rowOff>161925</xdr:rowOff>
        </xdr:from>
        <xdr:to>
          <xdr:col>2</xdr:col>
          <xdr:colOff>228600</xdr:colOff>
          <xdr:row>218</xdr:row>
          <xdr:rowOff>0</xdr:rowOff>
        </xdr:to>
        <xdr:sp textlink="">
          <xdr:nvSpPr>
            <xdr:cNvPr id="1102" name="Check Box 78" hidden="1">
              <a:extLst>
                <a:ext uri="{63B3BB69-23CF-44E3-9099-C40C66FF867C}">
                  <a14:compatExt spid="_x0000_s11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textlink="">
          <xdr:nvSpPr>
            <xdr:cNvPr id="1103" name="Check Box 79" hidden="1">
              <a:extLst>
                <a:ext uri="{63B3BB69-23CF-44E3-9099-C40C66FF867C}">
                  <a14:compatExt spid="_x0000_s11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200</xdr:row>
          <xdr:rowOff>190500</xdr:rowOff>
        </xdr:from>
        <xdr:to>
          <xdr:col>9</xdr:col>
          <xdr:colOff>228600</xdr:colOff>
          <xdr:row>202</xdr:row>
          <xdr:rowOff>28575</xdr:rowOff>
        </xdr:to>
        <xdr:sp textlink="">
          <xdr:nvSpPr>
            <xdr:cNvPr id="1104" name="Check Box 80" hidden="1">
              <a:extLst>
                <a:ext uri="{63B3BB69-23CF-44E3-9099-C40C66FF867C}">
                  <a14:compatExt spid="_x0000_s11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199</xdr:row>
          <xdr:rowOff>190500</xdr:rowOff>
        </xdr:from>
        <xdr:to>
          <xdr:col>9</xdr:col>
          <xdr:colOff>228600</xdr:colOff>
          <xdr:row>201</xdr:row>
          <xdr:rowOff>28575</xdr:rowOff>
        </xdr:to>
        <xdr:sp textlink="">
          <xdr:nvSpPr>
            <xdr:cNvPr id="1105" name="Check Box 81" hidden="1">
              <a:extLst>
                <a:ext uri="{63B3BB69-23CF-44E3-9099-C40C66FF867C}">
                  <a14:compatExt spid="_x0000_s11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201</xdr:row>
          <xdr:rowOff>180975</xdr:rowOff>
        </xdr:from>
        <xdr:to>
          <xdr:col>9</xdr:col>
          <xdr:colOff>228600</xdr:colOff>
          <xdr:row>203</xdr:row>
          <xdr:rowOff>19050</xdr:rowOff>
        </xdr:to>
        <xdr:sp textlink="">
          <xdr:nvSpPr>
            <xdr:cNvPr id="1106" name="Check Box 82" hidden="1">
              <a:extLst>
                <a:ext uri="{63B3BB69-23CF-44E3-9099-C40C66FF867C}">
                  <a14:compatExt spid="_x0000_s11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208</xdr:row>
          <xdr:rowOff>171450</xdr:rowOff>
        </xdr:from>
        <xdr:to>
          <xdr:col>9</xdr:col>
          <xdr:colOff>257175</xdr:colOff>
          <xdr:row>210</xdr:row>
          <xdr:rowOff>47625</xdr:rowOff>
        </xdr:to>
        <xdr:sp textlink="">
          <xdr:nvSpPr>
            <xdr:cNvPr id="1107" name="Check Box 83" hidden="1">
              <a:extLst>
                <a:ext uri="{63B3BB69-23CF-44E3-9099-C40C66FF867C}">
                  <a14:compatExt spid="_x0000_s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209</xdr:row>
          <xdr:rowOff>152400</xdr:rowOff>
        </xdr:from>
        <xdr:to>
          <xdr:col>9</xdr:col>
          <xdr:colOff>238125</xdr:colOff>
          <xdr:row>211</xdr:row>
          <xdr:rowOff>57150</xdr:rowOff>
        </xdr:to>
        <xdr:sp textlink="">
          <xdr:nvSpPr>
            <xdr:cNvPr id="1108" name="Check Box 84" hidden="1">
              <a:extLst>
                <a:ext uri="{63B3BB69-23CF-44E3-9099-C40C66FF867C}">
                  <a14:compatExt spid="_x0000_s1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210</xdr:row>
          <xdr:rowOff>171450</xdr:rowOff>
        </xdr:from>
        <xdr:to>
          <xdr:col>9</xdr:col>
          <xdr:colOff>228600</xdr:colOff>
          <xdr:row>212</xdr:row>
          <xdr:rowOff>9525</xdr:rowOff>
        </xdr:to>
        <xdr:sp textlink="">
          <xdr:nvSpPr>
            <xdr:cNvPr id="1109" name="Check Box 85" hidden="1">
              <a:extLst>
                <a:ext uri="{63B3BB69-23CF-44E3-9099-C40C66FF867C}">
                  <a14:compatExt spid="_x0000_s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216</xdr:row>
          <xdr:rowOff>180975</xdr:rowOff>
        </xdr:from>
        <xdr:to>
          <xdr:col>9</xdr:col>
          <xdr:colOff>228600</xdr:colOff>
          <xdr:row>218</xdr:row>
          <xdr:rowOff>19050</xdr:rowOff>
        </xdr:to>
        <xdr:sp textlink="">
          <xdr:nvSpPr>
            <xdr:cNvPr id="1110" name="Check Box 86" hidden="1">
              <a:extLst>
                <a:ext uri="{63B3BB69-23CF-44E3-9099-C40C66FF867C}">
                  <a14:compatExt spid="_x0000_s1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textlink="">
          <xdr:nvSpPr>
            <xdr:cNvPr id="1111" name="Check Box 87" hidden="1">
              <a:extLst>
                <a:ext uri="{63B3BB69-23CF-44E3-9099-C40C66FF867C}">
                  <a14:compatExt spid="_x0000_s1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218</xdr:row>
          <xdr:rowOff>152400</xdr:rowOff>
        </xdr:from>
        <xdr:to>
          <xdr:col>1</xdr:col>
          <xdr:colOff>228600</xdr:colOff>
          <xdr:row>219</xdr:row>
          <xdr:rowOff>190500</xdr:rowOff>
        </xdr:to>
        <xdr:sp textlink="">
          <xdr:nvSpPr>
            <xdr:cNvPr id="1112" name="Check Box 88" hidden="1">
              <a:extLst>
                <a:ext uri="{63B3BB69-23CF-44E3-9099-C40C66FF867C}">
                  <a14:compatExt spid="_x0000_s1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219</xdr:row>
          <xdr:rowOff>152400</xdr:rowOff>
        </xdr:from>
        <xdr:to>
          <xdr:col>1</xdr:col>
          <xdr:colOff>228600</xdr:colOff>
          <xdr:row>220</xdr:row>
          <xdr:rowOff>190500</xdr:rowOff>
        </xdr:to>
        <xdr:sp textlink="">
          <xdr:nvSpPr>
            <xdr:cNvPr id="1113" name="Check Box 89" hidden="1">
              <a:extLst>
                <a:ext uri="{63B3BB69-23CF-44E3-9099-C40C66FF867C}">
                  <a14:compatExt spid="_x0000_s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220</xdr:row>
          <xdr:rowOff>152400</xdr:rowOff>
        </xdr:from>
        <xdr:to>
          <xdr:col>1</xdr:col>
          <xdr:colOff>228600</xdr:colOff>
          <xdr:row>221</xdr:row>
          <xdr:rowOff>190500</xdr:rowOff>
        </xdr:to>
        <xdr:sp textlink="">
          <xdr:nvSpPr>
            <xdr:cNvPr id="1114" name="Check Box 90" hidden="1">
              <a:extLst>
                <a:ext uri="{63B3BB69-23CF-44E3-9099-C40C66FF867C}">
                  <a14:compatExt spid="_x0000_s1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textlink="">
          <xdr:nvSpPr>
            <xdr:cNvPr id="1115" name="Check Box 91" hidden="1">
              <a:extLst>
                <a:ext uri="{63B3BB69-23CF-44E3-9099-C40C66FF867C}">
                  <a14:compatExt spid="_x0000_s1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152400</xdr:rowOff>
        </xdr:from>
        <xdr:to>
          <xdr:col>2</xdr:col>
          <xdr:colOff>228600</xdr:colOff>
          <xdr:row>219</xdr:row>
          <xdr:rowOff>190500</xdr:rowOff>
        </xdr:to>
        <xdr:sp textlink="">
          <xdr:nvSpPr>
            <xdr:cNvPr id="1116" name="Check Box 92" hidden="1">
              <a:extLst>
                <a:ext uri="{63B3BB69-23CF-44E3-9099-C40C66FF867C}">
                  <a14:compatExt spid="_x0000_s11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219</xdr:row>
          <xdr:rowOff>152400</xdr:rowOff>
        </xdr:from>
        <xdr:to>
          <xdr:col>2</xdr:col>
          <xdr:colOff>228600</xdr:colOff>
          <xdr:row>220</xdr:row>
          <xdr:rowOff>190500</xdr:rowOff>
        </xdr:to>
        <xdr:sp textlink="">
          <xdr:nvSpPr>
            <xdr:cNvPr id="1117" name="Check Box 93" hidden="1">
              <a:extLst>
                <a:ext uri="{63B3BB69-23CF-44E3-9099-C40C66FF867C}">
                  <a14:compatExt spid="_x0000_s11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220</xdr:row>
          <xdr:rowOff>152400</xdr:rowOff>
        </xdr:from>
        <xdr:to>
          <xdr:col>2</xdr:col>
          <xdr:colOff>228600</xdr:colOff>
          <xdr:row>221</xdr:row>
          <xdr:rowOff>190500</xdr:rowOff>
        </xdr:to>
        <xdr:sp textlink="">
          <xdr:nvSpPr>
            <xdr:cNvPr id="1118" name="Check Box 94" hidden="1">
              <a:extLst>
                <a:ext uri="{63B3BB69-23CF-44E3-9099-C40C66FF867C}">
                  <a14:compatExt spid="_x0000_s1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217</xdr:row>
          <xdr:rowOff>171450</xdr:rowOff>
        </xdr:from>
        <xdr:to>
          <xdr:col>9</xdr:col>
          <xdr:colOff>228600</xdr:colOff>
          <xdr:row>219</xdr:row>
          <xdr:rowOff>0</xdr:rowOff>
        </xdr:to>
        <xdr:sp textlink="">
          <xdr:nvSpPr>
            <xdr:cNvPr id="1119" name="Check Box 95" hidden="1">
              <a:extLst>
                <a:ext uri="{63B3BB69-23CF-44E3-9099-C40C66FF867C}">
                  <a14:compatExt spid="_x0000_s1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218</xdr:row>
          <xdr:rowOff>161925</xdr:rowOff>
        </xdr:from>
        <xdr:to>
          <xdr:col>9</xdr:col>
          <xdr:colOff>228600</xdr:colOff>
          <xdr:row>220</xdr:row>
          <xdr:rowOff>0</xdr:rowOff>
        </xdr:to>
        <xdr:sp textlink="">
          <xdr:nvSpPr>
            <xdr:cNvPr id="1120" name="Check Box 96" hidden="1">
              <a:extLst>
                <a:ext uri="{63B3BB69-23CF-44E3-9099-C40C66FF867C}">
                  <a14:compatExt spid="_x0000_s1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219</xdr:row>
          <xdr:rowOff>161925</xdr:rowOff>
        </xdr:from>
        <xdr:to>
          <xdr:col>9</xdr:col>
          <xdr:colOff>228600</xdr:colOff>
          <xdr:row>220</xdr:row>
          <xdr:rowOff>190500</xdr:rowOff>
        </xdr:to>
        <xdr:sp textlink="">
          <xdr:nvSpPr>
            <xdr:cNvPr id="1121" name="Check Box 97" hidden="1">
              <a:extLst>
                <a:ext uri="{63B3BB69-23CF-44E3-9099-C40C66FF867C}">
                  <a14:compatExt spid="_x0000_s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220</xdr:row>
          <xdr:rowOff>152400</xdr:rowOff>
        </xdr:from>
        <xdr:to>
          <xdr:col>9</xdr:col>
          <xdr:colOff>228600</xdr:colOff>
          <xdr:row>221</xdr:row>
          <xdr:rowOff>190500</xdr:rowOff>
        </xdr:to>
        <xdr:sp textlink="">
          <xdr:nvSpPr>
            <xdr:cNvPr id="1122" name="Check Box 98" hidden="1">
              <a:extLst>
                <a:ext uri="{63B3BB69-23CF-44E3-9099-C40C66FF867C}">
                  <a14:compatExt spid="_x0000_s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169</xdr:row>
          <xdr:rowOff>161925</xdr:rowOff>
        </xdr:from>
        <xdr:to>
          <xdr:col>1</xdr:col>
          <xdr:colOff>228600</xdr:colOff>
          <xdr:row>171</xdr:row>
          <xdr:rowOff>19050</xdr:rowOff>
        </xdr:to>
        <xdr:sp textlink="">
          <xdr:nvSpPr>
            <xdr:cNvPr id="1123" name="Check Box 99" hidden="1">
              <a:extLst>
                <a:ext uri="{63B3BB69-23CF-44E3-9099-C40C66FF867C}">
                  <a14:compatExt spid="_x0000_s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160</xdr:row>
          <xdr:rowOff>171450</xdr:rowOff>
        </xdr:from>
        <xdr:to>
          <xdr:col>2</xdr:col>
          <xdr:colOff>228600</xdr:colOff>
          <xdr:row>162</xdr:row>
          <xdr:rowOff>28575</xdr:rowOff>
        </xdr:to>
        <xdr:sp textlink="">
          <xdr:nvSpPr>
            <xdr:cNvPr id="1124" name="Check Box 100" hidden="1">
              <a:extLst>
                <a:ext uri="{63B3BB69-23CF-44E3-9099-C40C66FF867C}">
                  <a14:compatExt spid="_x0000_s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180975</xdr:rowOff>
        </xdr:from>
        <xdr:to>
          <xdr:col>2</xdr:col>
          <xdr:colOff>228600</xdr:colOff>
          <xdr:row>166</xdr:row>
          <xdr:rowOff>19050</xdr:rowOff>
        </xdr:to>
        <xdr:sp textlink="">
          <xdr:nvSpPr>
            <xdr:cNvPr id="1125" name="Check Box 101" hidden="1">
              <a:extLst>
                <a:ext uri="{63B3BB69-23CF-44E3-9099-C40C66FF867C}">
                  <a14:compatExt spid="_x0000_s1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169</xdr:row>
          <xdr:rowOff>171450</xdr:rowOff>
        </xdr:from>
        <xdr:to>
          <xdr:col>9</xdr:col>
          <xdr:colOff>219075</xdr:colOff>
          <xdr:row>171</xdr:row>
          <xdr:rowOff>19050</xdr:rowOff>
        </xdr:to>
        <xdr:sp textlink="">
          <xdr:nvSpPr>
            <xdr:cNvPr id="1126" name="Check Box 102" hidden="1">
              <a:extLst>
                <a:ext uri="{63B3BB69-23CF-44E3-9099-C40C66FF867C}">
                  <a14:compatExt spid="_x0000_s1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180975</xdr:rowOff>
        </xdr:from>
        <xdr:to>
          <xdr:col>2</xdr:col>
          <xdr:colOff>228600</xdr:colOff>
          <xdr:row>167</xdr:row>
          <xdr:rowOff>19050</xdr:rowOff>
        </xdr:to>
        <xdr:sp textlink="">
          <xdr:nvSpPr>
            <xdr:cNvPr id="1127" name="Check Box 103" hidden="1">
              <a:extLst>
                <a:ext uri="{63B3BB69-23CF-44E3-9099-C40C66FF867C}">
                  <a14:compatExt spid="_x0000_s1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166</xdr:row>
          <xdr:rowOff>180975</xdr:rowOff>
        </xdr:from>
        <xdr:to>
          <xdr:col>2</xdr:col>
          <xdr:colOff>228600</xdr:colOff>
          <xdr:row>168</xdr:row>
          <xdr:rowOff>9525</xdr:rowOff>
        </xdr:to>
        <xdr:sp textlink="">
          <xdr:nvSpPr>
            <xdr:cNvPr id="1128" name="Check Box 104" hidden="1">
              <a:extLst>
                <a:ext uri="{63B3BB69-23CF-44E3-9099-C40C66FF867C}">
                  <a14:compatExt spid="_x0000_s11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180975</xdr:rowOff>
        </xdr:from>
        <xdr:to>
          <xdr:col>2</xdr:col>
          <xdr:colOff>228600</xdr:colOff>
          <xdr:row>169</xdr:row>
          <xdr:rowOff>28575</xdr:rowOff>
        </xdr:to>
        <xdr:sp textlink="">
          <xdr:nvSpPr>
            <xdr:cNvPr id="1129" name="Check Box 105" hidden="1">
              <a:extLst>
                <a:ext uri="{63B3BB69-23CF-44E3-9099-C40C66FF867C}">
                  <a14:compatExt spid="_x0000_s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221</xdr:row>
          <xdr:rowOff>180975</xdr:rowOff>
        </xdr:from>
        <xdr:to>
          <xdr:col>1</xdr:col>
          <xdr:colOff>228600</xdr:colOff>
          <xdr:row>223</xdr:row>
          <xdr:rowOff>9525</xdr:rowOff>
        </xdr:to>
        <xdr:sp textlink="">
          <xdr:nvSpPr>
            <xdr:cNvPr id="1130" name="Check Box 106" hidden="1">
              <a:extLst>
                <a:ext uri="{63B3BB69-23CF-44E3-9099-C40C66FF867C}">
                  <a14:compatExt spid="_x0000_s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221</xdr:row>
          <xdr:rowOff>180975</xdr:rowOff>
        </xdr:from>
        <xdr:to>
          <xdr:col>2</xdr:col>
          <xdr:colOff>228600</xdr:colOff>
          <xdr:row>223</xdr:row>
          <xdr:rowOff>9525</xdr:rowOff>
        </xdr:to>
        <xdr:sp textlink="">
          <xdr:nvSpPr>
            <xdr:cNvPr id="1131" name="Check Box 107" hidden="1">
              <a:extLst>
                <a:ext uri="{63B3BB69-23CF-44E3-9099-C40C66FF867C}">
                  <a14:compatExt spid="_x0000_s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221</xdr:row>
          <xdr:rowOff>180975</xdr:rowOff>
        </xdr:from>
        <xdr:to>
          <xdr:col>9</xdr:col>
          <xdr:colOff>228600</xdr:colOff>
          <xdr:row>223</xdr:row>
          <xdr:rowOff>9525</xdr:rowOff>
        </xdr:to>
        <xdr:sp textlink="">
          <xdr:nvSpPr>
            <xdr:cNvPr id="1132" name="Check Box 108" hidden="1">
              <a:extLst>
                <a:ext uri="{63B3BB69-23CF-44E3-9099-C40C66FF867C}">
                  <a14:compatExt spid="_x0000_s1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222</xdr:row>
          <xdr:rowOff>171450</xdr:rowOff>
        </xdr:from>
        <xdr:to>
          <xdr:col>1</xdr:col>
          <xdr:colOff>228600</xdr:colOff>
          <xdr:row>224</xdr:row>
          <xdr:rowOff>9525</xdr:rowOff>
        </xdr:to>
        <xdr:sp textlink="">
          <xdr:nvSpPr>
            <xdr:cNvPr id="1133" name="Check Box 109" hidden="1">
              <a:extLst>
                <a:ext uri="{63B3BB69-23CF-44E3-9099-C40C66FF867C}">
                  <a14:compatExt spid="_x0000_s1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180975</xdr:rowOff>
        </xdr:from>
        <xdr:to>
          <xdr:col>2</xdr:col>
          <xdr:colOff>228600</xdr:colOff>
          <xdr:row>224</xdr:row>
          <xdr:rowOff>9525</xdr:rowOff>
        </xdr:to>
        <xdr:sp textlink="">
          <xdr:nvSpPr>
            <xdr:cNvPr id="1134" name="Check Box 110" hidden="1">
              <a:extLst>
                <a:ext uri="{63B3BB69-23CF-44E3-9099-C40C66FF867C}">
                  <a14:compatExt spid="_x0000_s1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222</xdr:row>
          <xdr:rowOff>180975</xdr:rowOff>
        </xdr:from>
        <xdr:to>
          <xdr:col>9</xdr:col>
          <xdr:colOff>228600</xdr:colOff>
          <xdr:row>224</xdr:row>
          <xdr:rowOff>9525</xdr:rowOff>
        </xdr:to>
        <xdr:sp textlink="">
          <xdr:nvSpPr>
            <xdr:cNvPr id="1135" name="Check Box 111" hidden="1">
              <a:extLst>
                <a:ext uri="{63B3BB69-23CF-44E3-9099-C40C66FF867C}">
                  <a14:compatExt spid="_x0000_s1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223</xdr:row>
          <xdr:rowOff>180975</xdr:rowOff>
        </xdr:from>
        <xdr:to>
          <xdr:col>2</xdr:col>
          <xdr:colOff>228600</xdr:colOff>
          <xdr:row>225</xdr:row>
          <xdr:rowOff>9525</xdr:rowOff>
        </xdr:to>
        <xdr:sp textlink="">
          <xdr:nvSpPr>
            <xdr:cNvPr id="1136" name="Check Box 112" hidden="1">
              <a:extLst>
                <a:ext uri="{63B3BB69-23CF-44E3-9099-C40C66FF867C}">
                  <a14:compatExt spid="_x0000_s1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223</xdr:row>
          <xdr:rowOff>180975</xdr:rowOff>
        </xdr:from>
        <xdr:to>
          <xdr:col>9</xdr:col>
          <xdr:colOff>228600</xdr:colOff>
          <xdr:row>225</xdr:row>
          <xdr:rowOff>9525</xdr:rowOff>
        </xdr:to>
        <xdr:sp textlink="">
          <xdr:nvSpPr>
            <xdr:cNvPr id="1137" name="Check Box 113" hidden="1">
              <a:extLst>
                <a:ext uri="{63B3BB69-23CF-44E3-9099-C40C66FF867C}">
                  <a14:compatExt spid="_x0000_s11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225</xdr:row>
          <xdr:rowOff>171450</xdr:rowOff>
        </xdr:from>
        <xdr:to>
          <xdr:col>1</xdr:col>
          <xdr:colOff>228600</xdr:colOff>
          <xdr:row>227</xdr:row>
          <xdr:rowOff>9525</xdr:rowOff>
        </xdr:to>
        <xdr:sp textlink="">
          <xdr:nvSpPr>
            <xdr:cNvPr id="1138" name="Check Box 114" hidden="1">
              <a:extLst>
                <a:ext uri="{63B3BB69-23CF-44E3-9099-C40C66FF867C}">
                  <a14:compatExt spid="_x0000_s11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171450</xdr:rowOff>
        </xdr:from>
        <xdr:to>
          <xdr:col>2</xdr:col>
          <xdr:colOff>228600</xdr:colOff>
          <xdr:row>227</xdr:row>
          <xdr:rowOff>9525</xdr:rowOff>
        </xdr:to>
        <xdr:sp textlink="">
          <xdr:nvSpPr>
            <xdr:cNvPr id="1139" name="Check Box 115" hidden="1">
              <a:extLst>
                <a:ext uri="{63B3BB69-23CF-44E3-9099-C40C66FF867C}">
                  <a14:compatExt spid="_x0000_s11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225</xdr:row>
          <xdr:rowOff>171450</xdr:rowOff>
        </xdr:from>
        <xdr:to>
          <xdr:col>9</xdr:col>
          <xdr:colOff>228600</xdr:colOff>
          <xdr:row>227</xdr:row>
          <xdr:rowOff>9525</xdr:rowOff>
        </xdr:to>
        <xdr:sp textlink="">
          <xdr:nvSpPr>
            <xdr:cNvPr id="1140" name="Check Box 116" hidden="1">
              <a:extLst>
                <a:ext uri="{63B3BB69-23CF-44E3-9099-C40C66FF867C}">
                  <a14:compatExt spid="_x0000_s11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226</xdr:row>
          <xdr:rowOff>171450</xdr:rowOff>
        </xdr:from>
        <xdr:to>
          <xdr:col>1</xdr:col>
          <xdr:colOff>228600</xdr:colOff>
          <xdr:row>228</xdr:row>
          <xdr:rowOff>9525</xdr:rowOff>
        </xdr:to>
        <xdr:sp textlink="">
          <xdr:nvSpPr>
            <xdr:cNvPr id="1141" name="Check Box 117" hidden="1">
              <a:extLst>
                <a:ext uri="{63B3BB69-23CF-44E3-9099-C40C66FF867C}">
                  <a14:compatExt spid="_x0000_s11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171450</xdr:rowOff>
        </xdr:from>
        <xdr:to>
          <xdr:col>2</xdr:col>
          <xdr:colOff>228600</xdr:colOff>
          <xdr:row>228</xdr:row>
          <xdr:rowOff>9525</xdr:rowOff>
        </xdr:to>
        <xdr:sp textlink="">
          <xdr:nvSpPr>
            <xdr:cNvPr id="1142" name="Check Box 118" hidden="1">
              <a:extLst>
                <a:ext uri="{63B3BB69-23CF-44E3-9099-C40C66FF867C}">
                  <a14:compatExt spid="_x0000_s11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226</xdr:row>
          <xdr:rowOff>171450</xdr:rowOff>
        </xdr:from>
        <xdr:to>
          <xdr:col>9</xdr:col>
          <xdr:colOff>228600</xdr:colOff>
          <xdr:row>228</xdr:row>
          <xdr:rowOff>9525</xdr:rowOff>
        </xdr:to>
        <xdr:sp textlink="">
          <xdr:nvSpPr>
            <xdr:cNvPr id="1143" name="Check Box 119" hidden="1">
              <a:extLst>
                <a:ext uri="{63B3BB69-23CF-44E3-9099-C40C66FF867C}">
                  <a14:compatExt spid="_x0000_s11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227</xdr:row>
          <xdr:rowOff>171450</xdr:rowOff>
        </xdr:from>
        <xdr:to>
          <xdr:col>1</xdr:col>
          <xdr:colOff>228600</xdr:colOff>
          <xdr:row>229</xdr:row>
          <xdr:rowOff>9525</xdr:rowOff>
        </xdr:to>
        <xdr:sp textlink="">
          <xdr:nvSpPr>
            <xdr:cNvPr id="1144" name="Check Box 120" hidden="1">
              <a:extLst>
                <a:ext uri="{63B3BB69-23CF-44E3-9099-C40C66FF867C}">
                  <a14:compatExt spid="_x0000_s11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171450</xdr:rowOff>
        </xdr:from>
        <xdr:to>
          <xdr:col>2</xdr:col>
          <xdr:colOff>228600</xdr:colOff>
          <xdr:row>229</xdr:row>
          <xdr:rowOff>9525</xdr:rowOff>
        </xdr:to>
        <xdr:sp textlink="">
          <xdr:nvSpPr>
            <xdr:cNvPr id="1145" name="Check Box 121" hidden="1">
              <a:extLst>
                <a:ext uri="{63B3BB69-23CF-44E3-9099-C40C66FF867C}">
                  <a14:compatExt spid="_x0000_s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227</xdr:row>
          <xdr:rowOff>171450</xdr:rowOff>
        </xdr:from>
        <xdr:to>
          <xdr:col>9</xdr:col>
          <xdr:colOff>228600</xdr:colOff>
          <xdr:row>229</xdr:row>
          <xdr:rowOff>9525</xdr:rowOff>
        </xdr:to>
        <xdr:sp textlink="">
          <xdr:nvSpPr>
            <xdr:cNvPr id="1146" name="Check Box 122" hidden="1">
              <a:extLst>
                <a:ext uri="{63B3BB69-23CF-44E3-9099-C40C66FF867C}">
                  <a14:compatExt spid="_x0000_s1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223</xdr:row>
          <xdr:rowOff>171450</xdr:rowOff>
        </xdr:from>
        <xdr:to>
          <xdr:col>1</xdr:col>
          <xdr:colOff>228600</xdr:colOff>
          <xdr:row>225</xdr:row>
          <xdr:rowOff>9525</xdr:rowOff>
        </xdr:to>
        <xdr:sp textlink="">
          <xdr:nvSpPr>
            <xdr:cNvPr id="1147" name="Check Box 123" hidden="1">
              <a:extLst>
                <a:ext uri="{63B3BB69-23CF-44E3-9099-C40C66FF867C}">
                  <a14:compatExt spid="_x0000_s1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161</xdr:row>
          <xdr:rowOff>171450</xdr:rowOff>
        </xdr:from>
        <xdr:to>
          <xdr:col>1</xdr:col>
          <xdr:colOff>228600</xdr:colOff>
          <xdr:row>163</xdr:row>
          <xdr:rowOff>0</xdr:rowOff>
        </xdr:to>
        <xdr:sp textlink="">
          <xdr:nvSpPr>
            <xdr:cNvPr id="1148" name="Check Box 124" hidden="1">
              <a:extLst>
                <a:ext uri="{63B3BB69-23CF-44E3-9099-C40C66FF867C}">
                  <a14:compatExt spid="_x0000_s11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161</xdr:row>
          <xdr:rowOff>171450</xdr:rowOff>
        </xdr:from>
        <xdr:to>
          <xdr:col>9</xdr:col>
          <xdr:colOff>228600</xdr:colOff>
          <xdr:row>163</xdr:row>
          <xdr:rowOff>9525</xdr:rowOff>
        </xdr:to>
        <xdr:sp textlink="">
          <xdr:nvSpPr>
            <xdr:cNvPr id="1149" name="Check Box 125" hidden="1">
              <a:extLst>
                <a:ext uri="{63B3BB69-23CF-44E3-9099-C40C66FF867C}">
                  <a14:compatExt spid="_x0000_s11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180975</xdr:rowOff>
        </xdr:from>
        <xdr:to>
          <xdr:col>2</xdr:col>
          <xdr:colOff>228600</xdr:colOff>
          <xdr:row>163</xdr:row>
          <xdr:rowOff>19050</xdr:rowOff>
        </xdr:to>
        <xdr:sp textlink="">
          <xdr:nvSpPr>
            <xdr:cNvPr id="1150" name="Check Box 126" hidden="1">
              <a:extLst>
                <a:ext uri="{63B3BB69-23CF-44E3-9099-C40C66FF867C}">
                  <a14:compatExt spid="_x0000_s11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162</xdr:row>
          <xdr:rowOff>171450</xdr:rowOff>
        </xdr:from>
        <xdr:to>
          <xdr:col>1</xdr:col>
          <xdr:colOff>228600</xdr:colOff>
          <xdr:row>164</xdr:row>
          <xdr:rowOff>0</xdr:rowOff>
        </xdr:to>
        <xdr:sp textlink="">
          <xdr:nvSpPr>
            <xdr:cNvPr id="1151" name="Check Box 127" hidden="1">
              <a:extLst>
                <a:ext uri="{63B3BB69-23CF-44E3-9099-C40C66FF867C}">
                  <a14:compatExt spid="_x0000_s11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162</xdr:row>
          <xdr:rowOff>171450</xdr:rowOff>
        </xdr:from>
        <xdr:to>
          <xdr:col>9</xdr:col>
          <xdr:colOff>228600</xdr:colOff>
          <xdr:row>164</xdr:row>
          <xdr:rowOff>9525</xdr:rowOff>
        </xdr:to>
        <xdr:sp textlink="">
          <xdr:nvSpPr>
            <xdr:cNvPr id="1152" name="Check Box 128" hidden="1">
              <a:extLst>
                <a:ext uri="{63B3BB69-23CF-44E3-9099-C40C66FF867C}">
                  <a14:compatExt spid="_x0000_s11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162</xdr:row>
          <xdr:rowOff>180975</xdr:rowOff>
        </xdr:from>
        <xdr:to>
          <xdr:col>2</xdr:col>
          <xdr:colOff>228600</xdr:colOff>
          <xdr:row>164</xdr:row>
          <xdr:rowOff>19050</xdr:rowOff>
        </xdr:to>
        <xdr:sp textlink="">
          <xdr:nvSpPr>
            <xdr:cNvPr id="1153" name="Check Box 129" hidden="1">
              <a:extLst>
                <a:ext uri="{63B3BB69-23CF-44E3-9099-C40C66FF867C}">
                  <a14:compatExt spid="_x0000_s1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163</xdr:row>
          <xdr:rowOff>171450</xdr:rowOff>
        </xdr:from>
        <xdr:to>
          <xdr:col>9</xdr:col>
          <xdr:colOff>228600</xdr:colOff>
          <xdr:row>165</xdr:row>
          <xdr:rowOff>9525</xdr:rowOff>
        </xdr:to>
        <xdr:sp textlink="">
          <xdr:nvSpPr>
            <xdr:cNvPr id="1154" name="Check Box 130" hidden="1">
              <a:extLst>
                <a:ext uri="{63B3BB69-23CF-44E3-9099-C40C66FF867C}">
                  <a14:compatExt spid="_x0000_s1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163</xdr:row>
          <xdr:rowOff>180975</xdr:rowOff>
        </xdr:from>
        <xdr:to>
          <xdr:col>2</xdr:col>
          <xdr:colOff>228600</xdr:colOff>
          <xdr:row>165</xdr:row>
          <xdr:rowOff>19050</xdr:rowOff>
        </xdr:to>
        <xdr:sp textlink="">
          <xdr:nvSpPr>
            <xdr:cNvPr id="1155" name="Check Box 131" hidden="1">
              <a:extLst>
                <a:ext uri="{63B3BB69-23CF-44E3-9099-C40C66FF867C}">
                  <a14:compatExt spid="_x0000_s11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163</xdr:row>
          <xdr:rowOff>171450</xdr:rowOff>
        </xdr:from>
        <xdr:to>
          <xdr:col>1</xdr:col>
          <xdr:colOff>228600</xdr:colOff>
          <xdr:row>165</xdr:row>
          <xdr:rowOff>0</xdr:rowOff>
        </xdr:to>
        <xdr:sp textlink="">
          <xdr:nvSpPr>
            <xdr:cNvPr id="1156" name="Check Box 132" hidden="1">
              <a:extLst>
                <a:ext uri="{63B3BB69-23CF-44E3-9099-C40C66FF867C}">
                  <a14:compatExt spid="_x0000_s11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171</xdr:row>
          <xdr:rowOff>180975</xdr:rowOff>
        </xdr:from>
        <xdr:to>
          <xdr:col>1</xdr:col>
          <xdr:colOff>228600</xdr:colOff>
          <xdr:row>173</xdr:row>
          <xdr:rowOff>9525</xdr:rowOff>
        </xdr:to>
        <xdr:sp textlink="">
          <xdr:nvSpPr>
            <xdr:cNvPr id="1157" name="Check Box 133" hidden="1">
              <a:extLst>
                <a:ext uri="{63B3BB69-23CF-44E3-9099-C40C66FF867C}">
                  <a14:compatExt spid="_x0000_s11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textlink="">
          <xdr:nvSpPr>
            <xdr:cNvPr id="1158" name="Check Box 134" hidden="1">
              <a:extLst>
                <a:ext uri="{63B3BB69-23CF-44E3-9099-C40C66FF867C}">
                  <a14:compatExt spid="_x0000_s11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textlink="">
          <xdr:nvSpPr>
            <xdr:cNvPr id="1159" name="Check Box 135" hidden="1">
              <a:extLst>
                <a:ext uri="{63B3BB69-23CF-44E3-9099-C40C66FF867C}">
                  <a14:compatExt spid="_x0000_s11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textlink="">
          <xdr:nvSpPr>
            <xdr:cNvPr id="1160" name="Check Box 136" hidden="1">
              <a:extLst>
                <a:ext uri="{63B3BB69-23CF-44E3-9099-C40C66FF867C}">
                  <a14:compatExt spid="_x0000_s11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180975</xdr:rowOff>
        </xdr:from>
        <xdr:to>
          <xdr:col>2</xdr:col>
          <xdr:colOff>219075</xdr:colOff>
          <xdr:row>173</xdr:row>
          <xdr:rowOff>9525</xdr:rowOff>
        </xdr:to>
        <xdr:sp textlink="">
          <xdr:nvSpPr>
            <xdr:cNvPr id="1161" name="Check Box 137" hidden="1">
              <a:extLst>
                <a:ext uri="{63B3BB69-23CF-44E3-9099-C40C66FF867C}">
                  <a14:compatExt spid="_x0000_s11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172</xdr:row>
          <xdr:rowOff>171450</xdr:rowOff>
        </xdr:from>
        <xdr:to>
          <xdr:col>2</xdr:col>
          <xdr:colOff>219075</xdr:colOff>
          <xdr:row>174</xdr:row>
          <xdr:rowOff>0</xdr:rowOff>
        </xdr:to>
        <xdr:sp textlink="">
          <xdr:nvSpPr>
            <xdr:cNvPr id="1162" name="Check Box 138" hidden="1">
              <a:extLst>
                <a:ext uri="{63B3BB69-23CF-44E3-9099-C40C66FF867C}">
                  <a14:compatExt spid="_x0000_s11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173</xdr:row>
          <xdr:rowOff>171450</xdr:rowOff>
        </xdr:from>
        <xdr:to>
          <xdr:col>2</xdr:col>
          <xdr:colOff>219075</xdr:colOff>
          <xdr:row>175</xdr:row>
          <xdr:rowOff>0</xdr:rowOff>
        </xdr:to>
        <xdr:sp textlink="">
          <xdr:nvSpPr>
            <xdr:cNvPr id="1163" name="Check Box 139" hidden="1">
              <a:extLst>
                <a:ext uri="{63B3BB69-23CF-44E3-9099-C40C66FF867C}">
                  <a14:compatExt spid="_x0000_s11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174</xdr:row>
          <xdr:rowOff>171450</xdr:rowOff>
        </xdr:from>
        <xdr:to>
          <xdr:col>2</xdr:col>
          <xdr:colOff>219075</xdr:colOff>
          <xdr:row>176</xdr:row>
          <xdr:rowOff>0</xdr:rowOff>
        </xdr:to>
        <xdr:sp textlink="">
          <xdr:nvSpPr>
            <xdr:cNvPr id="1164" name="Check Box 140" hidden="1">
              <a:extLst>
                <a:ext uri="{63B3BB69-23CF-44E3-9099-C40C66FF867C}">
                  <a14:compatExt spid="_x0000_s11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171</xdr:row>
          <xdr:rowOff>180975</xdr:rowOff>
        </xdr:from>
        <xdr:to>
          <xdr:col>9</xdr:col>
          <xdr:colOff>228600</xdr:colOff>
          <xdr:row>173</xdr:row>
          <xdr:rowOff>9525</xdr:rowOff>
        </xdr:to>
        <xdr:sp textlink="">
          <xdr:nvSpPr>
            <xdr:cNvPr id="1165" name="Check Box 141" hidden="1">
              <a:extLst>
                <a:ext uri="{63B3BB69-23CF-44E3-9099-C40C66FF867C}">
                  <a14:compatExt spid="_x0000_s11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172</xdr:row>
          <xdr:rowOff>171450</xdr:rowOff>
        </xdr:from>
        <xdr:to>
          <xdr:col>9</xdr:col>
          <xdr:colOff>228600</xdr:colOff>
          <xdr:row>174</xdr:row>
          <xdr:rowOff>0</xdr:rowOff>
        </xdr:to>
        <xdr:sp textlink="">
          <xdr:nvSpPr>
            <xdr:cNvPr id="1166" name="Check Box 142" hidden="1">
              <a:extLst>
                <a:ext uri="{63B3BB69-23CF-44E3-9099-C40C66FF867C}">
                  <a14:compatExt spid="_x0000_s11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173</xdr:row>
          <xdr:rowOff>171450</xdr:rowOff>
        </xdr:from>
        <xdr:to>
          <xdr:col>9</xdr:col>
          <xdr:colOff>228600</xdr:colOff>
          <xdr:row>175</xdr:row>
          <xdr:rowOff>0</xdr:rowOff>
        </xdr:to>
        <xdr:sp textlink="">
          <xdr:nvSpPr>
            <xdr:cNvPr id="1167" name="Check Box 143" hidden="1">
              <a:extLst>
                <a:ext uri="{63B3BB69-23CF-44E3-9099-C40C66FF867C}">
                  <a14:compatExt spid="_x0000_s11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174</xdr:row>
          <xdr:rowOff>171450</xdr:rowOff>
        </xdr:from>
        <xdr:to>
          <xdr:col>9</xdr:col>
          <xdr:colOff>228600</xdr:colOff>
          <xdr:row>176</xdr:row>
          <xdr:rowOff>0</xdr:rowOff>
        </xdr:to>
        <xdr:sp textlink="">
          <xdr:nvSpPr>
            <xdr:cNvPr id="1168" name="Check Box 144" hidden="1">
              <a:extLst>
                <a:ext uri="{63B3BB69-23CF-44E3-9099-C40C66FF867C}">
                  <a14:compatExt spid="_x0000_s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175</xdr:row>
          <xdr:rowOff>171450</xdr:rowOff>
        </xdr:from>
        <xdr:to>
          <xdr:col>1</xdr:col>
          <xdr:colOff>228600</xdr:colOff>
          <xdr:row>177</xdr:row>
          <xdr:rowOff>0</xdr:rowOff>
        </xdr:to>
        <xdr:sp textlink="">
          <xdr:nvSpPr>
            <xdr:cNvPr id="1169" name="Check Box 145" hidden="1">
              <a:extLst>
                <a:ext uri="{63B3BB69-23CF-44E3-9099-C40C66FF867C}">
                  <a14:compatExt spid="_x0000_s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171450</xdr:rowOff>
        </xdr:from>
        <xdr:to>
          <xdr:col>2</xdr:col>
          <xdr:colOff>219075</xdr:colOff>
          <xdr:row>177</xdr:row>
          <xdr:rowOff>0</xdr:rowOff>
        </xdr:to>
        <xdr:sp textlink="">
          <xdr:nvSpPr>
            <xdr:cNvPr id="1170" name="Check Box 146" hidden="1">
              <a:extLst>
                <a:ext uri="{63B3BB69-23CF-44E3-9099-C40C66FF867C}">
                  <a14:compatExt spid="_x0000_s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175</xdr:row>
          <xdr:rowOff>171450</xdr:rowOff>
        </xdr:from>
        <xdr:to>
          <xdr:col>9</xdr:col>
          <xdr:colOff>228600</xdr:colOff>
          <xdr:row>177</xdr:row>
          <xdr:rowOff>0</xdr:rowOff>
        </xdr:to>
        <xdr:sp textlink="">
          <xdr:nvSpPr>
            <xdr:cNvPr id="1171" name="Check Box 147" hidden="1">
              <a:extLst>
                <a:ext uri="{63B3BB69-23CF-44E3-9099-C40C66FF867C}">
                  <a14:compatExt spid="_x0000_s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171450</xdr:rowOff>
        </xdr:from>
        <xdr:to>
          <xdr:col>1</xdr:col>
          <xdr:colOff>228600</xdr:colOff>
          <xdr:row>190</xdr:row>
          <xdr:rowOff>9525</xdr:rowOff>
        </xdr:to>
        <xdr:sp textlink="">
          <xdr:nvSpPr>
            <xdr:cNvPr id="1172" name="Check Box 148" hidden="1">
              <a:extLst>
                <a:ext uri="{63B3BB69-23CF-44E3-9099-C40C66FF867C}">
                  <a14:compatExt spid="_x0000_s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171450</xdr:rowOff>
        </xdr:from>
        <xdr:to>
          <xdr:col>1</xdr:col>
          <xdr:colOff>228600</xdr:colOff>
          <xdr:row>191</xdr:row>
          <xdr:rowOff>0</xdr:rowOff>
        </xdr:to>
        <xdr:sp textlink="">
          <xdr:nvSpPr>
            <xdr:cNvPr id="1173" name="Check Box 149" hidden="1">
              <a:extLst>
                <a:ext uri="{63B3BB69-23CF-44E3-9099-C40C66FF867C}">
                  <a14:compatExt spid="_x0000_s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171450</xdr:rowOff>
        </xdr:from>
        <xdr:to>
          <xdr:col>1</xdr:col>
          <xdr:colOff>228600</xdr:colOff>
          <xdr:row>192</xdr:row>
          <xdr:rowOff>0</xdr:rowOff>
        </xdr:to>
        <xdr:sp textlink="">
          <xdr:nvSpPr>
            <xdr:cNvPr id="1174" name="Check Box 150" hidden="1">
              <a:extLst>
                <a:ext uri="{63B3BB69-23CF-44E3-9099-C40C66FF867C}">
                  <a14:compatExt spid="_x0000_s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161925</xdr:rowOff>
        </xdr:from>
        <xdr:to>
          <xdr:col>1</xdr:col>
          <xdr:colOff>228600</xdr:colOff>
          <xdr:row>193</xdr:row>
          <xdr:rowOff>0</xdr:rowOff>
        </xdr:to>
        <xdr:sp textlink="">
          <xdr:nvSpPr>
            <xdr:cNvPr id="1175" name="Check Box 151" hidden="1">
              <a:extLst>
                <a:ext uri="{63B3BB69-23CF-44E3-9099-C40C66FF867C}">
                  <a14:compatExt spid="_x0000_s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192</xdr:row>
          <xdr:rowOff>161925</xdr:rowOff>
        </xdr:from>
        <xdr:to>
          <xdr:col>1</xdr:col>
          <xdr:colOff>228600</xdr:colOff>
          <xdr:row>193</xdr:row>
          <xdr:rowOff>190500</xdr:rowOff>
        </xdr:to>
        <xdr:sp textlink="">
          <xdr:nvSpPr>
            <xdr:cNvPr id="1176" name="Check Box 152" hidden="1">
              <a:extLst>
                <a:ext uri="{63B3BB69-23CF-44E3-9099-C40C66FF867C}">
                  <a14:compatExt spid="_x0000_s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188</xdr:row>
          <xdr:rowOff>180975</xdr:rowOff>
        </xdr:from>
        <xdr:to>
          <xdr:col>2</xdr:col>
          <xdr:colOff>228600</xdr:colOff>
          <xdr:row>190</xdr:row>
          <xdr:rowOff>19050</xdr:rowOff>
        </xdr:to>
        <xdr:sp textlink="">
          <xdr:nvSpPr>
            <xdr:cNvPr id="1177" name="Check Box 153" hidden="1">
              <a:extLst>
                <a:ext uri="{63B3BB69-23CF-44E3-9099-C40C66FF867C}">
                  <a14:compatExt spid="_x0000_s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180975</xdr:rowOff>
        </xdr:from>
        <xdr:to>
          <xdr:col>2</xdr:col>
          <xdr:colOff>228600</xdr:colOff>
          <xdr:row>191</xdr:row>
          <xdr:rowOff>9525</xdr:rowOff>
        </xdr:to>
        <xdr:sp textlink="">
          <xdr:nvSpPr>
            <xdr:cNvPr id="1178" name="Check Box 154" hidden="1">
              <a:extLst>
                <a:ext uri="{63B3BB69-23CF-44E3-9099-C40C66FF867C}">
                  <a14:compatExt spid="_x0000_s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190</xdr:row>
          <xdr:rowOff>171450</xdr:rowOff>
        </xdr:from>
        <xdr:to>
          <xdr:col>2</xdr:col>
          <xdr:colOff>228600</xdr:colOff>
          <xdr:row>192</xdr:row>
          <xdr:rowOff>9525</xdr:rowOff>
        </xdr:to>
        <xdr:sp textlink="">
          <xdr:nvSpPr>
            <xdr:cNvPr id="1179" name="Check Box 155" hidden="1">
              <a:extLst>
                <a:ext uri="{63B3BB69-23CF-44E3-9099-C40C66FF867C}">
                  <a14:compatExt spid="_x0000_s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191</xdr:row>
          <xdr:rowOff>171450</xdr:rowOff>
        </xdr:from>
        <xdr:to>
          <xdr:col>2</xdr:col>
          <xdr:colOff>228600</xdr:colOff>
          <xdr:row>193</xdr:row>
          <xdr:rowOff>0</xdr:rowOff>
        </xdr:to>
        <xdr:sp textlink="">
          <xdr:nvSpPr>
            <xdr:cNvPr id="1180" name="Check Box 156" hidden="1">
              <a:extLst>
                <a:ext uri="{63B3BB69-23CF-44E3-9099-C40C66FF867C}">
                  <a14:compatExt spid="_x0000_s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192</xdr:row>
          <xdr:rowOff>161925</xdr:rowOff>
        </xdr:from>
        <xdr:to>
          <xdr:col>2</xdr:col>
          <xdr:colOff>228600</xdr:colOff>
          <xdr:row>194</xdr:row>
          <xdr:rowOff>0</xdr:rowOff>
        </xdr:to>
        <xdr:sp textlink="">
          <xdr:nvSpPr>
            <xdr:cNvPr id="1181" name="Check Box 157" hidden="1">
              <a:extLst>
                <a:ext uri="{63B3BB69-23CF-44E3-9099-C40C66FF867C}">
                  <a14:compatExt spid="_x0000_s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185</xdr:row>
          <xdr:rowOff>180975</xdr:rowOff>
        </xdr:from>
        <xdr:to>
          <xdr:col>9</xdr:col>
          <xdr:colOff>247650</xdr:colOff>
          <xdr:row>187</xdr:row>
          <xdr:rowOff>28575</xdr:rowOff>
        </xdr:to>
        <xdr:sp textlink="">
          <xdr:nvSpPr>
            <xdr:cNvPr id="1182" name="Check Box 158" hidden="1">
              <a:extLst>
                <a:ext uri="{63B3BB69-23CF-44E3-9099-C40C66FF867C}">
                  <a14:compatExt spid="_x0000_s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184</xdr:row>
          <xdr:rowOff>171450</xdr:rowOff>
        </xdr:from>
        <xdr:to>
          <xdr:col>9</xdr:col>
          <xdr:colOff>247650</xdr:colOff>
          <xdr:row>186</xdr:row>
          <xdr:rowOff>38100</xdr:rowOff>
        </xdr:to>
        <xdr:sp textlink="">
          <xdr:nvSpPr>
            <xdr:cNvPr id="1183" name="Check Box 159" hidden="1">
              <a:extLst>
                <a:ext uri="{63B3BB69-23CF-44E3-9099-C40C66FF867C}">
                  <a14:compatExt spid="_x0000_s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186</xdr:row>
          <xdr:rowOff>171450</xdr:rowOff>
        </xdr:from>
        <xdr:to>
          <xdr:col>9</xdr:col>
          <xdr:colOff>247650</xdr:colOff>
          <xdr:row>188</xdr:row>
          <xdr:rowOff>28575</xdr:rowOff>
        </xdr:to>
        <xdr:sp textlink="">
          <xdr:nvSpPr>
            <xdr:cNvPr id="1184" name="Check Box 160" hidden="1">
              <a:extLst>
                <a:ext uri="{63B3BB69-23CF-44E3-9099-C40C66FF867C}">
                  <a14:compatExt spid="_x0000_s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193</xdr:row>
          <xdr:rowOff>171450</xdr:rowOff>
        </xdr:from>
        <xdr:to>
          <xdr:col>9</xdr:col>
          <xdr:colOff>247650</xdr:colOff>
          <xdr:row>195</xdr:row>
          <xdr:rowOff>28575</xdr:rowOff>
        </xdr:to>
        <xdr:sp textlink="">
          <xdr:nvSpPr>
            <xdr:cNvPr id="1185" name="Check Box 161" hidden="1">
              <a:extLst>
                <a:ext uri="{63B3BB69-23CF-44E3-9099-C40C66FF867C}">
                  <a14:compatExt spid="_x0000_s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194</xdr:row>
          <xdr:rowOff>142875</xdr:rowOff>
        </xdr:from>
        <xdr:to>
          <xdr:col>9</xdr:col>
          <xdr:colOff>247650</xdr:colOff>
          <xdr:row>196</xdr:row>
          <xdr:rowOff>0</xdr:rowOff>
        </xdr:to>
        <xdr:sp textlink="">
          <xdr:nvSpPr>
            <xdr:cNvPr id="1186" name="Check Box 162" hidden="1">
              <a:extLst>
                <a:ext uri="{63B3BB69-23CF-44E3-9099-C40C66FF867C}">
                  <a14:compatExt spid="_x0000_s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195</xdr:row>
          <xdr:rowOff>142875</xdr:rowOff>
        </xdr:from>
        <xdr:to>
          <xdr:col>9</xdr:col>
          <xdr:colOff>247650</xdr:colOff>
          <xdr:row>197</xdr:row>
          <xdr:rowOff>19050</xdr:rowOff>
        </xdr:to>
        <xdr:sp textlink="">
          <xdr:nvSpPr>
            <xdr:cNvPr id="1187" name="Check Box 163" hidden="1">
              <a:extLst>
                <a:ext uri="{63B3BB69-23CF-44E3-9099-C40C66FF867C}">
                  <a14:compatExt spid="_x0000_s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196</xdr:row>
          <xdr:rowOff>161925</xdr:rowOff>
        </xdr:from>
        <xdr:to>
          <xdr:col>9</xdr:col>
          <xdr:colOff>247650</xdr:colOff>
          <xdr:row>198</xdr:row>
          <xdr:rowOff>38100</xdr:rowOff>
        </xdr:to>
        <xdr:sp textlink="">
          <xdr:nvSpPr>
            <xdr:cNvPr id="1188" name="Check Box 164" hidden="1">
              <a:extLst>
                <a:ext uri="{63B3BB69-23CF-44E3-9099-C40C66FF867C}">
                  <a14:compatExt spid="_x0000_s11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197</xdr:row>
          <xdr:rowOff>180975</xdr:rowOff>
        </xdr:from>
        <xdr:to>
          <xdr:col>9</xdr:col>
          <xdr:colOff>247650</xdr:colOff>
          <xdr:row>199</xdr:row>
          <xdr:rowOff>47625</xdr:rowOff>
        </xdr:to>
        <xdr:sp textlink="">
          <xdr:nvSpPr>
            <xdr:cNvPr id="1189" name="Check Box 165" hidden="1">
              <a:extLst>
                <a:ext uri="{63B3BB69-23CF-44E3-9099-C40C66FF867C}">
                  <a14:compatExt spid="_x0000_s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187</xdr:row>
          <xdr:rowOff>171450</xdr:rowOff>
        </xdr:from>
        <xdr:to>
          <xdr:col>9</xdr:col>
          <xdr:colOff>247650</xdr:colOff>
          <xdr:row>189</xdr:row>
          <xdr:rowOff>19050</xdr:rowOff>
        </xdr:to>
        <xdr:sp textlink="">
          <xdr:nvSpPr>
            <xdr:cNvPr id="1190" name="Check Box 166" hidden="1">
              <a:extLst>
                <a:ext uri="{63B3BB69-23CF-44E3-9099-C40C66FF867C}">
                  <a14:compatExt spid="_x0000_s11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188</xdr:row>
          <xdr:rowOff>161925</xdr:rowOff>
        </xdr:from>
        <xdr:to>
          <xdr:col>9</xdr:col>
          <xdr:colOff>247650</xdr:colOff>
          <xdr:row>190</xdr:row>
          <xdr:rowOff>9525</xdr:rowOff>
        </xdr:to>
        <xdr:sp textlink="">
          <xdr:nvSpPr>
            <xdr:cNvPr id="1191" name="Check Box 167" hidden="1">
              <a:extLst>
                <a:ext uri="{63B3BB69-23CF-44E3-9099-C40C66FF867C}">
                  <a14:compatExt spid="_x0000_s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189</xdr:row>
          <xdr:rowOff>152400</xdr:rowOff>
        </xdr:from>
        <xdr:to>
          <xdr:col>9</xdr:col>
          <xdr:colOff>247650</xdr:colOff>
          <xdr:row>191</xdr:row>
          <xdr:rowOff>9525</xdr:rowOff>
        </xdr:to>
        <xdr:sp textlink="">
          <xdr:nvSpPr>
            <xdr:cNvPr id="1192" name="Check Box 168" hidden="1">
              <a:extLst>
                <a:ext uri="{63B3BB69-23CF-44E3-9099-C40C66FF867C}">
                  <a14:compatExt spid="_x0000_s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190</xdr:row>
          <xdr:rowOff>152400</xdr:rowOff>
        </xdr:from>
        <xdr:to>
          <xdr:col>9</xdr:col>
          <xdr:colOff>247650</xdr:colOff>
          <xdr:row>192</xdr:row>
          <xdr:rowOff>0</xdr:rowOff>
        </xdr:to>
        <xdr:sp textlink="">
          <xdr:nvSpPr>
            <xdr:cNvPr id="1193" name="Check Box 169" hidden="1">
              <a:extLst>
                <a:ext uri="{63B3BB69-23CF-44E3-9099-C40C66FF867C}">
                  <a14:compatExt spid="_x0000_s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191</xdr:row>
          <xdr:rowOff>142875</xdr:rowOff>
        </xdr:from>
        <xdr:to>
          <xdr:col>9</xdr:col>
          <xdr:colOff>247650</xdr:colOff>
          <xdr:row>192</xdr:row>
          <xdr:rowOff>190500</xdr:rowOff>
        </xdr:to>
        <xdr:sp textlink="">
          <xdr:nvSpPr>
            <xdr:cNvPr id="1194" name="Check Box 170" hidden="1">
              <a:extLst>
                <a:ext uri="{63B3BB69-23CF-44E3-9099-C40C66FF867C}">
                  <a14:compatExt spid="_x0000_s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192</xdr:row>
          <xdr:rowOff>133350</xdr:rowOff>
        </xdr:from>
        <xdr:to>
          <xdr:col>9</xdr:col>
          <xdr:colOff>247650</xdr:colOff>
          <xdr:row>193</xdr:row>
          <xdr:rowOff>190500</xdr:rowOff>
        </xdr:to>
        <xdr:sp textlink="">
          <xdr:nvSpPr>
            <xdr:cNvPr id="1195" name="Check Box 171" hidden="1">
              <a:extLst>
                <a:ext uri="{63B3BB69-23CF-44E3-9099-C40C66FF867C}">
                  <a14:compatExt spid="_x0000_s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211</xdr:row>
          <xdr:rowOff>171450</xdr:rowOff>
        </xdr:from>
        <xdr:to>
          <xdr:col>1</xdr:col>
          <xdr:colOff>228600</xdr:colOff>
          <xdr:row>213</xdr:row>
          <xdr:rowOff>9525</xdr:rowOff>
        </xdr:to>
        <xdr:sp textlink="">
          <xdr:nvSpPr>
            <xdr:cNvPr id="1196" name="Check Box 172" hidden="1">
              <a:extLst>
                <a:ext uri="{63B3BB69-23CF-44E3-9099-C40C66FF867C}">
                  <a14:compatExt spid="_x0000_s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211</xdr:row>
          <xdr:rowOff>171450</xdr:rowOff>
        </xdr:from>
        <xdr:to>
          <xdr:col>2</xdr:col>
          <xdr:colOff>228600</xdr:colOff>
          <xdr:row>213</xdr:row>
          <xdr:rowOff>9525</xdr:rowOff>
        </xdr:to>
        <xdr:sp textlink="">
          <xdr:nvSpPr>
            <xdr:cNvPr id="1197" name="Check Box 173" hidden="1">
              <a:extLst>
                <a:ext uri="{63B3BB69-23CF-44E3-9099-C40C66FF867C}">
                  <a14:compatExt spid="_x0000_s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211</xdr:row>
          <xdr:rowOff>171450</xdr:rowOff>
        </xdr:from>
        <xdr:to>
          <xdr:col>9</xdr:col>
          <xdr:colOff>228600</xdr:colOff>
          <xdr:row>213</xdr:row>
          <xdr:rowOff>9525</xdr:rowOff>
        </xdr:to>
        <xdr:sp textlink="">
          <xdr:nvSpPr>
            <xdr:cNvPr id="1198" name="Check Box 174" hidden="1">
              <a:extLst>
                <a:ext uri="{63B3BB69-23CF-44E3-9099-C40C66FF867C}">
                  <a14:compatExt spid="_x0000_s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212</xdr:row>
          <xdr:rowOff>171450</xdr:rowOff>
        </xdr:from>
        <xdr:to>
          <xdr:col>1</xdr:col>
          <xdr:colOff>228600</xdr:colOff>
          <xdr:row>214</xdr:row>
          <xdr:rowOff>9525</xdr:rowOff>
        </xdr:to>
        <xdr:sp textlink="">
          <xdr:nvSpPr>
            <xdr:cNvPr id="1199" name="Check Box 175" hidden="1">
              <a:extLst>
                <a:ext uri="{63B3BB69-23CF-44E3-9099-C40C66FF867C}">
                  <a14:compatExt spid="_x0000_s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171450</xdr:rowOff>
        </xdr:from>
        <xdr:to>
          <xdr:col>2</xdr:col>
          <xdr:colOff>228600</xdr:colOff>
          <xdr:row>214</xdr:row>
          <xdr:rowOff>9525</xdr:rowOff>
        </xdr:to>
        <xdr:sp textlink="">
          <xdr:nvSpPr>
            <xdr:cNvPr id="1200" name="Check Box 176" hidden="1">
              <a:extLst>
                <a:ext uri="{63B3BB69-23CF-44E3-9099-C40C66FF867C}">
                  <a14:compatExt spid="_x0000_s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212</xdr:row>
          <xdr:rowOff>171450</xdr:rowOff>
        </xdr:from>
        <xdr:to>
          <xdr:col>9</xdr:col>
          <xdr:colOff>228600</xdr:colOff>
          <xdr:row>214</xdr:row>
          <xdr:rowOff>9525</xdr:rowOff>
        </xdr:to>
        <xdr:sp textlink="">
          <xdr:nvSpPr>
            <xdr:cNvPr id="1201" name="Check Box 177" hidden="1">
              <a:extLst>
                <a:ext uri="{63B3BB69-23CF-44E3-9099-C40C66FF867C}">
                  <a14:compatExt spid="_x0000_s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213</xdr:row>
          <xdr:rowOff>171450</xdr:rowOff>
        </xdr:from>
        <xdr:to>
          <xdr:col>1</xdr:col>
          <xdr:colOff>228600</xdr:colOff>
          <xdr:row>215</xdr:row>
          <xdr:rowOff>9525</xdr:rowOff>
        </xdr:to>
        <xdr:sp textlink="">
          <xdr:nvSpPr>
            <xdr:cNvPr id="1202" name="Check Box 178" hidden="1">
              <a:extLst>
                <a:ext uri="{63B3BB69-23CF-44E3-9099-C40C66FF867C}">
                  <a14:compatExt spid="_x0000_s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213</xdr:row>
          <xdr:rowOff>171450</xdr:rowOff>
        </xdr:from>
        <xdr:to>
          <xdr:col>2</xdr:col>
          <xdr:colOff>228600</xdr:colOff>
          <xdr:row>215</xdr:row>
          <xdr:rowOff>9525</xdr:rowOff>
        </xdr:to>
        <xdr:sp textlink="">
          <xdr:nvSpPr>
            <xdr:cNvPr id="1203" name="Check Box 179" hidden="1">
              <a:extLst>
                <a:ext uri="{63B3BB69-23CF-44E3-9099-C40C66FF867C}">
                  <a14:compatExt spid="_x0000_s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213</xdr:row>
          <xdr:rowOff>171450</xdr:rowOff>
        </xdr:from>
        <xdr:to>
          <xdr:col>9</xdr:col>
          <xdr:colOff>228600</xdr:colOff>
          <xdr:row>215</xdr:row>
          <xdr:rowOff>9525</xdr:rowOff>
        </xdr:to>
        <xdr:sp textlink="">
          <xdr:nvSpPr>
            <xdr:cNvPr id="1204" name="Check Box 180" hidden="1">
              <a:extLst>
                <a:ext uri="{63B3BB69-23CF-44E3-9099-C40C66FF867C}">
                  <a14:compatExt spid="_x0000_s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214</xdr:row>
          <xdr:rowOff>171450</xdr:rowOff>
        </xdr:from>
        <xdr:to>
          <xdr:col>1</xdr:col>
          <xdr:colOff>228600</xdr:colOff>
          <xdr:row>216</xdr:row>
          <xdr:rowOff>9525</xdr:rowOff>
        </xdr:to>
        <xdr:sp textlink="">
          <xdr:nvSpPr>
            <xdr:cNvPr id="1205" name="Check Box 181" hidden="1">
              <a:extLst>
                <a:ext uri="{63B3BB69-23CF-44E3-9099-C40C66FF867C}">
                  <a14:compatExt spid="_x0000_s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171450</xdr:rowOff>
        </xdr:from>
        <xdr:to>
          <xdr:col>2</xdr:col>
          <xdr:colOff>228600</xdr:colOff>
          <xdr:row>216</xdr:row>
          <xdr:rowOff>9525</xdr:rowOff>
        </xdr:to>
        <xdr:sp textlink="">
          <xdr:nvSpPr>
            <xdr:cNvPr id="1206" name="Check Box 182" hidden="1">
              <a:extLst>
                <a:ext uri="{63B3BB69-23CF-44E3-9099-C40C66FF867C}">
                  <a14:compatExt spid="_x0000_s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214</xdr:row>
          <xdr:rowOff>171450</xdr:rowOff>
        </xdr:from>
        <xdr:to>
          <xdr:col>9</xdr:col>
          <xdr:colOff>228600</xdr:colOff>
          <xdr:row>216</xdr:row>
          <xdr:rowOff>9525</xdr:rowOff>
        </xdr:to>
        <xdr:sp textlink="">
          <xdr:nvSpPr>
            <xdr:cNvPr id="1207" name="Check Box 183" hidden="1">
              <a:extLst>
                <a:ext uri="{63B3BB69-23CF-44E3-9099-C40C66FF867C}">
                  <a14:compatExt spid="_x0000_s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215</xdr:row>
          <xdr:rowOff>171450</xdr:rowOff>
        </xdr:from>
        <xdr:to>
          <xdr:col>1</xdr:col>
          <xdr:colOff>228600</xdr:colOff>
          <xdr:row>217</xdr:row>
          <xdr:rowOff>9525</xdr:rowOff>
        </xdr:to>
        <xdr:sp textlink="">
          <xdr:nvSpPr>
            <xdr:cNvPr id="1208" name="Check Box 184" hidden="1">
              <a:extLst>
                <a:ext uri="{63B3BB69-23CF-44E3-9099-C40C66FF867C}">
                  <a14:compatExt spid="_x0000_s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215</xdr:row>
          <xdr:rowOff>171450</xdr:rowOff>
        </xdr:from>
        <xdr:to>
          <xdr:col>2</xdr:col>
          <xdr:colOff>228600</xdr:colOff>
          <xdr:row>217</xdr:row>
          <xdr:rowOff>9525</xdr:rowOff>
        </xdr:to>
        <xdr:sp textlink="">
          <xdr:nvSpPr>
            <xdr:cNvPr id="1209" name="Check Box 185" hidden="1">
              <a:extLst>
                <a:ext uri="{63B3BB69-23CF-44E3-9099-C40C66FF867C}">
                  <a14:compatExt spid="_x0000_s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215</xdr:row>
          <xdr:rowOff>171450</xdr:rowOff>
        </xdr:from>
        <xdr:to>
          <xdr:col>9</xdr:col>
          <xdr:colOff>228600</xdr:colOff>
          <xdr:row>217</xdr:row>
          <xdr:rowOff>9525</xdr:rowOff>
        </xdr:to>
        <xdr:sp textlink="">
          <xdr:nvSpPr>
            <xdr:cNvPr id="1210" name="Check Box 186" hidden="1">
              <a:extLst>
                <a:ext uri="{63B3BB69-23CF-44E3-9099-C40C66FF867C}">
                  <a14:compatExt spid="_x0000_s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202</xdr:row>
          <xdr:rowOff>180975</xdr:rowOff>
        </xdr:from>
        <xdr:to>
          <xdr:col>1</xdr:col>
          <xdr:colOff>228600</xdr:colOff>
          <xdr:row>204</xdr:row>
          <xdr:rowOff>28575</xdr:rowOff>
        </xdr:to>
        <xdr:sp textlink="">
          <xdr:nvSpPr>
            <xdr:cNvPr id="1211" name="Check Box 187" hidden="1">
              <a:extLst>
                <a:ext uri="{63B3BB69-23CF-44E3-9099-C40C66FF867C}">
                  <a14:compatExt spid="_x0000_s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171450</xdr:rowOff>
        </xdr:from>
        <xdr:to>
          <xdr:col>2</xdr:col>
          <xdr:colOff>228600</xdr:colOff>
          <xdr:row>204</xdr:row>
          <xdr:rowOff>9525</xdr:rowOff>
        </xdr:to>
        <xdr:sp textlink="">
          <xdr:nvSpPr>
            <xdr:cNvPr id="1212" name="Check Box 188" hidden="1">
              <a:extLst>
                <a:ext uri="{63B3BB69-23CF-44E3-9099-C40C66FF867C}">
                  <a14:compatExt spid="_x0000_s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202</xdr:row>
          <xdr:rowOff>180975</xdr:rowOff>
        </xdr:from>
        <xdr:to>
          <xdr:col>9</xdr:col>
          <xdr:colOff>228600</xdr:colOff>
          <xdr:row>204</xdr:row>
          <xdr:rowOff>19050</xdr:rowOff>
        </xdr:to>
        <xdr:sp textlink="">
          <xdr:nvSpPr>
            <xdr:cNvPr id="1213" name="Check Box 189" hidden="1">
              <a:extLst>
                <a:ext uri="{63B3BB69-23CF-44E3-9099-C40C66FF867C}">
                  <a14:compatExt spid="_x0000_s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203</xdr:row>
          <xdr:rowOff>190500</xdr:rowOff>
        </xdr:from>
        <xdr:to>
          <xdr:col>1</xdr:col>
          <xdr:colOff>228600</xdr:colOff>
          <xdr:row>205</xdr:row>
          <xdr:rowOff>28575</xdr:rowOff>
        </xdr:to>
        <xdr:sp textlink="">
          <xdr:nvSpPr>
            <xdr:cNvPr id="1214" name="Check Box 190" hidden="1">
              <a:extLst>
                <a:ext uri="{63B3BB69-23CF-44E3-9099-C40C66FF867C}">
                  <a14:compatExt spid="_x0000_s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203</xdr:row>
          <xdr:rowOff>171450</xdr:rowOff>
        </xdr:from>
        <xdr:to>
          <xdr:col>2</xdr:col>
          <xdr:colOff>228600</xdr:colOff>
          <xdr:row>205</xdr:row>
          <xdr:rowOff>9525</xdr:rowOff>
        </xdr:to>
        <xdr:sp textlink="">
          <xdr:nvSpPr>
            <xdr:cNvPr id="1215" name="Check Box 191" hidden="1">
              <a:extLst>
                <a:ext uri="{63B3BB69-23CF-44E3-9099-C40C66FF867C}">
                  <a14:compatExt spid="_x0000_s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203</xdr:row>
          <xdr:rowOff>180975</xdr:rowOff>
        </xdr:from>
        <xdr:to>
          <xdr:col>9</xdr:col>
          <xdr:colOff>228600</xdr:colOff>
          <xdr:row>205</xdr:row>
          <xdr:rowOff>19050</xdr:rowOff>
        </xdr:to>
        <xdr:sp textlink="">
          <xdr:nvSpPr>
            <xdr:cNvPr id="1216" name="Check Box 192" hidden="1">
              <a:extLst>
                <a:ext uri="{63B3BB69-23CF-44E3-9099-C40C66FF867C}">
                  <a14:compatExt spid="_x0000_s1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204</xdr:row>
          <xdr:rowOff>190500</xdr:rowOff>
        </xdr:from>
        <xdr:to>
          <xdr:col>1</xdr:col>
          <xdr:colOff>228600</xdr:colOff>
          <xdr:row>206</xdr:row>
          <xdr:rowOff>28575</xdr:rowOff>
        </xdr:to>
        <xdr:sp textlink="">
          <xdr:nvSpPr>
            <xdr:cNvPr id="1217" name="Check Box 193" hidden="1">
              <a:extLst>
                <a:ext uri="{63B3BB69-23CF-44E3-9099-C40C66FF867C}">
                  <a14:compatExt spid="_x0000_s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204</xdr:row>
          <xdr:rowOff>171450</xdr:rowOff>
        </xdr:from>
        <xdr:to>
          <xdr:col>2</xdr:col>
          <xdr:colOff>228600</xdr:colOff>
          <xdr:row>206</xdr:row>
          <xdr:rowOff>9525</xdr:rowOff>
        </xdr:to>
        <xdr:sp textlink="">
          <xdr:nvSpPr>
            <xdr:cNvPr id="1218" name="Check Box 194" hidden="1">
              <a:extLst>
                <a:ext uri="{63B3BB69-23CF-44E3-9099-C40C66FF867C}">
                  <a14:compatExt spid="_x0000_s1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204</xdr:row>
          <xdr:rowOff>180975</xdr:rowOff>
        </xdr:from>
        <xdr:to>
          <xdr:col>9</xdr:col>
          <xdr:colOff>228600</xdr:colOff>
          <xdr:row>206</xdr:row>
          <xdr:rowOff>19050</xdr:rowOff>
        </xdr:to>
        <xdr:sp textlink="">
          <xdr:nvSpPr>
            <xdr:cNvPr id="1219" name="Check Box 195" hidden="1">
              <a:extLst>
                <a:ext uri="{63B3BB69-23CF-44E3-9099-C40C66FF867C}">
                  <a14:compatExt spid="_x0000_s1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205</xdr:row>
          <xdr:rowOff>190500</xdr:rowOff>
        </xdr:from>
        <xdr:to>
          <xdr:col>1</xdr:col>
          <xdr:colOff>228600</xdr:colOff>
          <xdr:row>207</xdr:row>
          <xdr:rowOff>38100</xdr:rowOff>
        </xdr:to>
        <xdr:sp textlink="">
          <xdr:nvSpPr>
            <xdr:cNvPr id="1220" name="Check Box 196" hidden="1">
              <a:extLst>
                <a:ext uri="{63B3BB69-23CF-44E3-9099-C40C66FF867C}">
                  <a14:compatExt spid="_x0000_s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205</xdr:row>
          <xdr:rowOff>171450</xdr:rowOff>
        </xdr:from>
        <xdr:to>
          <xdr:col>2</xdr:col>
          <xdr:colOff>228600</xdr:colOff>
          <xdr:row>207</xdr:row>
          <xdr:rowOff>9525</xdr:rowOff>
        </xdr:to>
        <xdr:sp textlink="">
          <xdr:nvSpPr>
            <xdr:cNvPr id="1221" name="Check Box 197" hidden="1">
              <a:extLst>
                <a:ext uri="{63B3BB69-23CF-44E3-9099-C40C66FF867C}">
                  <a14:compatExt spid="_x0000_s1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205</xdr:row>
          <xdr:rowOff>180975</xdr:rowOff>
        </xdr:from>
        <xdr:to>
          <xdr:col>9</xdr:col>
          <xdr:colOff>228600</xdr:colOff>
          <xdr:row>207</xdr:row>
          <xdr:rowOff>19050</xdr:rowOff>
        </xdr:to>
        <xdr:sp textlink="">
          <xdr:nvSpPr>
            <xdr:cNvPr id="1222" name="Check Box 198" hidden="1">
              <a:extLst>
                <a:ext uri="{63B3BB69-23CF-44E3-9099-C40C66FF867C}">
                  <a14:compatExt spid="_x0000_s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206</xdr:row>
          <xdr:rowOff>200025</xdr:rowOff>
        </xdr:from>
        <xdr:to>
          <xdr:col>1</xdr:col>
          <xdr:colOff>228600</xdr:colOff>
          <xdr:row>208</xdr:row>
          <xdr:rowOff>38100</xdr:rowOff>
        </xdr:to>
        <xdr:sp textlink="">
          <xdr:nvSpPr>
            <xdr:cNvPr id="1223" name="Check Box 199" hidden="1">
              <a:extLst>
                <a:ext uri="{63B3BB69-23CF-44E3-9099-C40C66FF867C}">
                  <a14:compatExt spid="_x0000_s1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textlink="">
          <xdr:nvSpPr>
            <xdr:cNvPr id="1224" name="Check Box 200" hidden="1">
              <a:extLst>
                <a:ext uri="{63B3BB69-23CF-44E3-9099-C40C66FF867C}">
                  <a14:compatExt spid="_x0000_s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206</xdr:row>
          <xdr:rowOff>171450</xdr:rowOff>
        </xdr:from>
        <xdr:to>
          <xdr:col>9</xdr:col>
          <xdr:colOff>228600</xdr:colOff>
          <xdr:row>208</xdr:row>
          <xdr:rowOff>19050</xdr:rowOff>
        </xdr:to>
        <xdr:sp textlink="">
          <xdr:nvSpPr>
            <xdr:cNvPr id="1225" name="Check Box 201" hidden="1">
              <a:extLst>
                <a:ext uri="{63B3BB69-23CF-44E3-9099-C40C66FF867C}">
                  <a14:compatExt spid="_x0000_s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207</xdr:row>
          <xdr:rowOff>171450</xdr:rowOff>
        </xdr:from>
        <xdr:to>
          <xdr:col>9</xdr:col>
          <xdr:colOff>228600</xdr:colOff>
          <xdr:row>209</xdr:row>
          <xdr:rowOff>19050</xdr:rowOff>
        </xdr:to>
        <xdr:sp textlink="">
          <xdr:nvSpPr>
            <xdr:cNvPr id="1226" name="Check Box 202" hidden="1">
              <a:extLst>
                <a:ext uri="{63B3BB69-23CF-44E3-9099-C40C66FF867C}">
                  <a14:compatExt spid="_x0000_s1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224</xdr:row>
          <xdr:rowOff>180975</xdr:rowOff>
        </xdr:from>
        <xdr:to>
          <xdr:col>2</xdr:col>
          <xdr:colOff>228600</xdr:colOff>
          <xdr:row>226</xdr:row>
          <xdr:rowOff>9525</xdr:rowOff>
        </xdr:to>
        <xdr:sp textlink="">
          <xdr:nvSpPr>
            <xdr:cNvPr id="1227" name="Check Box 203" hidden="1">
              <a:extLst>
                <a:ext uri="{63B3BB69-23CF-44E3-9099-C40C66FF867C}">
                  <a14:compatExt spid="_x0000_s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224</xdr:row>
          <xdr:rowOff>180975</xdr:rowOff>
        </xdr:from>
        <xdr:to>
          <xdr:col>9</xdr:col>
          <xdr:colOff>228600</xdr:colOff>
          <xdr:row>226</xdr:row>
          <xdr:rowOff>9525</xdr:rowOff>
        </xdr:to>
        <xdr:sp textlink="">
          <xdr:nvSpPr>
            <xdr:cNvPr id="1228" name="Check Box 204" hidden="1">
              <a:extLst>
                <a:ext uri="{63B3BB69-23CF-44E3-9099-C40C66FF867C}">
                  <a14:compatExt spid="_x0000_s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224</xdr:row>
          <xdr:rowOff>171450</xdr:rowOff>
        </xdr:from>
        <xdr:to>
          <xdr:col>1</xdr:col>
          <xdr:colOff>228600</xdr:colOff>
          <xdr:row>226</xdr:row>
          <xdr:rowOff>9525</xdr:rowOff>
        </xdr:to>
        <xdr:sp textlink="">
          <xdr:nvSpPr>
            <xdr:cNvPr id="1229" name="Check Box 205" hidden="1">
              <a:extLst>
                <a:ext uri="{63B3BB69-23CF-44E3-9099-C40C66FF867C}">
                  <a14:compatExt spid="_x0000_s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textlink="">
          <xdr:nvSpPr>
            <xdr:cNvPr id="1230" name="Check Box 206" hidden="1">
              <a:extLst>
                <a:ext uri="{63B3BB69-23CF-44E3-9099-C40C66FF867C}">
                  <a14:compatExt spid="_x0000_s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165441</xdr:colOff>
      <xdr:row>79</xdr:row>
      <xdr:rowOff>179615</xdr:rowOff>
    </xdr:from>
    <xdr:to>
      <xdr:col>6</xdr:col>
      <xdr:colOff>171742</xdr:colOff>
      <xdr:row>85</xdr:row>
      <xdr:rowOff>121660</xdr:rowOff>
    </xdr:to>
    <xdr:cxnSp macro="">
      <xdr:nvCxnSpPr>
        <xdr:cNvPr id="155" name="直線矢印コネクタ 154"/>
        <xdr:cNvCxnSpPr/>
      </xdr:nvCxnSpPr>
      <xdr:spPr>
        <a:xfrm flipH="1">
          <a:off x="4247584" y="19243222"/>
          <a:ext cx="6301" cy="1166688"/>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210668</xdr:colOff>
      <xdr:row>83</xdr:row>
      <xdr:rowOff>40822</xdr:rowOff>
    </xdr:from>
    <xdr:to>
      <xdr:col>10</xdr:col>
      <xdr:colOff>223814</xdr:colOff>
      <xdr:row>85</xdr:row>
      <xdr:rowOff>20565</xdr:rowOff>
    </xdr:to>
    <xdr:cxnSp macro="">
      <xdr:nvCxnSpPr>
        <xdr:cNvPr id="133" name="直線矢印コネクタ 132"/>
        <xdr:cNvCxnSpPr>
          <a:stCxn id="110" idx="2"/>
          <a:endCxn id="113" idx="0"/>
        </xdr:cNvCxnSpPr>
      </xdr:nvCxnSpPr>
      <xdr:spPr>
        <a:xfrm flipH="1">
          <a:off x="6742097" y="19920858"/>
          <a:ext cx="13146" cy="387957"/>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47880</xdr:colOff>
      <xdr:row>13</xdr:row>
      <xdr:rowOff>9360</xdr:rowOff>
    </xdr:from>
    <xdr:to>
      <xdr:col>6</xdr:col>
      <xdr:colOff>538200</xdr:colOff>
      <xdr:row>19</xdr:row>
      <xdr:rowOff>21960</xdr:rowOff>
    </xdr:to>
    <xdr:pic>
      <xdr:nvPicPr>
        <xdr:cNvPr id="23" name="図 1"/>
        <xdr:cNvPicPr/>
      </xdr:nvPicPr>
      <xdr:blipFill>
        <a:blip xmlns:r="http://schemas.openxmlformats.org/officeDocument/2006/relationships" r:embed="rId1"/>
        <a:srcRect l="37481"/>
        <a:stretch/>
      </xdr:blipFill>
      <xdr:spPr>
        <a:xfrm>
          <a:off x="2562480" y="3309840"/>
          <a:ext cx="1747440" cy="1898640"/>
        </a:xfrm>
        <a:prstGeom prst="rect">
          <a:avLst/>
        </a:prstGeom>
        <a:ln w="12600">
          <a:solidFill>
            <a:schemeClr val="tx1"/>
          </a:solidFill>
          <a:round/>
        </a:ln>
      </xdr:spPr>
    </xdr:pic>
    <xdr:clientData/>
  </xdr:twoCellAnchor>
  <xdr:twoCellAnchor>
    <xdr:from>
      <xdr:col>6</xdr:col>
      <xdr:colOff>608400</xdr:colOff>
      <xdr:row>12</xdr:row>
      <xdr:rowOff>159120</xdr:rowOff>
    </xdr:from>
    <xdr:to>
      <xdr:col>9</xdr:col>
      <xdr:colOff>54360</xdr:colOff>
      <xdr:row>16</xdr:row>
      <xdr:rowOff>139680</xdr:rowOff>
    </xdr:to>
    <xdr:sp textlink="">
      <xdr:nvSpPr>
        <xdr:cNvPr id="24" name="CustomShape 1"/>
        <xdr:cNvSpPr/>
      </xdr:nvSpPr>
      <xdr:spPr>
        <a:xfrm>
          <a:off x="4380120" y="3173760"/>
          <a:ext cx="903960" cy="1218960"/>
        </a:xfrm>
        <a:prstGeom prst="wedgeRectCallout">
          <a:avLst>
            <a:gd name="adj1" fmla="val -94437"/>
            <a:gd name="adj2" fmla="val 18602"/>
          </a:avLst>
        </a:prstGeom>
        <a:solidFill>
          <a:schemeClr val="accent2">
            <a:lumMod val="20000"/>
            <a:lumOff val="80000"/>
          </a:schemeClr>
        </a:solidFill>
        <a:ln w="12600">
          <a:solidFill>
            <a:schemeClr val="tx1"/>
          </a:solidFill>
          <a:round/>
          <a:tailEnd type="triangle" w="med" len="med"/>
        </a:ln>
      </xdr:spPr>
      <xdr:style>
        <a:lnRef idx="0">
          <a:scrgbClr r="0" g="0" b="0"/>
        </a:lnRef>
        <a:fillRef idx="0">
          <a:scrgbClr r="0" g="0" b="0"/>
        </a:fillRef>
        <a:effectRef idx="0">
          <a:scrgbClr r="0" g="0" b="0"/>
        </a:effectRef>
        <a:fontRef idx="minor"/>
      </xdr:style>
      <xdr:txBody>
        <a:bodyPr tIns="46800">
          <a:noAutofit/>
        </a:bodyPr>
        <a:lstStyle/>
        <a:p>
          <a:pPr>
            <a:lnSpc>
              <a:spcPct val="100000"/>
            </a:lnSpc>
          </a:pPr>
          <a:r>
            <a:rPr lang="en-US" sz="1200" b="0" strike="noStrike" spc="-1">
              <a:solidFill>
                <a:srgbClr val="000000"/>
              </a:solidFill>
              <a:latin typeface="Times New Roman"/>
            </a:rPr>
            <a:t>色を塗って浸水するイメージを確認してみましょう。</a:t>
          </a:r>
          <a:endParaRPr lang="en-US" sz="1200" b="0" strike="noStrike" spc="-1">
            <a:latin typeface="Times New Roman"/>
          </a:endParaRPr>
        </a:p>
      </xdr:txBody>
    </xdr:sp>
    <xdr:clientData/>
  </xdr:twoCellAnchor>
  <xdr:twoCellAnchor>
    <xdr:from>
      <xdr:col>0</xdr:col>
      <xdr:colOff>42480</xdr:colOff>
      <xdr:row>26</xdr:row>
      <xdr:rowOff>45000</xdr:rowOff>
    </xdr:from>
    <xdr:to>
      <xdr:col>8</xdr:col>
      <xdr:colOff>32400</xdr:colOff>
      <xdr:row>27</xdr:row>
      <xdr:rowOff>259560</xdr:rowOff>
    </xdr:to>
    <xdr:sp textlink="">
      <xdr:nvSpPr>
        <xdr:cNvPr id="25" name="CustomShape 1"/>
        <xdr:cNvSpPr/>
      </xdr:nvSpPr>
      <xdr:spPr>
        <a:xfrm>
          <a:off x="42480" y="7206480"/>
          <a:ext cx="5019120" cy="493200"/>
        </a:xfrm>
        <a:prstGeom prst="wedgeRectCallout">
          <a:avLst>
            <a:gd name="adj1" fmla="val -38846"/>
            <a:gd name="adj2" fmla="val -4304"/>
          </a:avLst>
        </a:prstGeom>
        <a:solidFill>
          <a:schemeClr val="accent2">
            <a:lumMod val="20000"/>
            <a:lumOff val="80000"/>
          </a:schemeClr>
        </a:solidFill>
        <a:ln w="12600">
          <a:solidFill>
            <a:schemeClr val="tx1"/>
          </a:solidFill>
          <a:round/>
          <a:tailEnd type="triangle" w="med" len="med"/>
        </a:ln>
      </xdr:spPr>
      <xdr:style>
        <a:lnRef idx="0">
          <a:scrgbClr r="0" g="0" b="0"/>
        </a:lnRef>
        <a:fillRef idx="0">
          <a:scrgbClr r="0" g="0" b="0"/>
        </a:fillRef>
        <a:effectRef idx="0">
          <a:scrgbClr r="0" g="0" b="0"/>
        </a:effectRef>
        <a:fontRef idx="minor"/>
      </xdr:style>
      <xdr:txBody>
        <a:bodyPr tIns="46800">
          <a:noAutofit/>
        </a:bodyPr>
        <a:lstStyle/>
        <a:p>
          <a:pPr>
            <a:lnSpc>
              <a:spcPct val="100000"/>
            </a:lnSpc>
          </a:pPr>
          <a:r>
            <a:rPr lang="en-US" sz="1200" b="0" strike="noStrike" spc="-1">
              <a:solidFill>
                <a:srgbClr val="000000"/>
              </a:solidFill>
              <a:latin typeface="Times New Roman"/>
            </a:rPr>
            <a:t>浸水想定区域外か上層階に避難が可能な避難場所、土砂災害警戒区域外の避難場所を選定しましょう。</a:t>
          </a:r>
          <a:endParaRPr lang="en-US" sz="1200" b="0" strike="noStrike" spc="-1">
            <a:latin typeface="Times New Roman"/>
          </a:endParaRPr>
        </a:p>
      </xdr:txBody>
    </xdr:sp>
    <xdr:clientData/>
  </xdr:twoCellAnchor>
  <xdr:twoCellAnchor>
    <xdr:from>
      <xdr:col>0</xdr:col>
      <xdr:colOff>42480</xdr:colOff>
      <xdr:row>30</xdr:row>
      <xdr:rowOff>1440</xdr:rowOff>
    </xdr:from>
    <xdr:to>
      <xdr:col>2</xdr:col>
      <xdr:colOff>412200</xdr:colOff>
      <xdr:row>36</xdr:row>
      <xdr:rowOff>244800</xdr:rowOff>
    </xdr:to>
    <xdr:sp textlink="">
      <xdr:nvSpPr>
        <xdr:cNvPr id="26" name="CustomShape 1"/>
        <xdr:cNvSpPr/>
      </xdr:nvSpPr>
      <xdr:spPr>
        <a:xfrm>
          <a:off x="42480" y="8277840"/>
          <a:ext cx="1626840" cy="1915920"/>
        </a:xfrm>
        <a:prstGeom prst="wedgeRectCallout">
          <a:avLst>
            <a:gd name="adj1" fmla="val 26854"/>
            <a:gd name="adj2" fmla="val -2830"/>
          </a:avLst>
        </a:prstGeom>
        <a:solidFill>
          <a:schemeClr val="accent2">
            <a:lumMod val="20000"/>
            <a:lumOff val="80000"/>
          </a:schemeClr>
        </a:solidFill>
        <a:ln w="12600">
          <a:solidFill>
            <a:schemeClr val="tx1"/>
          </a:solidFill>
          <a:round/>
          <a:tailEnd type="triangle" w="med" len="med"/>
        </a:ln>
      </xdr:spPr>
      <xdr:style>
        <a:lnRef idx="0">
          <a:scrgbClr r="0" g="0" b="0"/>
        </a:lnRef>
        <a:fillRef idx="0">
          <a:scrgbClr r="0" g="0" b="0"/>
        </a:fillRef>
        <a:effectRef idx="0">
          <a:scrgbClr r="0" g="0" b="0"/>
        </a:effectRef>
        <a:fontRef idx="minor"/>
      </xdr:style>
      <xdr:txBody>
        <a:bodyPr tIns="46800">
          <a:noAutofit/>
        </a:bodyPr>
        <a:lstStyle/>
        <a:p>
          <a:pPr>
            <a:lnSpc>
              <a:spcPct val="100000"/>
            </a:lnSpc>
          </a:pPr>
          <a:r>
            <a:rPr lang="en-US" sz="1200" b="0" strike="noStrike" spc="-1">
              <a:solidFill>
                <a:srgbClr val="000000"/>
              </a:solidFill>
              <a:latin typeface="Times New Roman"/>
            </a:rPr>
            <a:t>避難経路上の安全性（土砂災害危険個所やアンダーパス、浸水実績等）を確認しましょう。</a:t>
          </a:r>
          <a:endParaRPr lang="en-US" sz="1200" b="0" strike="noStrike" spc="-1">
            <a:latin typeface="Times New Roman"/>
          </a:endParaRPr>
        </a:p>
        <a:p>
          <a:pPr>
            <a:lnSpc>
              <a:spcPct val="100000"/>
            </a:lnSpc>
          </a:pPr>
          <a:r>
            <a:rPr lang="en-US" sz="1200" b="0" strike="noStrike" spc="-1">
              <a:solidFill>
                <a:srgbClr val="000000"/>
              </a:solidFill>
              <a:latin typeface="Times New Roman"/>
            </a:rPr>
            <a:t>屋内安全確保の場合は、上層階への避難経路を記入しましょう。</a:t>
          </a:r>
          <a:endParaRPr lang="en-US" sz="1200" b="0" strike="noStrike" spc="-1">
            <a:latin typeface="Times New Roman"/>
          </a:endParaRPr>
        </a:p>
      </xdr:txBody>
    </xdr:sp>
    <xdr:clientData/>
  </xdr:twoCellAnchor>
  <xdr:twoCellAnchor editAs="oneCell">
    <xdr:from>
      <xdr:col>2</xdr:col>
      <xdr:colOff>470520</xdr:colOff>
      <xdr:row>29</xdr:row>
      <xdr:rowOff>268920</xdr:rowOff>
    </xdr:from>
    <xdr:to>
      <xdr:col>8</xdr:col>
      <xdr:colOff>89280</xdr:colOff>
      <xdr:row>38</xdr:row>
      <xdr:rowOff>223560</xdr:rowOff>
    </xdr:to>
    <xdr:pic>
      <xdr:nvPicPr>
        <xdr:cNvPr id="27" name="図 5"/>
        <xdr:cNvPicPr/>
      </xdr:nvPicPr>
      <xdr:blipFill>
        <a:blip xmlns:r="http://schemas.openxmlformats.org/officeDocument/2006/relationships" r:embed="rId2"/>
        <a:stretch/>
      </xdr:blipFill>
      <xdr:spPr>
        <a:xfrm>
          <a:off x="1727640" y="8266680"/>
          <a:ext cx="3390840" cy="2463480"/>
        </a:xfrm>
        <a:prstGeom prst="rect">
          <a:avLst/>
        </a:prstGeom>
        <a:ln>
          <a:noFill/>
        </a:ln>
      </xdr:spPr>
    </xdr:pic>
    <xdr:clientData/>
  </xdr:twoCellAnchor>
  <xdr:twoCellAnchor>
    <xdr:from>
      <xdr:col>10</xdr:col>
      <xdr:colOff>-360</xdr:colOff>
      <xdr:row>5</xdr:row>
      <xdr:rowOff>27360</xdr:rowOff>
    </xdr:from>
    <xdr:to>
      <xdr:col>22</xdr:col>
      <xdr:colOff>366840</xdr:colOff>
      <xdr:row>18</xdr:row>
      <xdr:rowOff>292320</xdr:rowOff>
    </xdr:to>
    <xdr:sp textlink="">
      <xdr:nvSpPr>
        <xdr:cNvPr id="28" name="CustomShape 1"/>
        <xdr:cNvSpPr/>
      </xdr:nvSpPr>
      <xdr:spPr>
        <a:xfrm>
          <a:off x="6032520" y="1032480"/>
          <a:ext cx="7684560" cy="4065480"/>
        </a:xfrm>
        <a:prstGeom prst="rect">
          <a:avLst/>
        </a:prstGeom>
        <a:noFill/>
        <a:ln w="12600">
          <a:noFill/>
        </a:ln>
      </xdr:spPr>
      <xdr:style>
        <a:lnRef idx="0">
          <a:scrgbClr r="0" g="0" b="0"/>
        </a:lnRef>
        <a:fillRef idx="0">
          <a:scrgbClr r="0" g="0" b="0"/>
        </a:fillRef>
        <a:effectRef idx="0">
          <a:scrgbClr r="0" g="0" b="0"/>
        </a:effectRef>
        <a:fontRef idx="minor"/>
      </xdr:style>
      <xdr:txBody>
        <a:bodyPr tIns="46800" anchor="ctr">
          <a:noAutofit/>
        </a:bodyPr>
        <a:lstStyle/>
        <a:p>
          <a:pPr algn="ctr">
            <a:lnSpc>
              <a:spcPct val="100000"/>
            </a:lnSpc>
          </a:pPr>
          <a:r>
            <a:rPr lang="en-US" sz="1800" b="1" strike="noStrike" spc="-1">
              <a:solidFill>
                <a:srgbClr val="000000"/>
              </a:solidFill>
              <a:latin typeface="Times New Roman"/>
              <a:ea typeface="ＭＳ Ｐゴシック"/>
            </a:rPr>
            <a:t>検討を始めるための準備</a:t>
          </a:r>
          <a:endParaRPr lang="en-US" sz="1800" b="0" strike="noStrike" spc="-1">
            <a:latin typeface="Times New Roman"/>
          </a:endParaRPr>
        </a:p>
        <a:p>
          <a:pPr algn="ctr">
            <a:lnSpc>
              <a:spcPct val="100000"/>
            </a:lnSpc>
          </a:pPr>
          <a:r>
            <a:rPr lang="en-US" sz="1800" b="1" strike="noStrike" spc="-1">
              <a:solidFill>
                <a:srgbClr val="000000"/>
              </a:solidFill>
              <a:latin typeface="Times New Roman"/>
              <a:ea typeface="ＭＳ Ｐゴシック"/>
            </a:rPr>
            <a:t>施設のハザードを確認するために、ハザードマップ等を入手します。</a:t>
          </a:r>
          <a:endParaRPr lang="en-US" sz="1800" b="0" strike="noStrike" spc="-1">
            <a:latin typeface="Times New Roman"/>
          </a:endParaRPr>
        </a:p>
        <a:p>
          <a:pPr>
            <a:lnSpc>
              <a:spcPct val="100000"/>
            </a:lnSpc>
          </a:pPr>
          <a:r>
            <a:rPr lang="en-US" sz="1800" b="1" strike="noStrike" spc="-1">
              <a:solidFill>
                <a:srgbClr val="000000"/>
              </a:solidFill>
              <a:latin typeface="Times New Roman"/>
              <a:ea typeface="ＭＳ Ｐゴシック"/>
            </a:rPr>
            <a:t>（手書きで作成する場合）</a:t>
          </a:r>
          <a:endParaRPr lang="en-US" sz="1800" b="0" strike="noStrike" spc="-1">
            <a:latin typeface="Times New Roman"/>
          </a:endParaRPr>
        </a:p>
        <a:p>
          <a:pPr>
            <a:lnSpc>
              <a:spcPct val="100000"/>
            </a:lnSpc>
          </a:pPr>
          <a:r>
            <a:rPr lang="en-US" sz="1600" b="0" strike="noStrike" spc="-1">
              <a:solidFill>
                <a:srgbClr val="000000"/>
              </a:solidFill>
              <a:latin typeface="Times New Roman"/>
              <a:ea typeface="ＭＳ Ｐゴシック"/>
            </a:rPr>
            <a:t>市町村から配布されたハザードマップをお持ちの方はマップを用意してください。</a:t>
          </a:r>
          <a:endParaRPr lang="en-US" sz="1600" b="0" strike="noStrike" spc="-1">
            <a:latin typeface="Times New Roman"/>
          </a:endParaRPr>
        </a:p>
        <a:p>
          <a:pPr>
            <a:lnSpc>
              <a:spcPct val="100000"/>
            </a:lnSpc>
          </a:pPr>
          <a:r>
            <a:rPr lang="en-US" sz="1600" b="0" strike="noStrike" spc="-1">
              <a:solidFill>
                <a:srgbClr val="000000"/>
              </a:solidFill>
              <a:latin typeface="Times New Roman"/>
              <a:ea typeface="ＭＳ Ｐゴシック"/>
            </a:rPr>
            <a:t>マップをカラーコピーする、もしくは市販の地図等を準備してください。</a:t>
          </a:r>
          <a:endParaRPr lang="en-US" sz="1600" b="0" strike="noStrike" spc="-1">
            <a:latin typeface="Times New Roman"/>
          </a:endParaRPr>
        </a:p>
        <a:p>
          <a:pPr>
            <a:lnSpc>
              <a:spcPct val="100000"/>
            </a:lnSpc>
          </a:pPr>
          <a:r>
            <a:rPr lang="en-US" sz="1800" b="1" strike="noStrike" spc="-1">
              <a:solidFill>
                <a:srgbClr val="000000"/>
              </a:solidFill>
              <a:latin typeface="Times New Roman"/>
              <a:ea typeface="ＭＳ Ｐゴシック"/>
            </a:rPr>
            <a:t>（パソコンで作成する場合）</a:t>
          </a:r>
          <a:r>
            <a:rPr lang="en-US" sz="1800" b="0" strike="noStrike" spc="-1">
              <a:solidFill>
                <a:srgbClr val="000000"/>
              </a:solidFill>
              <a:latin typeface="Times New Roman"/>
              <a:ea typeface="ＭＳ Ｐゴシック"/>
            </a:rPr>
            <a:t>　</a:t>
          </a:r>
          <a:endParaRPr lang="en-US" sz="1800" b="0" strike="noStrike" spc="-1">
            <a:latin typeface="Times New Roman"/>
          </a:endParaRPr>
        </a:p>
        <a:p>
          <a:pPr>
            <a:lnSpc>
              <a:spcPct val="100000"/>
            </a:lnSpc>
          </a:pPr>
          <a:r>
            <a:rPr lang="en-US" sz="1600" b="0" strike="noStrike" spc="-1">
              <a:solidFill>
                <a:srgbClr val="000000"/>
              </a:solidFill>
              <a:latin typeface="Times New Roman"/>
              <a:ea typeface="ＭＳ Ｐゴシック"/>
            </a:rPr>
            <a:t>パソコン・プリンターを使用する方は、「国土交通省ハザードマップポータルサイト」を活用して、ハザードマップを入手できます。</a:t>
          </a:r>
          <a:endParaRPr lang="en-US" sz="1600" b="0" strike="noStrike" spc="-1">
            <a:latin typeface="Times New Roman"/>
          </a:endParaRPr>
        </a:p>
        <a:p>
          <a:pPr>
            <a:lnSpc>
              <a:spcPct val="100000"/>
            </a:lnSpc>
          </a:pPr>
          <a:r>
            <a:rPr lang="en-US" sz="1600" b="0" strike="noStrike" spc="-1">
              <a:solidFill>
                <a:srgbClr val="000000"/>
              </a:solidFill>
              <a:latin typeface="Times New Roman"/>
              <a:ea typeface="ＭＳ Ｐゴシック"/>
            </a:rPr>
            <a:t>「重ねるハザードマップ」の「場所を入力」に施設の住所を入力してください。</a:t>
          </a:r>
          <a:endParaRPr lang="en-US" sz="1600" b="0" strike="noStrike" spc="-1">
            <a:latin typeface="Times New Roman"/>
          </a:endParaRPr>
        </a:p>
        <a:p>
          <a:pPr>
            <a:lnSpc>
              <a:spcPct val="100000"/>
            </a:lnSpc>
          </a:pPr>
          <a:r>
            <a:rPr lang="en-US" sz="1600" b="0" strike="noStrike" spc="-1">
              <a:solidFill>
                <a:srgbClr val="000000"/>
              </a:solidFill>
              <a:latin typeface="Times New Roman"/>
              <a:ea typeface="ＭＳ Ｐゴシック"/>
            </a:rPr>
            <a:t>　（洪水浸水想定区域図、土砂災害警戒区域等を重ねて表示することができます。）</a:t>
          </a:r>
          <a:endParaRPr lang="en-US" sz="1600" b="0" strike="noStrike" spc="-1">
            <a:latin typeface="Times New Roman"/>
          </a:endParaRPr>
        </a:p>
        <a:p>
          <a:pPr>
            <a:lnSpc>
              <a:spcPct val="100000"/>
            </a:lnSpc>
          </a:pPr>
          <a:r>
            <a:rPr lang="en-US" sz="1600" b="0" strike="noStrike" spc="-1">
              <a:solidFill>
                <a:srgbClr val="000000"/>
              </a:solidFill>
              <a:latin typeface="Times New Roman"/>
              <a:ea typeface="ＭＳ Ｐゴシック"/>
            </a:rPr>
            <a:t>おかやま全県統合型GISでは、土砂災害警戒区域や指定緊急避難場所等を重ねて表示することができます。</a:t>
          </a:r>
          <a:endParaRPr lang="en-US" sz="1600" b="0" strike="noStrike" spc="-1">
            <a:latin typeface="Times New Roman"/>
          </a:endParaRPr>
        </a:p>
        <a:p>
          <a:pPr>
            <a:lnSpc>
              <a:spcPct val="100000"/>
            </a:lnSpc>
          </a:pPr>
          <a:r>
            <a:rPr lang="en-US" sz="1600" b="0" strike="noStrike" spc="-1">
              <a:solidFill>
                <a:srgbClr val="000000"/>
              </a:solidFill>
              <a:latin typeface="Times New Roman"/>
              <a:ea typeface="ＭＳ Ｐゴシック"/>
            </a:rPr>
            <a:t>※施設内で屋内安全確保を行う場合は、施設平面図を用意してください。</a:t>
          </a:r>
          <a:endParaRPr lang="en-US" sz="1600" b="0" strike="noStrike" spc="-1">
            <a:latin typeface="Times New Roman"/>
          </a:endParaRPr>
        </a:p>
      </xdr:txBody>
    </xdr:sp>
    <xdr:clientData/>
  </xdr:twoCellAnchor>
  <xdr:twoCellAnchor editAs="oneCell">
    <xdr:from>
      <xdr:col>3</xdr:col>
      <xdr:colOff>600120</xdr:colOff>
      <xdr:row>12</xdr:row>
      <xdr:rowOff>123120</xdr:rowOff>
    </xdr:from>
    <xdr:to>
      <xdr:col>6</xdr:col>
      <xdr:colOff>123480</xdr:colOff>
      <xdr:row>19</xdr:row>
      <xdr:rowOff>111600</xdr:rowOff>
    </xdr:to>
    <xdr:graphicFrame>
      <xdr:nvGraphicFramePr>
        <xdr:cNvPr id="29" name="グラフ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482760</xdr:colOff>
      <xdr:row>40</xdr:row>
      <xdr:rowOff>31320</xdr:rowOff>
    </xdr:from>
    <xdr:to>
      <xdr:col>22</xdr:col>
      <xdr:colOff>625680</xdr:colOff>
      <xdr:row>40</xdr:row>
      <xdr:rowOff>203040</xdr:rowOff>
    </xdr:to>
    <xdr:sp textlink="">
      <xdr:nvSpPr>
        <xdr:cNvPr id="30" name="CustomShape 1"/>
        <xdr:cNvSpPr/>
      </xdr:nvSpPr>
      <xdr:spPr>
        <a:xfrm>
          <a:off x="12575520" y="11095560"/>
          <a:ext cx="1400400" cy="171720"/>
        </a:xfrm>
        <a:prstGeom prst="roundRect">
          <a:avLst>
            <a:gd name="adj" fmla="val 16667"/>
          </a:avLst>
        </a:prstGeom>
        <a:solidFill>
          <a:srgbClr val="FF0000"/>
        </a:solidFill>
        <a:ln/>
      </xdr:spPr>
      <xdr:style>
        <a:lnRef idx="2">
          <a:schemeClr val="accent2">
            <a:shade val="50000"/>
          </a:schemeClr>
        </a:lnRef>
        <a:fillRef idx="1">
          <a:schemeClr val="accent2"/>
        </a:fillRef>
        <a:effectRef idx="0">
          <a:schemeClr val="accent2"/>
        </a:effectRef>
        <a:fontRef idx="minor"/>
      </xdr:style>
      <xdr:txBody>
        <a:bodyPr lIns="0" tIns="0" rIns="0" bIns="0">
          <a:spAutoFit/>
        </a:bodyPr>
        <a:lstStyle/>
        <a:p>
          <a:pPr algn="ctr">
            <a:lnSpc>
              <a:spcPct val="100000"/>
            </a:lnSpc>
          </a:pPr>
          <a:r>
            <a:rPr lang="en-US" sz="1100" b="0" strike="noStrike" spc="-1">
              <a:solidFill>
                <a:srgbClr val="FFFFFF"/>
              </a:solidFill>
              <a:latin typeface="Calibri"/>
            </a:rPr>
            <a:t>避難確保計画：様式2</a:t>
          </a:r>
          <a:endParaRPr lang="en-US" sz="1100" b="0" strike="noStrike" spc="-1">
            <a:latin typeface="Times New Roman"/>
          </a:endParaRPr>
        </a:p>
      </xdr:txBody>
    </xdr:sp>
    <xdr:clientData/>
  </xdr:twoCellAnchor>
  <xdr:twoCellAnchor>
    <xdr:from>
      <xdr:col>5</xdr:col>
      <xdr:colOff>441720</xdr:colOff>
      <xdr:row>4</xdr:row>
      <xdr:rowOff>47160</xdr:rowOff>
    </xdr:from>
    <xdr:to>
      <xdr:col>7</xdr:col>
      <xdr:colOff>585000</xdr:colOff>
      <xdr:row>4</xdr:row>
      <xdr:rowOff>218880</xdr:rowOff>
    </xdr:to>
    <xdr:sp textlink="">
      <xdr:nvSpPr>
        <xdr:cNvPr id="31" name="CustomShape 1"/>
        <xdr:cNvSpPr/>
      </xdr:nvSpPr>
      <xdr:spPr>
        <a:xfrm>
          <a:off x="3584880" y="757080"/>
          <a:ext cx="1400400" cy="171720"/>
        </a:xfrm>
        <a:prstGeom prst="roundRect">
          <a:avLst>
            <a:gd name="adj" fmla="val 16667"/>
          </a:avLst>
        </a:prstGeom>
        <a:solidFill>
          <a:srgbClr val="FF0000"/>
        </a:solidFill>
        <a:ln/>
      </xdr:spPr>
      <xdr:style>
        <a:lnRef idx="2">
          <a:schemeClr val="accent2">
            <a:shade val="50000"/>
          </a:schemeClr>
        </a:lnRef>
        <a:fillRef idx="1">
          <a:schemeClr val="accent2"/>
        </a:fillRef>
        <a:effectRef idx="0">
          <a:schemeClr val="accent2"/>
        </a:effectRef>
        <a:fontRef idx="minor"/>
      </xdr:style>
      <xdr:txBody>
        <a:bodyPr lIns="0" tIns="0" rIns="0" bIns="0">
          <a:spAutoFit/>
        </a:bodyPr>
        <a:lstStyle/>
        <a:p>
          <a:pPr algn="ctr">
            <a:lnSpc>
              <a:spcPct val="100000"/>
            </a:lnSpc>
          </a:pPr>
          <a:r>
            <a:rPr lang="en-US" sz="1100" b="0" strike="noStrike" spc="-1">
              <a:solidFill>
                <a:srgbClr val="FFFFFF"/>
              </a:solidFill>
              <a:latin typeface="Calibri"/>
            </a:rPr>
            <a:t>避難確保計画：様式1</a:t>
          </a:r>
          <a:endParaRPr lang="en-US" sz="1100" b="0" strike="noStrike" spc="-1">
            <a:latin typeface="Times New Roman"/>
          </a:endParaRPr>
        </a:p>
      </xdr:txBody>
    </xdr:sp>
    <xdr:clientData/>
  </xdr:twoCellAnchor>
  <xdr:twoCellAnchor>
    <xdr:from>
      <xdr:col>20</xdr:col>
      <xdr:colOff>482760</xdr:colOff>
      <xdr:row>5</xdr:row>
      <xdr:rowOff>33480</xdr:rowOff>
    </xdr:from>
    <xdr:to>
      <xdr:col>22</xdr:col>
      <xdr:colOff>625680</xdr:colOff>
      <xdr:row>5</xdr:row>
      <xdr:rowOff>205200</xdr:rowOff>
    </xdr:to>
    <xdr:sp textlink="">
      <xdr:nvSpPr>
        <xdr:cNvPr id="32" name="CustomShape 1"/>
        <xdr:cNvSpPr/>
      </xdr:nvSpPr>
      <xdr:spPr>
        <a:xfrm>
          <a:off x="12575520" y="1038600"/>
          <a:ext cx="1400400" cy="171720"/>
        </a:xfrm>
        <a:prstGeom prst="roundRect">
          <a:avLst>
            <a:gd name="adj" fmla="val 16667"/>
          </a:avLst>
        </a:prstGeom>
        <a:solidFill>
          <a:srgbClr val="FF0000"/>
        </a:solidFill>
        <a:ln/>
      </xdr:spPr>
      <xdr:style>
        <a:lnRef idx="2">
          <a:schemeClr val="accent2">
            <a:shade val="50000"/>
          </a:schemeClr>
        </a:lnRef>
        <a:fillRef idx="1">
          <a:schemeClr val="accent2"/>
        </a:fillRef>
        <a:effectRef idx="0">
          <a:schemeClr val="accent2"/>
        </a:effectRef>
        <a:fontRef idx="minor"/>
      </xdr:style>
      <xdr:txBody>
        <a:bodyPr lIns="0" tIns="0" rIns="0" bIns="0">
          <a:spAutoFit/>
        </a:bodyPr>
        <a:lstStyle/>
        <a:p>
          <a:pPr algn="ctr">
            <a:lnSpc>
              <a:spcPct val="100000"/>
            </a:lnSpc>
          </a:pPr>
          <a:r>
            <a:rPr lang="en-US" sz="1100" b="0" strike="noStrike" spc="-1">
              <a:solidFill>
                <a:srgbClr val="FFFFFF"/>
              </a:solidFill>
              <a:latin typeface="Calibri"/>
            </a:rPr>
            <a:t>避難確保計画：別紙1</a:t>
          </a:r>
          <a:endParaRPr lang="en-US" sz="1100" b="0" strike="noStrike" spc="-1">
            <a:latin typeface="Times New Roman"/>
          </a:endParaRPr>
        </a:p>
      </xdr:txBody>
    </xdr:sp>
    <xdr:clientData/>
  </xdr:twoCellAnchor>
  <xdr:twoCellAnchor>
    <xdr:from>
      <xdr:col>20</xdr:col>
      <xdr:colOff>482760</xdr:colOff>
      <xdr:row>21</xdr:row>
      <xdr:rowOff>33480</xdr:rowOff>
    </xdr:from>
    <xdr:to>
      <xdr:col>22</xdr:col>
      <xdr:colOff>625680</xdr:colOff>
      <xdr:row>21</xdr:row>
      <xdr:rowOff>205200</xdr:rowOff>
    </xdr:to>
    <xdr:sp textlink="">
      <xdr:nvSpPr>
        <xdr:cNvPr id="33" name="CustomShape 1"/>
        <xdr:cNvSpPr/>
      </xdr:nvSpPr>
      <xdr:spPr>
        <a:xfrm>
          <a:off x="12575520" y="5801040"/>
          <a:ext cx="1400400" cy="171720"/>
        </a:xfrm>
        <a:prstGeom prst="roundRect">
          <a:avLst>
            <a:gd name="adj" fmla="val 16667"/>
          </a:avLst>
        </a:prstGeom>
        <a:solidFill>
          <a:srgbClr val="FF0000"/>
        </a:solidFill>
        <a:ln/>
      </xdr:spPr>
      <xdr:style>
        <a:lnRef idx="2">
          <a:schemeClr val="accent2">
            <a:shade val="50000"/>
          </a:schemeClr>
        </a:lnRef>
        <a:fillRef idx="1">
          <a:schemeClr val="accent2"/>
        </a:fillRef>
        <a:effectRef idx="0">
          <a:schemeClr val="accent2"/>
        </a:effectRef>
        <a:fontRef idx="minor"/>
      </xdr:style>
      <xdr:txBody>
        <a:bodyPr lIns="0" tIns="0" rIns="0" bIns="0">
          <a:spAutoFit/>
        </a:bodyPr>
        <a:lstStyle/>
        <a:p>
          <a:pPr algn="ctr">
            <a:lnSpc>
              <a:spcPct val="100000"/>
            </a:lnSpc>
          </a:pPr>
          <a:r>
            <a:rPr lang="en-US" sz="1100" b="0" strike="noStrike" spc="-1">
              <a:solidFill>
                <a:srgbClr val="FFFFFF"/>
              </a:solidFill>
              <a:latin typeface="Calibri"/>
            </a:rPr>
            <a:t>避難確保計画：様式5</a:t>
          </a:r>
          <a:endParaRPr lang="en-US" sz="1100" b="0" strike="noStrike" spc="-1">
            <a:latin typeface="Times New Roman"/>
          </a:endParaRPr>
        </a:p>
      </xdr:txBody>
    </xdr:sp>
    <xdr:clientData/>
  </xdr:twoCellAnchor>
  <xdr:twoCellAnchor>
    <xdr:from>
      <xdr:col>11</xdr:col>
      <xdr:colOff>14400</xdr:colOff>
      <xdr:row>33</xdr:row>
      <xdr:rowOff>45000</xdr:rowOff>
    </xdr:from>
    <xdr:to>
      <xdr:col>13</xdr:col>
      <xdr:colOff>18000</xdr:colOff>
      <xdr:row>33</xdr:row>
      <xdr:rowOff>216720</xdr:rowOff>
    </xdr:to>
    <xdr:sp textlink="">
      <xdr:nvSpPr>
        <xdr:cNvPr id="34" name="CustomShape 1"/>
        <xdr:cNvSpPr/>
      </xdr:nvSpPr>
      <xdr:spPr>
        <a:xfrm>
          <a:off x="6850800" y="9157680"/>
          <a:ext cx="1400400" cy="171720"/>
        </a:xfrm>
        <a:prstGeom prst="roundRect">
          <a:avLst>
            <a:gd name="adj" fmla="val 16667"/>
          </a:avLst>
        </a:prstGeom>
        <a:solidFill>
          <a:srgbClr val="FF0000"/>
        </a:solidFill>
        <a:ln/>
      </xdr:spPr>
      <xdr:style>
        <a:lnRef idx="2">
          <a:schemeClr val="accent2">
            <a:shade val="50000"/>
          </a:schemeClr>
        </a:lnRef>
        <a:fillRef idx="1">
          <a:schemeClr val="accent2"/>
        </a:fillRef>
        <a:effectRef idx="0">
          <a:schemeClr val="accent2"/>
        </a:effectRef>
        <a:fontRef idx="minor"/>
      </xdr:style>
      <xdr:txBody>
        <a:bodyPr lIns="0" tIns="0" rIns="0" bIns="0">
          <a:spAutoFit/>
        </a:bodyPr>
        <a:lstStyle/>
        <a:p>
          <a:pPr algn="ctr">
            <a:lnSpc>
              <a:spcPct val="100000"/>
            </a:lnSpc>
          </a:pPr>
          <a:r>
            <a:rPr lang="en-US" sz="1100" b="0" strike="noStrike" spc="-1">
              <a:solidFill>
                <a:srgbClr val="FFFFFF"/>
              </a:solidFill>
              <a:latin typeface="Calibri"/>
            </a:rPr>
            <a:t>避難確保計画：様式4</a:t>
          </a:r>
          <a:endParaRPr lang="en-US" sz="1100" b="0" strike="noStrike" spc="-1">
            <a:latin typeface="Times New Roman"/>
          </a:endParaRPr>
        </a:p>
      </xdr:txBody>
    </xdr:sp>
    <xdr:clientData/>
  </xdr:twoCellAnchor>
  <xdr:twoCellAnchor editAs="oneCell">
    <xdr:from>
      <xdr:col>4</xdr:col>
      <xdr:colOff>57240</xdr:colOff>
      <xdr:row>13</xdr:row>
      <xdr:rowOff>66600</xdr:rowOff>
    </xdr:from>
    <xdr:to>
      <xdr:col>6</xdr:col>
      <xdr:colOff>552240</xdr:colOff>
      <xdr:row>19</xdr:row>
      <xdr:rowOff>108360</xdr:rowOff>
    </xdr:to>
    <xdr:sp textlink="">
      <xdr:nvSpPr>
        <xdr:cNvPr id="35" name="CustomShape 1"/>
        <xdr:cNvSpPr/>
      </xdr:nvSpPr>
      <xdr:spPr>
        <a:xfrm>
          <a:off x="2571840" y="3367080"/>
          <a:ext cx="1752120" cy="192780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xdr:from>
      <xdr:col>17</xdr:col>
      <xdr:colOff>21154</xdr:colOff>
      <xdr:row>44</xdr:row>
      <xdr:rowOff>54430</xdr:rowOff>
    </xdr:from>
    <xdr:to>
      <xdr:col>22</xdr:col>
      <xdr:colOff>585036</xdr:colOff>
      <xdr:row>48</xdr:row>
      <xdr:rowOff>192935</xdr:rowOff>
    </xdr:to>
    <xdr:grpSp>
      <xdr:nvGrpSpPr>
        <xdr:cNvPr id="2" name="グループ化 1"/>
        <xdr:cNvGrpSpPr/>
      </xdr:nvGrpSpPr>
      <xdr:grpSpPr>
        <a:xfrm>
          <a:off x="11192618" y="11974287"/>
          <a:ext cx="3965668" cy="954934"/>
          <a:chOff x="11338215" y="12065925"/>
          <a:chExt cx="3998325" cy="872820"/>
        </a:xfrm>
      </xdr:grpSpPr>
      <xdr:sp textlink="">
        <xdr:nvSpPr>
          <xdr:cNvPr id="36" name="CustomShape 1"/>
          <xdr:cNvSpPr/>
        </xdr:nvSpPr>
        <xdr:spPr>
          <a:xfrm>
            <a:off x="11338215" y="12315045"/>
            <a:ext cx="3988800" cy="623700"/>
          </a:xfrm>
          <a:prstGeom prst="rect">
            <a:avLst/>
          </a:prstGeom>
          <a:solidFill>
            <a:schemeClr val="lt1"/>
          </a:solidFill>
          <a:ln w="9360">
            <a:solidFill>
              <a:schemeClr val="tx1"/>
            </a:solidFill>
            <a:round/>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n-US" sz="1100" b="0" strike="noStrike" spc="-1">
                <a:solidFill>
                  <a:srgbClr val="000000"/>
                </a:solidFill>
                <a:latin typeface="Meiryo UI"/>
                <a:ea typeface="Meiryo UI"/>
              </a:rPr>
              <a:t>□テレビ　□ラジオ　□インターネット　（気象庁HP、おかやま防災ポータル）□総社市からのメール　□防災行政無線</a:t>
            </a:r>
            <a:endParaRPr lang="en-US" sz="1100" b="0" strike="noStrike" spc="-1">
              <a:latin typeface="Times New Roman"/>
            </a:endParaRPr>
          </a:p>
        </xdr:txBody>
      </xdr:sp>
      <xdr:sp textlink="">
        <xdr:nvSpPr>
          <xdr:cNvPr id="37" name="CustomShape 1"/>
          <xdr:cNvSpPr/>
        </xdr:nvSpPr>
        <xdr:spPr>
          <a:xfrm>
            <a:off x="11347740" y="12077276"/>
            <a:ext cx="3988800" cy="214065"/>
          </a:xfrm>
          <a:prstGeom prst="rect">
            <a:avLst/>
          </a:prstGeom>
          <a:solidFill>
            <a:schemeClr val="bg1">
              <a:lumMod val="85000"/>
            </a:schemeClr>
          </a:solidFill>
          <a:ln w="9360">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n-US" sz="1200" b="0" strike="noStrike" spc="-1">
                <a:solidFill>
                  <a:srgbClr val="000000"/>
                </a:solidFill>
                <a:latin typeface="Meiryo UI"/>
                <a:ea typeface="Meiryo UI"/>
              </a:rPr>
              <a:t>収集方法</a:t>
            </a:r>
            <a:endParaRPr lang="en-US" sz="1200" b="0" strike="noStrike" spc="-1">
              <a:latin typeface="Times New Roman"/>
            </a:endParaRPr>
          </a:p>
        </xdr:txBody>
      </xdr:sp>
      <xdr:sp textlink="">
        <xdr:nvSpPr>
          <xdr:cNvPr id="38" name="CustomShape 1"/>
          <xdr:cNvSpPr/>
        </xdr:nvSpPr>
        <xdr:spPr>
          <a:xfrm>
            <a:off x="13776555" y="12065925"/>
            <a:ext cx="1428480" cy="254250"/>
          </a:xfrm>
          <a:prstGeom prst="roundRect">
            <a:avLst>
              <a:gd name="adj" fmla="val 16667"/>
            </a:avLst>
          </a:prstGeom>
          <a:solidFill>
            <a:srgbClr val="FF0000"/>
          </a:solidFill>
          <a:ln/>
        </xdr:spPr>
        <xdr:style>
          <a:lnRef idx="2">
            <a:schemeClr val="accent2">
              <a:shade val="50000"/>
            </a:schemeClr>
          </a:lnRef>
          <a:fillRef idx="1">
            <a:schemeClr val="accent2"/>
          </a:fillRef>
          <a:effectRef idx="0">
            <a:schemeClr val="accent2"/>
          </a:effectRef>
          <a:fontRef idx="minor"/>
        </xdr:style>
        <xdr:txBody>
          <a:bodyPr lIns="0" tIns="0" rIns="0" bIns="0">
            <a:noAutofit/>
          </a:bodyPr>
          <a:lstStyle/>
          <a:p>
            <a:pPr algn="ctr">
              <a:lnSpc>
                <a:spcPct val="100000"/>
              </a:lnSpc>
            </a:pPr>
            <a:r>
              <a:rPr lang="en-US" sz="1100" b="0" strike="noStrike" spc="-1">
                <a:solidFill>
                  <a:srgbClr val="FFFFFF"/>
                </a:solidFill>
                <a:latin typeface="Meiryo UI"/>
                <a:ea typeface="Meiryo UI"/>
              </a:rPr>
              <a:t>避難確保計画：様式3</a:t>
            </a:r>
            <a:endParaRPr lang="en-US" sz="1100" b="0" strike="noStrike" spc="-1">
              <a:latin typeface="Times New Roman"/>
            </a:endParaRPr>
          </a:p>
        </xdr:txBody>
      </xdr:sp>
    </xdr:grpSp>
    <xdr:clientData/>
  </xdr:twoCellAnchor>
  <xdr:twoCellAnchor editAs="absolute">
    <xdr:from>
      <xdr:col>1</xdr:col>
      <xdr:colOff>361440</xdr:colOff>
      <xdr:row>41</xdr:row>
      <xdr:rowOff>131040</xdr:rowOff>
    </xdr:from>
    <xdr:to>
      <xdr:col>3</xdr:col>
      <xdr:colOff>21960</xdr:colOff>
      <xdr:row>42</xdr:row>
      <xdr:rowOff>79920</xdr:rowOff>
    </xdr:to>
    <xdr:sp textlink="">
      <xdr:nvSpPr>
        <xdr:cNvPr id="39" name="CustomShape 1"/>
        <xdr:cNvSpPr/>
      </xdr:nvSpPr>
      <xdr:spPr>
        <a:xfrm>
          <a:off x="990000" y="11442600"/>
          <a:ext cx="917640" cy="291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oAutofit/>
        </a:bodyPr>
        <a:lstStyle/>
        <a:p>
          <a:pPr>
            <a:lnSpc>
              <a:spcPct val="100000"/>
            </a:lnSpc>
          </a:pPr>
          <a:r>
            <a:rPr lang="en-US" sz="1000" b="0" strike="noStrike" spc="-1">
              <a:solidFill>
                <a:srgbClr val="000000"/>
              </a:solidFill>
              <a:latin typeface="メイリオ"/>
              <a:ea typeface="メイリオ"/>
            </a:rPr>
            <a:t>大雨の約1日前</a:t>
          </a:r>
          <a:endParaRPr lang="en-US" sz="1000" b="0" strike="noStrike" spc="-1">
            <a:latin typeface="Times New Roman"/>
          </a:endParaRPr>
        </a:p>
      </xdr:txBody>
    </xdr:sp>
    <xdr:clientData/>
  </xdr:twoCellAnchor>
  <xdr:twoCellAnchor editAs="absolute">
    <xdr:from>
      <xdr:col>0</xdr:col>
      <xdr:colOff>0</xdr:colOff>
      <xdr:row>41</xdr:row>
      <xdr:rowOff>107640</xdr:rowOff>
    </xdr:from>
    <xdr:to>
      <xdr:col>1</xdr:col>
      <xdr:colOff>571320</xdr:colOff>
      <xdr:row>41</xdr:row>
      <xdr:rowOff>337680</xdr:rowOff>
    </xdr:to>
    <xdr:sp textlink="">
      <xdr:nvSpPr>
        <xdr:cNvPr id="40" name="CustomShape 1"/>
        <xdr:cNvSpPr/>
      </xdr:nvSpPr>
      <xdr:spPr>
        <a:xfrm>
          <a:off x="0" y="11419200"/>
          <a:ext cx="1199880" cy="230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spAutoFit/>
        </a:bodyPr>
        <a:lstStyle/>
        <a:p>
          <a:pPr>
            <a:lnSpc>
              <a:spcPct val="100000"/>
            </a:lnSpc>
          </a:pPr>
          <a:r>
            <a:rPr lang="en-US" sz="1100" b="0" strike="noStrike" spc="-1">
              <a:solidFill>
                <a:srgbClr val="000000"/>
              </a:solidFill>
              <a:latin typeface="Calibri"/>
            </a:rPr>
            <a:t>警戒レベル１</a:t>
          </a:r>
          <a:endParaRPr lang="en-US" sz="1100" b="0" strike="noStrike" spc="-1">
            <a:latin typeface="Times New Roman"/>
          </a:endParaRPr>
        </a:p>
      </xdr:txBody>
    </xdr:sp>
    <xdr:clientData/>
  </xdr:twoCellAnchor>
  <xdr:twoCellAnchor editAs="absolute">
    <xdr:from>
      <xdr:col>3</xdr:col>
      <xdr:colOff>111960</xdr:colOff>
      <xdr:row>41</xdr:row>
      <xdr:rowOff>73080</xdr:rowOff>
    </xdr:from>
    <xdr:to>
      <xdr:col>5</xdr:col>
      <xdr:colOff>234720</xdr:colOff>
      <xdr:row>41</xdr:row>
      <xdr:rowOff>298080</xdr:rowOff>
    </xdr:to>
    <xdr:sp textlink="">
      <xdr:nvSpPr>
        <xdr:cNvPr id="41" name="CustomShape 1"/>
        <xdr:cNvSpPr/>
      </xdr:nvSpPr>
      <xdr:spPr>
        <a:xfrm>
          <a:off x="1997640" y="11384640"/>
          <a:ext cx="1380240" cy="225000"/>
        </a:xfrm>
        <a:prstGeom prst="rect">
          <a:avLst/>
        </a:prstGeom>
        <a:noFill/>
        <a:ln w="19080">
          <a:noFill/>
        </a:ln>
      </xdr:spPr>
      <xdr:style>
        <a:lnRef idx="0">
          <a:scrgbClr r="0" g="0" b="0"/>
        </a:lnRef>
        <a:fillRef idx="0">
          <a:scrgbClr r="0" g="0" b="0"/>
        </a:fillRef>
        <a:effectRef idx="0">
          <a:scrgbClr r="0" g="0" b="0"/>
        </a:effectRef>
        <a:fontRef idx="minor"/>
      </xdr:style>
      <xdr:txBody>
        <a:bodyPr lIns="55080" tIns="27720" rIns="55080" bIns="27720">
          <a:spAutoFit/>
        </a:bodyPr>
        <a:lstStyle/>
        <a:p>
          <a:pPr algn="ctr">
            <a:lnSpc>
              <a:spcPct val="100000"/>
            </a:lnSpc>
          </a:pPr>
          <a:r>
            <a:rPr lang="en-US" sz="1050" b="0" strike="noStrike" spc="-1">
              <a:solidFill>
                <a:srgbClr val="000000"/>
              </a:solidFill>
              <a:latin typeface="Meiryo UI"/>
              <a:ea typeface="Meiryo UI"/>
            </a:rPr>
            <a:t>気象予警報等</a:t>
          </a:r>
          <a:endParaRPr lang="en-US" sz="1050" b="0" strike="noStrike" spc="-1">
            <a:latin typeface="Times New Roman"/>
          </a:endParaRPr>
        </a:p>
      </xdr:txBody>
    </xdr:sp>
    <xdr:clientData/>
  </xdr:twoCellAnchor>
  <xdr:twoCellAnchor editAs="absolute">
    <xdr:from>
      <xdr:col>9</xdr:col>
      <xdr:colOff>312840</xdr:colOff>
      <xdr:row>41</xdr:row>
      <xdr:rowOff>54360</xdr:rowOff>
    </xdr:from>
    <xdr:to>
      <xdr:col>10</xdr:col>
      <xdr:colOff>803160</xdr:colOff>
      <xdr:row>41</xdr:row>
      <xdr:rowOff>298800</xdr:rowOff>
    </xdr:to>
    <xdr:sp textlink="">
      <xdr:nvSpPr>
        <xdr:cNvPr id="42" name="CustomShape 1"/>
        <xdr:cNvSpPr/>
      </xdr:nvSpPr>
      <xdr:spPr>
        <a:xfrm>
          <a:off x="5542560" y="11365920"/>
          <a:ext cx="1293480" cy="244440"/>
        </a:xfrm>
        <a:prstGeom prst="rect">
          <a:avLst/>
        </a:prstGeom>
        <a:noFill/>
        <a:ln w="19080">
          <a:noFill/>
        </a:ln>
      </xdr:spPr>
      <xdr:style>
        <a:lnRef idx="0">
          <a:scrgbClr r="0" g="0" b="0"/>
        </a:lnRef>
        <a:fillRef idx="0">
          <a:scrgbClr r="0" g="0" b="0"/>
        </a:fillRef>
        <a:effectRef idx="0">
          <a:scrgbClr r="0" g="0" b="0"/>
        </a:effectRef>
        <a:fontRef idx="minor"/>
      </xdr:style>
      <xdr:txBody>
        <a:bodyPr lIns="0" tIns="0" rIns="0" bIns="0">
          <a:noAutofit/>
        </a:bodyPr>
        <a:lstStyle/>
        <a:p>
          <a:pPr algn="ctr">
            <a:lnSpc>
              <a:spcPct val="100000"/>
            </a:lnSpc>
          </a:pPr>
          <a:r>
            <a:rPr lang="en-US" sz="1050" b="0" strike="noStrike" spc="-1">
              <a:solidFill>
                <a:srgbClr val="000000"/>
              </a:solidFill>
              <a:latin typeface="Meiryo UI"/>
              <a:ea typeface="Meiryo UI"/>
            </a:rPr>
            <a:t>警戒レベル・避難情報</a:t>
          </a:r>
          <a:endParaRPr lang="en-US" sz="1050" b="0" strike="noStrike" spc="-1">
            <a:latin typeface="Times New Roman"/>
          </a:endParaRPr>
        </a:p>
      </xdr:txBody>
    </xdr:sp>
    <xdr:clientData/>
  </xdr:twoCellAnchor>
  <xdr:twoCellAnchor editAs="absolute">
    <xdr:from>
      <xdr:col>5</xdr:col>
      <xdr:colOff>294840</xdr:colOff>
      <xdr:row>41</xdr:row>
      <xdr:rowOff>1080</xdr:rowOff>
    </xdr:from>
    <xdr:to>
      <xdr:col>7</xdr:col>
      <xdr:colOff>16200</xdr:colOff>
      <xdr:row>41</xdr:row>
      <xdr:rowOff>259560</xdr:rowOff>
    </xdr:to>
    <xdr:sp textlink="">
      <xdr:nvSpPr>
        <xdr:cNvPr id="43" name="CustomShape 1"/>
        <xdr:cNvSpPr/>
      </xdr:nvSpPr>
      <xdr:spPr>
        <a:xfrm>
          <a:off x="3438000" y="11312640"/>
          <a:ext cx="978480" cy="258480"/>
        </a:xfrm>
        <a:prstGeom prst="rect">
          <a:avLst/>
        </a:prstGeom>
        <a:noFill/>
        <a:ln w="19080">
          <a:noFill/>
        </a:ln>
      </xdr:spPr>
      <xdr:style>
        <a:lnRef idx="0">
          <a:scrgbClr r="0" g="0" b="0"/>
        </a:lnRef>
        <a:fillRef idx="0">
          <a:scrgbClr r="0" g="0" b="0"/>
        </a:fillRef>
        <a:effectRef idx="0">
          <a:scrgbClr r="0" g="0" b="0"/>
        </a:effectRef>
        <a:fontRef idx="minor"/>
      </xdr:style>
      <xdr:txBody>
        <a:bodyPr lIns="0" tIns="0" rIns="0" bIns="0">
          <a:noAutofit/>
        </a:bodyPr>
        <a:lstStyle/>
        <a:p>
          <a:pPr algn="ctr">
            <a:lnSpc>
              <a:spcPct val="100000"/>
            </a:lnSpc>
          </a:pPr>
          <a:r>
            <a:rPr lang="en-US" sz="1050" b="0" strike="noStrike" spc="-1">
              <a:solidFill>
                <a:srgbClr val="000000"/>
              </a:solidFill>
              <a:latin typeface="Meiryo UI"/>
              <a:ea typeface="Meiryo UI"/>
            </a:rPr>
            <a:t>洪水予報</a:t>
          </a:r>
          <a:endParaRPr lang="en-US" sz="1050" b="0" strike="noStrike" spc="-1">
            <a:latin typeface="Times New Roman"/>
          </a:endParaRPr>
        </a:p>
      </xdr:txBody>
    </xdr:sp>
    <xdr:clientData/>
  </xdr:twoCellAnchor>
  <xdr:twoCellAnchor editAs="absolute">
    <xdr:from>
      <xdr:col>7</xdr:col>
      <xdr:colOff>67680</xdr:colOff>
      <xdr:row>41</xdr:row>
      <xdr:rowOff>4680</xdr:rowOff>
    </xdr:from>
    <xdr:to>
      <xdr:col>9</xdr:col>
      <xdr:colOff>241920</xdr:colOff>
      <xdr:row>41</xdr:row>
      <xdr:rowOff>263160</xdr:rowOff>
    </xdr:to>
    <xdr:sp textlink="">
      <xdr:nvSpPr>
        <xdr:cNvPr id="44" name="CustomShape 1"/>
        <xdr:cNvSpPr/>
      </xdr:nvSpPr>
      <xdr:spPr>
        <a:xfrm>
          <a:off x="4467960" y="11316240"/>
          <a:ext cx="1003680" cy="258480"/>
        </a:xfrm>
        <a:prstGeom prst="rect">
          <a:avLst/>
        </a:prstGeom>
        <a:noFill/>
        <a:ln w="19080">
          <a:noFill/>
        </a:ln>
      </xdr:spPr>
      <xdr:style>
        <a:lnRef idx="0">
          <a:scrgbClr r="0" g="0" b="0"/>
        </a:lnRef>
        <a:fillRef idx="0">
          <a:scrgbClr r="0" g="0" b="0"/>
        </a:fillRef>
        <a:effectRef idx="0">
          <a:scrgbClr r="0" g="0" b="0"/>
        </a:effectRef>
        <a:fontRef idx="minor"/>
      </xdr:style>
      <xdr:txBody>
        <a:bodyPr lIns="0" tIns="0" rIns="0" bIns="0">
          <a:noAutofit/>
        </a:bodyPr>
        <a:lstStyle/>
        <a:p>
          <a:pPr algn="ctr">
            <a:lnSpc>
              <a:spcPct val="100000"/>
            </a:lnSpc>
          </a:pPr>
          <a:r>
            <a:rPr lang="en-US" sz="1050" b="0" strike="noStrike" spc="-1">
              <a:solidFill>
                <a:srgbClr val="000000"/>
              </a:solidFill>
              <a:latin typeface="Meiryo UI"/>
              <a:ea typeface="Meiryo UI"/>
            </a:rPr>
            <a:t>土砂災害</a:t>
          </a:r>
          <a:endParaRPr lang="en-US" sz="1050" b="0" strike="noStrike" spc="-1">
            <a:latin typeface="Times New Roman"/>
          </a:endParaRPr>
        </a:p>
      </xdr:txBody>
    </xdr:sp>
    <xdr:clientData/>
  </xdr:twoCellAnchor>
  <xdr:twoCellAnchor editAs="absolute">
    <xdr:from>
      <xdr:col>5</xdr:col>
      <xdr:colOff>294840</xdr:colOff>
      <xdr:row>41</xdr:row>
      <xdr:rowOff>158760</xdr:rowOff>
    </xdr:from>
    <xdr:to>
      <xdr:col>7</xdr:col>
      <xdr:colOff>16200</xdr:colOff>
      <xdr:row>42</xdr:row>
      <xdr:rowOff>67680</xdr:rowOff>
    </xdr:to>
    <xdr:sp textlink="">
      <xdr:nvSpPr>
        <xdr:cNvPr id="45" name="CustomShape 1"/>
        <xdr:cNvSpPr/>
      </xdr:nvSpPr>
      <xdr:spPr>
        <a:xfrm>
          <a:off x="3438000" y="11470320"/>
          <a:ext cx="978480" cy="252000"/>
        </a:xfrm>
        <a:prstGeom prst="rect">
          <a:avLst/>
        </a:prstGeom>
        <a:noFill/>
        <a:ln w="19080">
          <a:noFill/>
        </a:ln>
      </xdr:spPr>
      <xdr:style>
        <a:lnRef idx="0">
          <a:scrgbClr r="0" g="0" b="0"/>
        </a:lnRef>
        <a:fillRef idx="0">
          <a:scrgbClr r="0" g="0" b="0"/>
        </a:fillRef>
        <a:effectRef idx="0">
          <a:scrgbClr r="0" g="0" b="0"/>
        </a:effectRef>
        <a:fontRef idx="minor"/>
      </xdr:style>
      <xdr:txBody>
        <a:bodyPr lIns="0" tIns="0" rIns="0" bIns="0">
          <a:noAutofit/>
        </a:bodyPr>
        <a:lstStyle/>
        <a:p>
          <a:pPr algn="ctr">
            <a:lnSpc>
              <a:spcPct val="100000"/>
            </a:lnSpc>
          </a:pPr>
          <a:r>
            <a:rPr lang="en-US" sz="1050" b="0" strike="noStrike" spc="-1">
              <a:solidFill>
                <a:srgbClr val="000000"/>
              </a:solidFill>
              <a:latin typeface="Meiryo UI"/>
              <a:ea typeface="Meiryo UI"/>
            </a:rPr>
            <a:t>水位到達情報</a:t>
          </a:r>
          <a:endParaRPr lang="en-US" sz="1050" b="0" strike="noStrike" spc="-1">
            <a:latin typeface="Times New Roman"/>
          </a:endParaRPr>
        </a:p>
      </xdr:txBody>
    </xdr:sp>
    <xdr:clientData/>
  </xdr:twoCellAnchor>
  <xdr:twoCellAnchor editAs="absolute">
    <xdr:from>
      <xdr:col>7</xdr:col>
      <xdr:colOff>67680</xdr:colOff>
      <xdr:row>41</xdr:row>
      <xdr:rowOff>162360</xdr:rowOff>
    </xdr:from>
    <xdr:to>
      <xdr:col>9</xdr:col>
      <xdr:colOff>241920</xdr:colOff>
      <xdr:row>42</xdr:row>
      <xdr:rowOff>71280</xdr:rowOff>
    </xdr:to>
    <xdr:sp textlink="">
      <xdr:nvSpPr>
        <xdr:cNvPr id="46" name="CustomShape 1"/>
        <xdr:cNvSpPr/>
      </xdr:nvSpPr>
      <xdr:spPr>
        <a:xfrm>
          <a:off x="4467960" y="11473920"/>
          <a:ext cx="1003680" cy="252000"/>
        </a:xfrm>
        <a:prstGeom prst="rect">
          <a:avLst/>
        </a:prstGeom>
        <a:noFill/>
        <a:ln w="19080">
          <a:noFill/>
        </a:ln>
      </xdr:spPr>
      <xdr:style>
        <a:lnRef idx="0">
          <a:scrgbClr r="0" g="0" b="0"/>
        </a:lnRef>
        <a:fillRef idx="0">
          <a:scrgbClr r="0" g="0" b="0"/>
        </a:fillRef>
        <a:effectRef idx="0">
          <a:scrgbClr r="0" g="0" b="0"/>
        </a:effectRef>
        <a:fontRef idx="minor"/>
      </xdr:style>
      <xdr:txBody>
        <a:bodyPr lIns="0" tIns="0" rIns="0" bIns="0">
          <a:noAutofit/>
        </a:bodyPr>
        <a:lstStyle/>
        <a:p>
          <a:pPr algn="ctr">
            <a:lnSpc>
              <a:spcPct val="100000"/>
            </a:lnSpc>
          </a:pPr>
          <a:r>
            <a:rPr lang="en-US" sz="1050" b="0" strike="noStrike" spc="-1">
              <a:solidFill>
                <a:srgbClr val="000000"/>
              </a:solidFill>
              <a:latin typeface="Meiryo UI"/>
              <a:ea typeface="Meiryo UI"/>
            </a:rPr>
            <a:t>危険度情報</a:t>
          </a:r>
          <a:endParaRPr lang="en-US" sz="1050" b="0" strike="noStrike" spc="-1">
            <a:latin typeface="Times New Roman"/>
          </a:endParaRPr>
        </a:p>
      </xdr:txBody>
    </xdr:sp>
    <xdr:clientData/>
  </xdr:twoCellAnchor>
  <xdr:twoCellAnchor editAs="absolute">
    <xdr:from>
      <xdr:col>9</xdr:col>
      <xdr:colOff>272143</xdr:colOff>
      <xdr:row>41</xdr:row>
      <xdr:rowOff>18720</xdr:rowOff>
    </xdr:from>
    <xdr:to>
      <xdr:col>9</xdr:col>
      <xdr:colOff>300600</xdr:colOff>
      <xdr:row>89</xdr:row>
      <xdr:rowOff>190500</xdr:rowOff>
    </xdr:to>
    <xdr:sp textlink="">
      <xdr:nvSpPr>
        <xdr:cNvPr id="47" name="Line 1"/>
        <xdr:cNvSpPr/>
      </xdr:nvSpPr>
      <xdr:spPr>
        <a:xfrm flipH="1">
          <a:off x="5932714" y="11190184"/>
          <a:ext cx="28457" cy="10104995"/>
        </a:xfrm>
        <a:prstGeom prst="line">
          <a:avLst/>
        </a:prstGeom>
        <a:ln w="6480" cap="sq">
          <a:solidFill>
            <a:schemeClr val="tx1"/>
          </a:solidFill>
          <a:prstDash val="dash"/>
          <a:round/>
        </a:ln>
      </xdr:spPr>
      <xdr:style>
        <a:lnRef idx="0">
          <a:scrgbClr r="0" g="0" b="0"/>
        </a:lnRef>
        <a:fillRef idx="0">
          <a:scrgbClr r="0" g="0" b="0"/>
        </a:fillRef>
        <a:effectRef idx="0">
          <a:scrgbClr r="0" g="0" b="0"/>
        </a:effectRef>
        <a:fontRef idx="minor"/>
      </xdr:style>
    </xdr:sp>
    <xdr:clientData/>
  </xdr:twoCellAnchor>
  <xdr:twoCellAnchor editAs="absolute">
    <xdr:from>
      <xdr:col>7</xdr:col>
      <xdr:colOff>40821</xdr:colOff>
      <xdr:row>41</xdr:row>
      <xdr:rowOff>18720</xdr:rowOff>
    </xdr:from>
    <xdr:to>
      <xdr:col>7</xdr:col>
      <xdr:colOff>54000</xdr:colOff>
      <xdr:row>89</xdr:row>
      <xdr:rowOff>176892</xdr:rowOff>
    </xdr:to>
    <xdr:sp textlink="">
      <xdr:nvSpPr>
        <xdr:cNvPr id="48" name="Line 1"/>
        <xdr:cNvSpPr/>
      </xdr:nvSpPr>
      <xdr:spPr>
        <a:xfrm flipH="1">
          <a:off x="4803321" y="11190184"/>
          <a:ext cx="13179" cy="10091387"/>
        </a:xfrm>
        <a:prstGeom prst="line">
          <a:avLst/>
        </a:prstGeom>
        <a:ln w="6480" cap="sq">
          <a:solidFill>
            <a:schemeClr val="tx1"/>
          </a:solidFill>
          <a:prstDash val="dash"/>
          <a:round/>
        </a:ln>
      </xdr:spPr>
      <xdr:style>
        <a:lnRef idx="0">
          <a:scrgbClr r="0" g="0" b="0"/>
        </a:lnRef>
        <a:fillRef idx="0">
          <a:scrgbClr r="0" g="0" b="0"/>
        </a:fillRef>
        <a:effectRef idx="0">
          <a:scrgbClr r="0" g="0" b="0"/>
        </a:effectRef>
        <a:fontRef idx="minor"/>
      </xdr:style>
    </xdr:sp>
    <xdr:clientData/>
  </xdr:twoCellAnchor>
  <xdr:twoCellAnchor editAs="absolute">
    <xdr:from>
      <xdr:col>5</xdr:col>
      <xdr:colOff>244928</xdr:colOff>
      <xdr:row>41</xdr:row>
      <xdr:rowOff>18720</xdr:rowOff>
    </xdr:from>
    <xdr:to>
      <xdr:col>5</xdr:col>
      <xdr:colOff>266760</xdr:colOff>
      <xdr:row>90</xdr:row>
      <xdr:rowOff>0</xdr:rowOff>
    </xdr:to>
    <xdr:sp textlink="">
      <xdr:nvSpPr>
        <xdr:cNvPr id="49" name="Line 1"/>
        <xdr:cNvSpPr/>
      </xdr:nvSpPr>
      <xdr:spPr>
        <a:xfrm flipH="1">
          <a:off x="3646714" y="11190184"/>
          <a:ext cx="21832" cy="10118602"/>
        </a:xfrm>
        <a:prstGeom prst="line">
          <a:avLst/>
        </a:prstGeom>
        <a:ln w="6480" cap="sq">
          <a:solidFill>
            <a:schemeClr val="tx1"/>
          </a:solidFill>
          <a:prstDash val="dash"/>
          <a:round/>
        </a:ln>
      </xdr:spPr>
      <xdr:style>
        <a:lnRef idx="0">
          <a:scrgbClr r="0" g="0" b="0"/>
        </a:lnRef>
        <a:fillRef idx="0">
          <a:scrgbClr r="0" g="0" b="0"/>
        </a:fillRef>
        <a:effectRef idx="0">
          <a:scrgbClr r="0" g="0" b="0"/>
        </a:effectRef>
        <a:fontRef idx="minor"/>
      </xdr:style>
    </xdr:sp>
    <xdr:clientData/>
  </xdr:twoCellAnchor>
  <xdr:twoCellAnchor editAs="absolute">
    <xdr:from>
      <xdr:col>0</xdr:col>
      <xdr:colOff>225938</xdr:colOff>
      <xdr:row>87</xdr:row>
      <xdr:rowOff>2739</xdr:rowOff>
    </xdr:from>
    <xdr:to>
      <xdr:col>2</xdr:col>
      <xdr:colOff>566858</xdr:colOff>
      <xdr:row>89</xdr:row>
      <xdr:rowOff>189925</xdr:rowOff>
    </xdr:to>
    <xdr:sp textlink="">
      <xdr:nvSpPr>
        <xdr:cNvPr id="51" name="CustomShape 1"/>
        <xdr:cNvSpPr/>
      </xdr:nvSpPr>
      <xdr:spPr>
        <a:xfrm>
          <a:off x="225938" y="20699203"/>
          <a:ext cx="1701634" cy="595401"/>
        </a:xfrm>
        <a:prstGeom prst="irregularSeal1">
          <a:avLst/>
        </a:prstGeom>
        <a:solidFill>
          <a:schemeClr val="accent5"/>
        </a:solidFill>
        <a:ln w="19080" cap="sq">
          <a:solidFill>
            <a:schemeClr val="tx1"/>
          </a:solidFill>
          <a:round/>
        </a:ln>
      </xdr:spPr>
      <xdr:style>
        <a:lnRef idx="0">
          <a:scrgbClr r="0" g="0" b="0"/>
        </a:lnRef>
        <a:fillRef idx="0">
          <a:scrgbClr r="0" g="0" b="0"/>
        </a:fillRef>
        <a:effectRef idx="0">
          <a:scrgbClr r="0" g="0" b="0"/>
        </a:effectRef>
        <a:fontRef idx="minor"/>
      </xdr:style>
    </xdr:sp>
    <xdr:clientData/>
  </xdr:twoCellAnchor>
  <xdr:twoCellAnchor editAs="absolute">
    <xdr:from>
      <xdr:col>1</xdr:col>
      <xdr:colOff>72792</xdr:colOff>
      <xdr:row>87</xdr:row>
      <xdr:rowOff>142911</xdr:rowOff>
    </xdr:from>
    <xdr:to>
      <xdr:col>2</xdr:col>
      <xdr:colOff>339192</xdr:colOff>
      <xdr:row>89</xdr:row>
      <xdr:rowOff>21603</xdr:rowOff>
    </xdr:to>
    <xdr:sp textlink="">
      <xdr:nvSpPr>
        <xdr:cNvPr id="52" name="CustomShape 1"/>
        <xdr:cNvSpPr/>
      </xdr:nvSpPr>
      <xdr:spPr>
        <a:xfrm>
          <a:off x="753149" y="20839375"/>
          <a:ext cx="946757" cy="286907"/>
        </a:xfrm>
        <a:prstGeom prst="rect">
          <a:avLst/>
        </a:prstGeom>
        <a:noFill/>
        <a:ln>
          <a:noFill/>
        </a:ln>
      </xdr:spPr>
      <xdr:style>
        <a:lnRef idx="0">
          <a:scrgbClr r="0" g="0" b="0"/>
        </a:lnRef>
        <a:fillRef idx="0">
          <a:scrgbClr r="0" g="0" b="0"/>
        </a:fillRef>
        <a:effectRef idx="0">
          <a:scrgbClr r="0" g="0" b="0"/>
        </a:effectRef>
        <a:fontRef idx="minor"/>
      </xdr:style>
      <xdr:txBody>
        <a:bodyPr lIns="55080" tIns="27720" rIns="55080" bIns="27720">
          <a:spAutoFit/>
        </a:bodyPr>
        <a:lstStyle/>
        <a:p>
          <a:pPr>
            <a:lnSpc>
              <a:spcPct val="100000"/>
            </a:lnSpc>
          </a:pPr>
          <a:r>
            <a:rPr lang="en-US" sz="1210" b="0" strike="noStrike" spc="-1">
              <a:solidFill>
                <a:srgbClr val="FFFFFF"/>
              </a:solidFill>
              <a:latin typeface="メイリオ"/>
              <a:ea typeface="メイリオ"/>
            </a:rPr>
            <a:t>氾濫発生</a:t>
          </a:r>
          <a:endParaRPr lang="en-US" sz="1210" b="0" strike="noStrike" spc="-1">
            <a:latin typeface="Times New Roman"/>
          </a:endParaRPr>
        </a:p>
      </xdr:txBody>
    </xdr:sp>
    <xdr:clientData/>
  </xdr:twoCellAnchor>
  <xdr:twoCellAnchor editAs="absolute">
    <xdr:from>
      <xdr:col>0</xdr:col>
      <xdr:colOff>171510</xdr:colOff>
      <xdr:row>84</xdr:row>
      <xdr:rowOff>120890</xdr:rowOff>
    </xdr:from>
    <xdr:to>
      <xdr:col>2</xdr:col>
      <xdr:colOff>512430</xdr:colOff>
      <xdr:row>87</xdr:row>
      <xdr:rowOff>96051</xdr:rowOff>
    </xdr:to>
    <xdr:sp textlink="">
      <xdr:nvSpPr>
        <xdr:cNvPr id="53" name="CustomShape 1"/>
        <xdr:cNvSpPr/>
      </xdr:nvSpPr>
      <xdr:spPr>
        <a:xfrm>
          <a:off x="171510" y="20205033"/>
          <a:ext cx="1701634" cy="587482"/>
        </a:xfrm>
        <a:prstGeom prst="irregularSeal1">
          <a:avLst/>
        </a:prstGeom>
        <a:solidFill>
          <a:schemeClr val="accent2">
            <a:lumMod val="50000"/>
          </a:schemeClr>
        </a:solidFill>
        <a:ln w="19080" cap="sq">
          <a:solidFill>
            <a:schemeClr val="tx1"/>
          </a:solidFill>
          <a:round/>
        </a:ln>
      </xdr:spPr>
      <xdr:style>
        <a:lnRef idx="0">
          <a:scrgbClr r="0" g="0" b="0"/>
        </a:lnRef>
        <a:fillRef idx="0">
          <a:scrgbClr r="0" g="0" b="0"/>
        </a:fillRef>
        <a:effectRef idx="0">
          <a:scrgbClr r="0" g="0" b="0"/>
        </a:effectRef>
        <a:fontRef idx="minor"/>
      </xdr:style>
    </xdr:sp>
    <xdr:clientData/>
  </xdr:twoCellAnchor>
  <xdr:twoCellAnchor editAs="absolute">
    <xdr:from>
      <xdr:col>1</xdr:col>
      <xdr:colOff>21892</xdr:colOff>
      <xdr:row>84</xdr:row>
      <xdr:rowOff>194469</xdr:rowOff>
    </xdr:from>
    <xdr:to>
      <xdr:col>2</xdr:col>
      <xdr:colOff>288292</xdr:colOff>
      <xdr:row>86</xdr:row>
      <xdr:rowOff>74589</xdr:rowOff>
    </xdr:to>
    <xdr:sp textlink="">
      <xdr:nvSpPr>
        <xdr:cNvPr id="54" name="CustomShape 1"/>
        <xdr:cNvSpPr/>
      </xdr:nvSpPr>
      <xdr:spPr>
        <a:xfrm>
          <a:off x="702249" y="20278612"/>
          <a:ext cx="946757" cy="288334"/>
        </a:xfrm>
        <a:prstGeom prst="rect">
          <a:avLst/>
        </a:prstGeom>
        <a:noFill/>
        <a:ln>
          <a:noFill/>
        </a:ln>
      </xdr:spPr>
      <xdr:style>
        <a:lnRef idx="0">
          <a:scrgbClr r="0" g="0" b="0"/>
        </a:lnRef>
        <a:fillRef idx="0">
          <a:scrgbClr r="0" g="0" b="0"/>
        </a:fillRef>
        <a:effectRef idx="0">
          <a:scrgbClr r="0" g="0" b="0"/>
        </a:effectRef>
        <a:fontRef idx="minor"/>
      </xdr:style>
      <xdr:txBody>
        <a:bodyPr lIns="55080" tIns="27720" rIns="55080" bIns="27720">
          <a:spAutoFit/>
        </a:bodyPr>
        <a:lstStyle/>
        <a:p>
          <a:pPr>
            <a:lnSpc>
              <a:spcPct val="100000"/>
            </a:lnSpc>
          </a:pPr>
          <a:r>
            <a:rPr lang="en-US" sz="1210" b="0" strike="noStrike" spc="-1">
              <a:solidFill>
                <a:srgbClr val="FFFFFF"/>
              </a:solidFill>
              <a:latin typeface="メイリオ"/>
              <a:ea typeface="メイリオ"/>
            </a:rPr>
            <a:t>土砂災害</a:t>
          </a:r>
          <a:endParaRPr lang="en-US" sz="1210" b="0" strike="noStrike" spc="-1">
            <a:latin typeface="Times New Roman"/>
          </a:endParaRPr>
        </a:p>
      </xdr:txBody>
    </xdr:sp>
    <xdr:clientData/>
  </xdr:twoCellAnchor>
  <xdr:twoCellAnchor editAs="absolute">
    <xdr:from>
      <xdr:col>0</xdr:col>
      <xdr:colOff>0</xdr:colOff>
      <xdr:row>70</xdr:row>
      <xdr:rowOff>73804</xdr:rowOff>
    </xdr:from>
    <xdr:to>
      <xdr:col>2</xdr:col>
      <xdr:colOff>539640</xdr:colOff>
      <xdr:row>72</xdr:row>
      <xdr:rowOff>179272</xdr:rowOff>
    </xdr:to>
    <xdr:sp textlink="">
      <xdr:nvSpPr>
        <xdr:cNvPr id="55" name="CustomShape 1"/>
        <xdr:cNvSpPr/>
      </xdr:nvSpPr>
      <xdr:spPr>
        <a:xfrm>
          <a:off x="0" y="17300447"/>
          <a:ext cx="1900354" cy="513682"/>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0</xdr:col>
      <xdr:colOff>0</xdr:colOff>
      <xdr:row>72</xdr:row>
      <xdr:rowOff>179632</xdr:rowOff>
    </xdr:from>
    <xdr:to>
      <xdr:col>2</xdr:col>
      <xdr:colOff>539640</xdr:colOff>
      <xdr:row>75</xdr:row>
      <xdr:rowOff>41764</xdr:rowOff>
    </xdr:to>
    <xdr:sp textlink="">
      <xdr:nvSpPr>
        <xdr:cNvPr id="56" name="CustomShape 1"/>
        <xdr:cNvSpPr/>
      </xdr:nvSpPr>
      <xdr:spPr>
        <a:xfrm>
          <a:off x="0" y="17814489"/>
          <a:ext cx="1900354" cy="474454"/>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0</xdr:col>
      <xdr:colOff>40821</xdr:colOff>
      <xdr:row>56</xdr:row>
      <xdr:rowOff>3900</xdr:rowOff>
    </xdr:from>
    <xdr:to>
      <xdr:col>2</xdr:col>
      <xdr:colOff>576861</xdr:colOff>
      <xdr:row>57</xdr:row>
      <xdr:rowOff>175968</xdr:rowOff>
    </xdr:to>
    <xdr:sp textlink="">
      <xdr:nvSpPr>
        <xdr:cNvPr id="57" name="CustomShape 1"/>
        <xdr:cNvSpPr/>
      </xdr:nvSpPr>
      <xdr:spPr>
        <a:xfrm>
          <a:off x="40821" y="14373043"/>
          <a:ext cx="1896754" cy="376175"/>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11</xdr:col>
      <xdr:colOff>90067</xdr:colOff>
      <xdr:row>71</xdr:row>
      <xdr:rowOff>27214</xdr:rowOff>
    </xdr:from>
    <xdr:to>
      <xdr:col>11</xdr:col>
      <xdr:colOff>519793</xdr:colOff>
      <xdr:row>89</xdr:row>
      <xdr:rowOff>65313</xdr:rowOff>
    </xdr:to>
    <xdr:sp textlink="">
      <xdr:nvSpPr>
        <xdr:cNvPr id="58" name="CustomShape 1"/>
        <xdr:cNvSpPr/>
      </xdr:nvSpPr>
      <xdr:spPr>
        <a:xfrm rot="16200000">
          <a:off x="5960059" y="19099115"/>
          <a:ext cx="3712028" cy="429726"/>
        </a:xfrm>
        <a:prstGeom prst="flowChartAlternateProcess">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xdr:style>
      <xdr:txBody>
        <a:bodyPr rot="5400000" vert="eaVert" wrap="none" lIns="108000" tIns="45000" rIns="108000" bIns="45000" anchor="ctr">
          <a:noAutofit/>
        </a:bodyPr>
        <a:lstStyle/>
        <a:p>
          <a:pPr algn="ctr">
            <a:lnSpc>
              <a:spcPct val="100000"/>
            </a:lnSpc>
          </a:pPr>
          <a:r>
            <a:rPr lang="en-US" sz="1200" b="1" strike="noStrike" spc="-1">
              <a:solidFill>
                <a:srgbClr val="FFFFFF"/>
              </a:solidFill>
              <a:latin typeface="メイリオ"/>
              <a:ea typeface="メイリオ"/>
            </a:rPr>
            <a:t>非常体制確立</a:t>
          </a:r>
          <a:endParaRPr lang="en-US" sz="1200" b="0" strike="noStrike" spc="-1">
            <a:latin typeface="Times New Roman"/>
          </a:endParaRPr>
        </a:p>
      </xdr:txBody>
    </xdr:sp>
    <xdr:clientData/>
  </xdr:twoCellAnchor>
  <xdr:oneCellAnchor>
    <xdr:from>
      <xdr:col>11</xdr:col>
      <xdr:colOff>95163</xdr:colOff>
      <xdr:row>51</xdr:row>
      <xdr:rowOff>28572</xdr:rowOff>
    </xdr:from>
    <xdr:ext cx="457289" cy="1724025"/>
    <xdr:sp textlink="">
      <xdr:nvSpPr>
        <xdr:cNvPr id="59" name="CustomShape 1"/>
        <xdr:cNvSpPr/>
      </xdr:nvSpPr>
      <xdr:spPr>
        <a:xfrm rot="16200000">
          <a:off x="7024645" y="13444490"/>
          <a:ext cx="1724025" cy="457289"/>
        </a:xfrm>
        <a:prstGeom prst="flowChartAlternateProcess">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xdr:style>
      <xdr:txBody>
        <a:bodyPr rot="5400000" vert="eaVert" wrap="none" lIns="108000" tIns="45000" rIns="108000" bIns="45000" anchor="ctr">
          <a:noAutofit/>
        </a:bodyPr>
        <a:lstStyle/>
        <a:p>
          <a:pPr algn="ctr">
            <a:lnSpc>
              <a:spcPct val="100000"/>
            </a:lnSpc>
          </a:pPr>
          <a:r>
            <a:rPr lang="en-US" sz="1200" b="0" strike="noStrike" spc="-1">
              <a:solidFill>
                <a:srgbClr val="000000"/>
              </a:solidFill>
              <a:latin typeface="メイリオ"/>
              <a:ea typeface="メイリオ"/>
            </a:rPr>
            <a:t>注意体制確立</a:t>
          </a:r>
          <a:endParaRPr lang="en-US" sz="1200" b="0" strike="noStrike" spc="-1">
            <a:latin typeface="Times New Roman"/>
          </a:endParaRPr>
        </a:p>
      </xdr:txBody>
    </xdr:sp>
    <xdr:clientData/>
  </xdr:oneCellAnchor>
  <xdr:twoCellAnchor editAs="absolute">
    <xdr:from>
      <xdr:col>11</xdr:col>
      <xdr:colOff>79042</xdr:colOff>
      <xdr:row>60</xdr:row>
      <xdr:rowOff>151038</xdr:rowOff>
    </xdr:from>
    <xdr:to>
      <xdr:col>11</xdr:col>
      <xdr:colOff>525240</xdr:colOff>
      <xdr:row>69</xdr:row>
      <xdr:rowOff>61230</xdr:rowOff>
    </xdr:to>
    <xdr:sp textlink="">
      <xdr:nvSpPr>
        <xdr:cNvPr id="60" name="CustomShape 1"/>
        <xdr:cNvSpPr/>
      </xdr:nvSpPr>
      <xdr:spPr>
        <a:xfrm rot="16200000">
          <a:off x="6939705" y="15987089"/>
          <a:ext cx="1747157" cy="446198"/>
        </a:xfrm>
        <a:prstGeom prst="flowChartAlternateProcess">
          <a:avLst/>
        </a:prstGeom>
        <a:solidFill>
          <a:schemeClr val="accent2"/>
        </a:solidFill>
        <a:ln>
          <a:solidFill>
            <a:schemeClr val="tx1"/>
          </a:solidFill>
        </a:ln>
      </xdr:spPr>
      <xdr:style>
        <a:lnRef idx="2">
          <a:schemeClr val="accent1">
            <a:shade val="50000"/>
          </a:schemeClr>
        </a:lnRef>
        <a:fillRef idx="1">
          <a:schemeClr val="accent1"/>
        </a:fillRef>
        <a:effectRef idx="0">
          <a:schemeClr val="accent1"/>
        </a:effectRef>
        <a:fontRef idx="minor"/>
      </xdr:style>
      <xdr:txBody>
        <a:bodyPr rot="5400000" vert="eaVert" wrap="none" lIns="108000" tIns="45000" rIns="108000" bIns="45000" anchor="ctr">
          <a:noAutofit/>
        </a:bodyPr>
        <a:lstStyle/>
        <a:p>
          <a:pPr algn="ctr">
            <a:lnSpc>
              <a:spcPct val="100000"/>
            </a:lnSpc>
          </a:pPr>
          <a:r>
            <a:rPr lang="en-US" sz="1200" b="0" strike="noStrike" spc="-1">
              <a:solidFill>
                <a:srgbClr val="000000"/>
              </a:solidFill>
              <a:latin typeface="メイリオ"/>
              <a:ea typeface="メイリオ"/>
            </a:rPr>
            <a:t>警戒体制確立</a:t>
          </a:r>
          <a:endParaRPr lang="en-US" sz="1200" b="0" strike="noStrike" spc="-1">
            <a:latin typeface="Times New Roman"/>
          </a:endParaRPr>
        </a:p>
      </xdr:txBody>
    </xdr:sp>
    <xdr:clientData/>
  </xdr:twoCellAnchor>
  <xdr:twoCellAnchor editAs="absolute">
    <xdr:from>
      <xdr:col>11</xdr:col>
      <xdr:colOff>169480</xdr:colOff>
      <xdr:row>59</xdr:row>
      <xdr:rowOff>150089</xdr:rowOff>
    </xdr:from>
    <xdr:to>
      <xdr:col>11</xdr:col>
      <xdr:colOff>410936</xdr:colOff>
      <xdr:row>60</xdr:row>
      <xdr:rowOff>72118</xdr:rowOff>
    </xdr:to>
    <xdr:sp textlink="">
      <xdr:nvSpPr>
        <xdr:cNvPr id="61" name="CustomShape 1"/>
        <xdr:cNvSpPr/>
      </xdr:nvSpPr>
      <xdr:spPr>
        <a:xfrm rot="10800000">
          <a:off x="7680623" y="15131553"/>
          <a:ext cx="241456" cy="126136"/>
        </a:xfrm>
        <a:prstGeom prst="triangle">
          <a:avLst>
            <a:gd name="adj" fmla="val 50000"/>
          </a:avLst>
        </a:prstGeom>
        <a:solidFill>
          <a:schemeClr val="accent4"/>
        </a:solidFill>
        <a:ln w="12600">
          <a:solidFill>
            <a:schemeClr val="tx1"/>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editAs="absolute">
    <xdr:from>
      <xdr:col>11</xdr:col>
      <xdr:colOff>150429</xdr:colOff>
      <xdr:row>69</xdr:row>
      <xdr:rowOff>169560</xdr:rowOff>
    </xdr:from>
    <xdr:to>
      <xdr:col>11</xdr:col>
      <xdr:colOff>429984</xdr:colOff>
      <xdr:row>70</xdr:row>
      <xdr:rowOff>118381</xdr:rowOff>
    </xdr:to>
    <xdr:sp textlink="">
      <xdr:nvSpPr>
        <xdr:cNvPr id="62" name="CustomShape 1"/>
        <xdr:cNvSpPr/>
      </xdr:nvSpPr>
      <xdr:spPr>
        <a:xfrm rot="10800000">
          <a:off x="7661572" y="17192096"/>
          <a:ext cx="279555" cy="152928"/>
        </a:xfrm>
        <a:prstGeom prst="triangle">
          <a:avLst>
            <a:gd name="adj" fmla="val 50000"/>
          </a:avLst>
        </a:prstGeom>
        <a:solidFill>
          <a:srgbClr val="FF0000"/>
        </a:solidFill>
        <a:ln w="12600">
          <a:solidFill>
            <a:schemeClr val="tx1"/>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editAs="absolute">
    <xdr:from>
      <xdr:col>11</xdr:col>
      <xdr:colOff>95254</xdr:colOff>
      <xdr:row>42</xdr:row>
      <xdr:rowOff>47624</xdr:rowOff>
    </xdr:from>
    <xdr:to>
      <xdr:col>11</xdr:col>
      <xdr:colOff>561978</xdr:colOff>
      <xdr:row>49</xdr:row>
      <xdr:rowOff>57149</xdr:rowOff>
    </xdr:to>
    <xdr:sp textlink="">
      <xdr:nvSpPr>
        <xdr:cNvPr id="63" name="CustomShape 1"/>
        <xdr:cNvSpPr/>
      </xdr:nvSpPr>
      <xdr:spPr>
        <a:xfrm rot="16200000">
          <a:off x="7186616" y="12101512"/>
          <a:ext cx="1409700" cy="466724"/>
        </a:xfrm>
        <a:prstGeom prst="flowChartAlternateProcess">
          <a:avLst/>
        </a:prstGeom>
        <a:noFill/>
        <a:ln>
          <a:solidFill>
            <a:schemeClr val="tx1"/>
          </a:solidFill>
        </a:ln>
      </xdr:spPr>
      <xdr:style>
        <a:lnRef idx="2">
          <a:schemeClr val="accent1">
            <a:shade val="50000"/>
          </a:schemeClr>
        </a:lnRef>
        <a:fillRef idx="1">
          <a:schemeClr val="accent1"/>
        </a:fillRef>
        <a:effectRef idx="0">
          <a:schemeClr val="accent1"/>
        </a:effectRef>
        <a:fontRef idx="minor"/>
      </xdr:style>
      <xdr:txBody>
        <a:bodyPr rot="5400000" vert="eaVert" wrap="none" lIns="108000" tIns="45000" rIns="108000" bIns="45000" anchor="ctr" anchorCtr="1">
          <a:noAutofit/>
        </a:bodyPr>
        <a:lstStyle/>
        <a:p>
          <a:pPr algn="ctr">
            <a:lnSpc>
              <a:spcPct val="100000"/>
            </a:lnSpc>
          </a:pPr>
          <a:r>
            <a:rPr lang="en-US" sz="1200" b="0" strike="noStrike" spc="-1">
              <a:solidFill>
                <a:srgbClr val="000000"/>
              </a:solidFill>
              <a:latin typeface="メイリオ"/>
              <a:ea typeface="メイリオ"/>
            </a:rPr>
            <a:t>平常時</a:t>
          </a:r>
          <a:endParaRPr lang="en-US" sz="1200" b="0" strike="noStrike" spc="-1">
            <a:latin typeface="Times New Roman"/>
          </a:endParaRPr>
        </a:p>
      </xdr:txBody>
    </xdr:sp>
    <xdr:clientData/>
  </xdr:twoCellAnchor>
  <xdr:twoCellAnchor editAs="absolute">
    <xdr:from>
      <xdr:col>11</xdr:col>
      <xdr:colOff>187169</xdr:colOff>
      <xdr:row>49</xdr:row>
      <xdr:rowOff>175514</xdr:rowOff>
    </xdr:from>
    <xdr:to>
      <xdr:col>11</xdr:col>
      <xdr:colOff>447674</xdr:colOff>
      <xdr:row>50</xdr:row>
      <xdr:rowOff>76199</xdr:rowOff>
    </xdr:to>
    <xdr:sp textlink="">
      <xdr:nvSpPr>
        <xdr:cNvPr id="64" name="CustomShape 1"/>
        <xdr:cNvSpPr/>
      </xdr:nvSpPr>
      <xdr:spPr>
        <a:xfrm rot="10800000">
          <a:off x="7750019" y="13158089"/>
          <a:ext cx="260505" cy="100710"/>
        </a:xfrm>
        <a:prstGeom prst="triangle">
          <a:avLst>
            <a:gd name="adj" fmla="val 50000"/>
          </a:avLst>
        </a:prstGeom>
        <a:solidFill>
          <a:schemeClr val="accent4">
            <a:lumMod val="20000"/>
            <a:lumOff val="80000"/>
          </a:schemeClr>
        </a:solidFill>
        <a:ln w="12600">
          <a:solidFill>
            <a:schemeClr val="tx1"/>
          </a:solidFill>
          <a:round/>
          <a:tailEnd type="triangle" w="med" len="med"/>
        </a:ln>
      </xdr:spPr>
      <xdr:style>
        <a:lnRef idx="0">
          <a:scrgbClr r="0" g="0" b="0"/>
        </a:lnRef>
        <a:fillRef idx="0">
          <a:scrgbClr r="0" g="0" b="0"/>
        </a:fillRef>
        <a:effectRef idx="0">
          <a:scrgbClr r="0" g="0" b="0"/>
        </a:effectRef>
        <a:fontRef idx="minor"/>
      </xdr:style>
    </xdr:sp>
    <xdr:clientData/>
  </xdr:twoCellAnchor>
  <xdr:twoCellAnchor editAs="absolute">
    <xdr:from>
      <xdr:col>0</xdr:col>
      <xdr:colOff>27432</xdr:colOff>
      <xdr:row>78</xdr:row>
      <xdr:rowOff>101379</xdr:rowOff>
    </xdr:from>
    <xdr:to>
      <xdr:col>2</xdr:col>
      <xdr:colOff>567072</xdr:colOff>
      <xdr:row>80</xdr:row>
      <xdr:rowOff>202526</xdr:rowOff>
    </xdr:to>
    <xdr:sp textlink="">
      <xdr:nvSpPr>
        <xdr:cNvPr id="65" name="CustomShape 1"/>
        <xdr:cNvSpPr/>
      </xdr:nvSpPr>
      <xdr:spPr>
        <a:xfrm>
          <a:off x="27432" y="18960879"/>
          <a:ext cx="1900354" cy="509361"/>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0</xdr:col>
      <xdr:colOff>41039</xdr:colOff>
      <xdr:row>81</xdr:row>
      <xdr:rowOff>18505</xdr:rowOff>
    </xdr:from>
    <xdr:to>
      <xdr:col>2</xdr:col>
      <xdr:colOff>580679</xdr:colOff>
      <xdr:row>83</xdr:row>
      <xdr:rowOff>49104</xdr:rowOff>
    </xdr:to>
    <xdr:sp textlink="">
      <xdr:nvSpPr>
        <xdr:cNvPr id="66" name="CustomShape 1"/>
        <xdr:cNvSpPr/>
      </xdr:nvSpPr>
      <xdr:spPr>
        <a:xfrm>
          <a:off x="41039" y="19490326"/>
          <a:ext cx="1900354" cy="438814"/>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3</xdr:col>
      <xdr:colOff>98567</xdr:colOff>
      <xdr:row>53</xdr:row>
      <xdr:rowOff>50760</xdr:rowOff>
    </xdr:from>
    <xdr:to>
      <xdr:col>5</xdr:col>
      <xdr:colOff>230327</xdr:colOff>
      <xdr:row>56</xdr:row>
      <xdr:rowOff>93239</xdr:rowOff>
    </xdr:to>
    <xdr:sp textlink="">
      <xdr:nvSpPr>
        <xdr:cNvPr id="68" name="CustomShape 1"/>
        <xdr:cNvSpPr/>
      </xdr:nvSpPr>
      <xdr:spPr>
        <a:xfrm>
          <a:off x="2139638" y="13807581"/>
          <a:ext cx="1492475" cy="654801"/>
        </a:xfrm>
        <a:prstGeom prst="roundRect">
          <a:avLst>
            <a:gd name="adj" fmla="val 16667"/>
          </a:avLst>
        </a:prstGeom>
        <a:solidFill>
          <a:srgbClr val="FFFF00"/>
        </a:solidFill>
        <a:ln>
          <a:noFill/>
        </a:ln>
      </xdr:spPr>
      <xdr:style>
        <a:lnRef idx="2">
          <a:schemeClr val="accent1">
            <a:shade val="50000"/>
          </a:schemeClr>
        </a:lnRef>
        <a:fillRef idx="1">
          <a:schemeClr val="accent1"/>
        </a:fillRef>
        <a:effectRef idx="0">
          <a:schemeClr val="accent1"/>
        </a:effectRef>
        <a:fontRef idx="minor"/>
      </xdr:style>
      <xdr:txBody>
        <a:bodyPr lIns="90000" tIns="146880" rIns="90000" bIns="45000" anchor="ctr">
          <a:noAutofit/>
        </a:bodyPr>
        <a:lstStyle/>
        <a:p>
          <a:pPr algn="ctr">
            <a:lnSpc>
              <a:spcPct val="100000"/>
            </a:lnSpc>
          </a:pPr>
          <a:r>
            <a:rPr lang="en-US" sz="1200" b="0" strike="noStrike" spc="-1">
              <a:solidFill>
                <a:srgbClr val="000000"/>
              </a:solidFill>
              <a:latin typeface="メイリオ"/>
              <a:ea typeface="メイリオ"/>
            </a:rPr>
            <a:t>大雨注意報</a:t>
          </a:r>
          <a:endParaRPr lang="en-US" sz="1200" b="0" strike="noStrike" spc="-1">
            <a:latin typeface="Times New Roman"/>
          </a:endParaRPr>
        </a:p>
        <a:p>
          <a:pPr algn="ctr">
            <a:lnSpc>
              <a:spcPct val="100000"/>
            </a:lnSpc>
          </a:pPr>
          <a:r>
            <a:rPr lang="en-US" sz="1200" b="0" strike="noStrike" spc="-1">
              <a:solidFill>
                <a:srgbClr val="000000"/>
              </a:solidFill>
              <a:latin typeface="メイリオ"/>
              <a:ea typeface="メイリオ"/>
            </a:rPr>
            <a:t>洪水注意報</a:t>
          </a:r>
          <a:endParaRPr lang="en-US" sz="1200" b="0" strike="noStrike" spc="-1">
            <a:latin typeface="Times New Roman"/>
          </a:endParaRPr>
        </a:p>
      </xdr:txBody>
    </xdr:sp>
    <xdr:clientData/>
  </xdr:twoCellAnchor>
  <xdr:twoCellAnchor editAs="absolute">
    <xdr:from>
      <xdr:col>0</xdr:col>
      <xdr:colOff>156464</xdr:colOff>
      <xdr:row>42</xdr:row>
      <xdr:rowOff>168120</xdr:rowOff>
    </xdr:from>
    <xdr:to>
      <xdr:col>2</xdr:col>
      <xdr:colOff>487664</xdr:colOff>
      <xdr:row>45</xdr:row>
      <xdr:rowOff>63720</xdr:rowOff>
    </xdr:to>
    <xdr:sp textlink="">
      <xdr:nvSpPr>
        <xdr:cNvPr id="69" name="CustomShape 1"/>
        <xdr:cNvSpPr/>
      </xdr:nvSpPr>
      <xdr:spPr>
        <a:xfrm>
          <a:off x="156464" y="11679763"/>
          <a:ext cx="1691914" cy="507921"/>
        </a:xfrm>
        <a:prstGeom prst="ellipse">
          <a:avLst/>
        </a:prstGeom>
        <a:solidFill>
          <a:schemeClr val="bg1"/>
        </a:solidFill>
        <a:ln w="19080" cap="sq">
          <a:solidFill>
            <a:schemeClr val="tx1"/>
          </a:solidFill>
          <a:round/>
        </a:ln>
      </xdr:spPr>
      <xdr:style>
        <a:lnRef idx="0">
          <a:scrgbClr r="0" g="0" b="0"/>
        </a:lnRef>
        <a:fillRef idx="0">
          <a:scrgbClr r="0" g="0" b="0"/>
        </a:fillRef>
        <a:effectRef idx="0">
          <a:scrgbClr r="0" g="0" b="0"/>
        </a:effectRef>
        <a:fontRef idx="minor"/>
      </xdr:style>
      <xdr:txBody>
        <a:bodyPr wrap="none" lIns="90000" tIns="45000" rIns="90000" bIns="45000" anchor="ctr">
          <a:noAutofit/>
        </a:bodyPr>
        <a:lstStyle/>
        <a:p>
          <a:pPr algn="ctr">
            <a:lnSpc>
              <a:spcPct val="100000"/>
            </a:lnSpc>
          </a:pPr>
          <a:r>
            <a:rPr lang="en-US" sz="1400" b="0" strike="noStrike" spc="-1">
              <a:solidFill>
                <a:srgbClr val="000000"/>
              </a:solidFill>
              <a:latin typeface="メイリオ"/>
              <a:ea typeface="メイリオ"/>
            </a:rPr>
            <a:t>台風発生・接近</a:t>
          </a:r>
          <a:endParaRPr lang="en-US" sz="1400" b="0" strike="noStrike" spc="-1">
            <a:latin typeface="Times New Roman"/>
          </a:endParaRPr>
        </a:p>
      </xdr:txBody>
    </xdr:sp>
    <xdr:clientData/>
  </xdr:twoCellAnchor>
  <xdr:twoCellAnchor editAs="absolute">
    <xdr:from>
      <xdr:col>0</xdr:col>
      <xdr:colOff>145303</xdr:colOff>
      <xdr:row>51</xdr:row>
      <xdr:rowOff>5765</xdr:rowOff>
    </xdr:from>
    <xdr:to>
      <xdr:col>2</xdr:col>
      <xdr:colOff>486223</xdr:colOff>
      <xdr:row>52</xdr:row>
      <xdr:rowOff>150112</xdr:rowOff>
    </xdr:to>
    <xdr:sp textlink="">
      <xdr:nvSpPr>
        <xdr:cNvPr id="71" name="CustomShape 1"/>
        <xdr:cNvSpPr/>
      </xdr:nvSpPr>
      <xdr:spPr>
        <a:xfrm>
          <a:off x="145303" y="13354372"/>
          <a:ext cx="1701634" cy="348454"/>
        </a:xfrm>
        <a:prstGeom prst="ellipse">
          <a:avLst/>
        </a:prstGeom>
        <a:solidFill>
          <a:schemeClr val="accent1">
            <a:lumMod val="20000"/>
            <a:lumOff val="80000"/>
          </a:schemeClr>
        </a:solidFill>
        <a:ln w="19080" cap="sq">
          <a:solidFill>
            <a:schemeClr val="tx1"/>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n-US" sz="1400" b="0" strike="noStrike" spc="-1">
              <a:solidFill>
                <a:srgbClr val="000000"/>
              </a:solidFill>
              <a:latin typeface="メイリオ"/>
              <a:ea typeface="メイリオ"/>
            </a:rPr>
            <a:t>降雨開始</a:t>
          </a:r>
          <a:endParaRPr lang="en-US" sz="1400" b="0" strike="noStrike" spc="-1">
            <a:latin typeface="Times New Roman"/>
          </a:endParaRPr>
        </a:p>
      </xdr:txBody>
    </xdr:sp>
    <xdr:clientData/>
  </xdr:twoCellAnchor>
  <xdr:twoCellAnchor editAs="absolute">
    <xdr:from>
      <xdr:col>3</xdr:col>
      <xdr:colOff>84960</xdr:colOff>
      <xdr:row>44</xdr:row>
      <xdr:rowOff>136080</xdr:rowOff>
    </xdr:from>
    <xdr:to>
      <xdr:col>5</xdr:col>
      <xdr:colOff>216720</xdr:colOff>
      <xdr:row>46</xdr:row>
      <xdr:rowOff>185400</xdr:rowOff>
    </xdr:to>
    <xdr:sp textlink="">
      <xdr:nvSpPr>
        <xdr:cNvPr id="75" name="CustomShape 1"/>
        <xdr:cNvSpPr/>
      </xdr:nvSpPr>
      <xdr:spPr>
        <a:xfrm>
          <a:off x="1970640" y="12195720"/>
          <a:ext cx="1389240" cy="454680"/>
        </a:xfrm>
        <a:prstGeom prst="roundRect">
          <a:avLst>
            <a:gd name="adj"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xdr:style>
      <xdr:txBody>
        <a:bodyPr lIns="55080" tIns="95760" rIns="55080" bIns="27720" anchor="ctr">
          <a:noAutofit/>
        </a:bodyPr>
        <a:lstStyle/>
        <a:p>
          <a:pPr algn="ctr">
            <a:lnSpc>
              <a:spcPct val="100000"/>
            </a:lnSpc>
          </a:pPr>
          <a:r>
            <a:rPr lang="en-US" sz="1000" b="0" strike="noStrike" spc="-1">
              <a:solidFill>
                <a:srgbClr val="000000"/>
              </a:solidFill>
              <a:latin typeface="メイリオ"/>
              <a:ea typeface="メイリオ"/>
            </a:rPr>
            <a:t>早期注意情報</a:t>
          </a:r>
          <a:endParaRPr lang="en-US" sz="1000" b="0" strike="noStrike" spc="-1">
            <a:latin typeface="Times New Roman"/>
          </a:endParaRPr>
        </a:p>
        <a:p>
          <a:pPr algn="ctr">
            <a:lnSpc>
              <a:spcPct val="100000"/>
            </a:lnSpc>
          </a:pPr>
          <a:r>
            <a:rPr lang="en-US" sz="1000" b="0" strike="noStrike" spc="-1">
              <a:solidFill>
                <a:srgbClr val="000000"/>
              </a:solidFill>
              <a:latin typeface="メイリオ"/>
              <a:ea typeface="メイリオ"/>
            </a:rPr>
            <a:t>（警報級の可能性）</a:t>
          </a:r>
          <a:endParaRPr lang="en-US" sz="1000" b="0" strike="noStrike" spc="-1">
            <a:latin typeface="Times New Roman"/>
          </a:endParaRPr>
        </a:p>
      </xdr:txBody>
    </xdr:sp>
    <xdr:clientData/>
  </xdr:twoCellAnchor>
  <xdr:twoCellAnchor editAs="absolute">
    <xdr:from>
      <xdr:col>3</xdr:col>
      <xdr:colOff>110160</xdr:colOff>
      <xdr:row>42</xdr:row>
      <xdr:rowOff>189720</xdr:rowOff>
    </xdr:from>
    <xdr:to>
      <xdr:col>5</xdr:col>
      <xdr:colOff>213480</xdr:colOff>
      <xdr:row>44</xdr:row>
      <xdr:rowOff>119520</xdr:rowOff>
    </xdr:to>
    <xdr:sp textlink="">
      <xdr:nvSpPr>
        <xdr:cNvPr id="76" name="CustomShape 1"/>
        <xdr:cNvSpPr/>
      </xdr:nvSpPr>
      <xdr:spPr>
        <a:xfrm>
          <a:off x="1995840" y="11844360"/>
          <a:ext cx="1360800" cy="334800"/>
        </a:xfrm>
        <a:prstGeom prst="roundRect">
          <a:avLst>
            <a:gd name="adj" fmla="val 16667"/>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xdr:style>
      <xdr:txBody>
        <a:bodyPr lIns="55080" tIns="95760" rIns="55080" bIns="27720" anchor="ctr">
          <a:noAutofit/>
        </a:bodyPr>
        <a:lstStyle/>
        <a:p>
          <a:pPr algn="ctr">
            <a:lnSpc>
              <a:spcPct val="100000"/>
            </a:lnSpc>
          </a:pPr>
          <a:r>
            <a:rPr lang="en-US" sz="1200" b="0" strike="noStrike" spc="-1">
              <a:solidFill>
                <a:srgbClr val="000000"/>
              </a:solidFill>
              <a:latin typeface="メイリオ"/>
              <a:ea typeface="メイリオ"/>
            </a:rPr>
            <a:t>台風情報</a:t>
          </a:r>
          <a:endParaRPr lang="en-US" sz="1200" b="0" strike="noStrike" spc="-1">
            <a:latin typeface="Times New Roman"/>
          </a:endParaRPr>
        </a:p>
      </xdr:txBody>
    </xdr:sp>
    <xdr:clientData/>
  </xdr:twoCellAnchor>
  <xdr:twoCellAnchor editAs="absolute">
    <xdr:from>
      <xdr:col>3</xdr:col>
      <xdr:colOff>33193</xdr:colOff>
      <xdr:row>85</xdr:row>
      <xdr:rowOff>40397</xdr:rowOff>
    </xdr:from>
    <xdr:to>
      <xdr:col>5</xdr:col>
      <xdr:colOff>215353</xdr:colOff>
      <xdr:row>89</xdr:row>
      <xdr:rowOff>53356</xdr:rowOff>
    </xdr:to>
    <xdr:sp textlink="">
      <xdr:nvSpPr>
        <xdr:cNvPr id="77" name="CustomShape 1"/>
        <xdr:cNvSpPr/>
      </xdr:nvSpPr>
      <xdr:spPr>
        <a:xfrm>
          <a:off x="2074264" y="20328647"/>
          <a:ext cx="1542875" cy="829388"/>
        </a:xfrm>
        <a:prstGeom prst="roundRect">
          <a:avLst>
            <a:gd name="adj" fmla="val 16667"/>
          </a:avLst>
        </a:prstGeom>
        <a:solidFill>
          <a:srgbClr val="7030A0"/>
        </a:solidFill>
        <a:ln>
          <a:noFill/>
        </a:ln>
      </xdr:spPr>
      <xdr:style>
        <a:lnRef idx="2">
          <a:schemeClr val="accent1">
            <a:shade val="50000"/>
          </a:schemeClr>
        </a:lnRef>
        <a:fillRef idx="1">
          <a:schemeClr val="accent1"/>
        </a:fillRef>
        <a:effectRef idx="0">
          <a:schemeClr val="accent1"/>
        </a:effectRef>
        <a:fontRef idx="minor"/>
      </xdr:style>
      <xdr:txBody>
        <a:bodyPr lIns="90000" tIns="0" rIns="90000" bIns="0" anchor="ctr">
          <a:noAutofit/>
        </a:bodyPr>
        <a:lstStyle/>
        <a:p>
          <a:pPr algn="ctr">
            <a:lnSpc>
              <a:spcPct val="100000"/>
            </a:lnSpc>
          </a:pPr>
          <a:r>
            <a:rPr lang="en-US" sz="1300" b="1" strike="noStrike" spc="-1">
              <a:solidFill>
                <a:srgbClr val="FFFFFF"/>
              </a:solidFill>
              <a:latin typeface="メイリオ"/>
              <a:ea typeface="メイリオ"/>
            </a:rPr>
            <a:t>大雨特別警報</a:t>
          </a:r>
          <a:endParaRPr lang="en-US" sz="1300" b="0" strike="noStrike" spc="-1">
            <a:latin typeface="Times New Roman"/>
          </a:endParaRPr>
        </a:p>
        <a:p>
          <a:pPr algn="ctr">
            <a:lnSpc>
              <a:spcPct val="100000"/>
            </a:lnSpc>
          </a:pPr>
          <a:r>
            <a:rPr lang="en-US" sz="1050" b="1" strike="noStrike" spc="-1">
              <a:solidFill>
                <a:srgbClr val="FFFFFF"/>
              </a:solidFill>
              <a:latin typeface="メイリオ"/>
              <a:ea typeface="メイリオ"/>
            </a:rPr>
            <a:t>（浸水害）</a:t>
          </a:r>
          <a:endParaRPr lang="en-US" sz="1050" b="0" strike="noStrike" spc="-1">
            <a:latin typeface="Times New Roman"/>
          </a:endParaRPr>
        </a:p>
        <a:p>
          <a:pPr algn="ctr">
            <a:lnSpc>
              <a:spcPct val="100000"/>
            </a:lnSpc>
          </a:pPr>
          <a:r>
            <a:rPr lang="en-US" sz="1050" b="1" strike="noStrike" spc="-1">
              <a:solidFill>
                <a:srgbClr val="FFFFFF"/>
              </a:solidFill>
              <a:latin typeface="メイリオ"/>
              <a:ea typeface="メイリオ"/>
            </a:rPr>
            <a:t>（土砂災害）</a:t>
          </a:r>
          <a:endParaRPr lang="en-US" sz="1050" b="0" strike="noStrike" spc="-1">
            <a:latin typeface="Times New Roman"/>
          </a:endParaRPr>
        </a:p>
      </xdr:txBody>
    </xdr:sp>
    <xdr:clientData/>
  </xdr:twoCellAnchor>
  <xdr:twoCellAnchor editAs="absolute">
    <xdr:from>
      <xdr:col>1</xdr:col>
      <xdr:colOff>412415</xdr:colOff>
      <xdr:row>49</xdr:row>
      <xdr:rowOff>156304</xdr:rowOff>
    </xdr:from>
    <xdr:to>
      <xdr:col>3</xdr:col>
      <xdr:colOff>162215</xdr:colOff>
      <xdr:row>51</xdr:row>
      <xdr:rowOff>1877</xdr:rowOff>
    </xdr:to>
    <xdr:sp textlink="">
      <xdr:nvSpPr>
        <xdr:cNvPr id="78" name="CustomShape 1"/>
        <xdr:cNvSpPr/>
      </xdr:nvSpPr>
      <xdr:spPr>
        <a:xfrm>
          <a:off x="1092772" y="13096697"/>
          <a:ext cx="1110514" cy="253787"/>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spAutoFit/>
        </a:bodyPr>
        <a:lstStyle/>
        <a:p>
          <a:pPr>
            <a:lnSpc>
              <a:spcPct val="100000"/>
            </a:lnSpc>
          </a:pPr>
          <a:r>
            <a:rPr lang="en-US" sz="850" b="0" strike="noStrike" spc="-1">
              <a:solidFill>
                <a:srgbClr val="000000"/>
              </a:solidFill>
              <a:latin typeface="メイリオ"/>
              <a:ea typeface="メイリオ"/>
            </a:rPr>
            <a:t> 半日～数時間前</a:t>
          </a:r>
          <a:endParaRPr lang="en-US" sz="850" b="0" strike="noStrike" spc="-1">
            <a:latin typeface="Times New Roman"/>
          </a:endParaRPr>
        </a:p>
      </xdr:txBody>
    </xdr:sp>
    <xdr:clientData/>
  </xdr:twoCellAnchor>
  <xdr:twoCellAnchor editAs="absolute">
    <xdr:from>
      <xdr:col>0</xdr:col>
      <xdr:colOff>0</xdr:colOff>
      <xdr:row>49</xdr:row>
      <xdr:rowOff>150472</xdr:rowOff>
    </xdr:from>
    <xdr:to>
      <xdr:col>1</xdr:col>
      <xdr:colOff>525600</xdr:colOff>
      <xdr:row>50</xdr:row>
      <xdr:rowOff>177832</xdr:rowOff>
    </xdr:to>
    <xdr:sp textlink="">
      <xdr:nvSpPr>
        <xdr:cNvPr id="79" name="CustomShape 1"/>
        <xdr:cNvSpPr/>
      </xdr:nvSpPr>
      <xdr:spPr>
        <a:xfrm>
          <a:off x="0" y="13090865"/>
          <a:ext cx="1205957" cy="231467"/>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spAutoFit/>
        </a:bodyPr>
        <a:lstStyle/>
        <a:p>
          <a:pPr>
            <a:lnSpc>
              <a:spcPct val="100000"/>
            </a:lnSpc>
          </a:pPr>
          <a:r>
            <a:rPr lang="en-US" sz="1100" b="0" strike="noStrike" spc="-1">
              <a:solidFill>
                <a:srgbClr val="000000"/>
              </a:solidFill>
              <a:latin typeface="Calibri"/>
            </a:rPr>
            <a:t>警戒レベル２</a:t>
          </a:r>
          <a:endParaRPr lang="en-US" sz="1100" b="0" strike="noStrike" spc="-1">
            <a:latin typeface="Times New Roman"/>
          </a:endParaRPr>
        </a:p>
      </xdr:txBody>
    </xdr:sp>
    <xdr:clientData/>
  </xdr:twoCellAnchor>
  <xdr:twoCellAnchor editAs="absolute">
    <xdr:from>
      <xdr:col>0</xdr:col>
      <xdr:colOff>0</xdr:colOff>
      <xdr:row>60</xdr:row>
      <xdr:rowOff>83024</xdr:rowOff>
    </xdr:from>
    <xdr:to>
      <xdr:col>1</xdr:col>
      <xdr:colOff>417960</xdr:colOff>
      <xdr:row>61</xdr:row>
      <xdr:rowOff>111810</xdr:rowOff>
    </xdr:to>
    <xdr:sp textlink="">
      <xdr:nvSpPr>
        <xdr:cNvPr id="80" name="CustomShape 1"/>
        <xdr:cNvSpPr/>
      </xdr:nvSpPr>
      <xdr:spPr>
        <a:xfrm>
          <a:off x="0" y="15268595"/>
          <a:ext cx="1098317" cy="232894"/>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spAutoFit/>
        </a:bodyPr>
        <a:lstStyle/>
        <a:p>
          <a:pPr>
            <a:lnSpc>
              <a:spcPct val="100000"/>
            </a:lnSpc>
          </a:pPr>
          <a:r>
            <a:rPr lang="en-US" sz="1100" b="0" strike="noStrike" spc="-1">
              <a:solidFill>
                <a:srgbClr val="000000"/>
              </a:solidFill>
              <a:latin typeface="Calibri"/>
            </a:rPr>
            <a:t>警戒レベル３</a:t>
          </a:r>
          <a:endParaRPr lang="en-US" sz="1100" b="0" strike="noStrike" spc="-1">
            <a:latin typeface="Times New Roman"/>
          </a:endParaRPr>
        </a:p>
      </xdr:txBody>
    </xdr:sp>
    <xdr:clientData/>
  </xdr:twoCellAnchor>
  <xdr:twoCellAnchor editAs="absolute">
    <xdr:from>
      <xdr:col>9</xdr:col>
      <xdr:colOff>394342</xdr:colOff>
      <xdr:row>70</xdr:row>
      <xdr:rowOff>97701</xdr:rowOff>
    </xdr:from>
    <xdr:to>
      <xdr:col>10</xdr:col>
      <xdr:colOff>926842</xdr:colOff>
      <xdr:row>75</xdr:row>
      <xdr:rowOff>54861</xdr:rowOff>
    </xdr:to>
    <xdr:sp textlink="">
      <xdr:nvSpPr>
        <xdr:cNvPr id="81" name="CustomShape 1"/>
        <xdr:cNvSpPr/>
      </xdr:nvSpPr>
      <xdr:spPr>
        <a:xfrm>
          <a:off x="6054913" y="17324344"/>
          <a:ext cx="1403358" cy="977696"/>
        </a:xfrm>
        <a:prstGeom prst="roundRect">
          <a:avLst>
            <a:gd name="adj" fmla="val 16667"/>
          </a:avLst>
        </a:prstGeom>
        <a:solidFill>
          <a:srgbClr val="FFFF00"/>
        </a:solidFill>
        <a:ln w="57240">
          <a:solidFill>
            <a:schemeClr val="tx1"/>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pPr>
          <a:r>
            <a:rPr lang="en-US" sz="1050" b="1" u="sng" strike="noStrike" spc="-1">
              <a:solidFill>
                <a:srgbClr val="FF0000"/>
              </a:solidFill>
              <a:uFillTx/>
              <a:latin typeface="ＤＨＰ特太ゴシック体"/>
              <a:ea typeface="ＤＨＰ特太ゴシック体"/>
            </a:rPr>
            <a:t>警戒レベル３</a:t>
          </a:r>
          <a:endParaRPr lang="en-US" sz="1050" b="0" strike="noStrike" spc="-1">
            <a:latin typeface="Times New Roman"/>
          </a:endParaRPr>
        </a:p>
        <a:p>
          <a:pPr algn="ctr">
            <a:lnSpc>
              <a:spcPct val="100000"/>
            </a:lnSpc>
          </a:pPr>
          <a:r>
            <a:rPr lang="en-US" sz="1000" b="1" u="sng" strike="noStrike" spc="-1">
              <a:solidFill>
                <a:srgbClr val="FF0000"/>
              </a:solidFill>
              <a:uFillTx/>
              <a:latin typeface="ＤＨＰ特太ゴシック体"/>
              <a:ea typeface="ＤＨＰ特太ゴシック体"/>
            </a:rPr>
            <a:t>"高齢者などは避難"</a:t>
          </a:r>
          <a:endParaRPr lang="en-US" sz="1000" b="0" strike="noStrike" spc="-1">
            <a:latin typeface="Times New Roman"/>
          </a:endParaRPr>
        </a:p>
        <a:p>
          <a:pPr algn="ctr">
            <a:lnSpc>
              <a:spcPct val="100000"/>
            </a:lnSpc>
          </a:pPr>
          <a:endParaRPr lang="en-US" sz="1050" b="0" strike="noStrike" spc="-1">
            <a:latin typeface="Times New Roman"/>
          </a:endParaRPr>
        </a:p>
        <a:p>
          <a:pPr algn="ctr">
            <a:lnSpc>
              <a:spcPct val="100000"/>
            </a:lnSpc>
          </a:pPr>
          <a:endParaRPr lang="en-US" sz="1050" b="0" strike="noStrike" spc="-1">
            <a:latin typeface="Times New Roman"/>
          </a:endParaRPr>
        </a:p>
        <a:p>
          <a:pPr algn="ctr">
            <a:lnSpc>
              <a:spcPct val="100000"/>
            </a:lnSpc>
          </a:pPr>
          <a:endParaRPr lang="en-US" sz="1050" b="0" strike="noStrike" spc="-1">
            <a:latin typeface="Times New Roman"/>
          </a:endParaRPr>
        </a:p>
      </xdr:txBody>
    </xdr:sp>
    <xdr:clientData/>
  </xdr:twoCellAnchor>
  <xdr:twoCellAnchor editAs="absolute">
    <xdr:from>
      <xdr:col>9</xdr:col>
      <xdr:colOff>555780</xdr:colOff>
      <xdr:row>80</xdr:row>
      <xdr:rowOff>88024</xdr:rowOff>
    </xdr:from>
    <xdr:to>
      <xdr:col>10</xdr:col>
      <xdr:colOff>699780</xdr:colOff>
      <xdr:row>82</xdr:row>
      <xdr:rowOff>114303</xdr:rowOff>
    </xdr:to>
    <xdr:sp textlink="">
      <xdr:nvSpPr>
        <xdr:cNvPr id="83" name="CustomShape 1"/>
        <xdr:cNvSpPr/>
      </xdr:nvSpPr>
      <xdr:spPr>
        <a:xfrm>
          <a:off x="6216351" y="19355738"/>
          <a:ext cx="1014858" cy="434494"/>
        </a:xfrm>
        <a:prstGeom prst="roundRect">
          <a:avLst>
            <a:gd name="adj" fmla="val 16667"/>
          </a:avLst>
        </a:prstGeom>
        <a:solidFill>
          <a:srgbClr val="CC00FF"/>
        </a:solidFill>
        <a:ln w="25560">
          <a:noFill/>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pPr>
          <a:r>
            <a:rPr lang="en-US" sz="1200" b="0" strike="noStrike" spc="-1">
              <a:solidFill>
                <a:srgbClr val="FFFFFF"/>
              </a:solidFill>
              <a:latin typeface="Meiryo UI"/>
              <a:ea typeface="Meiryo UI"/>
            </a:rPr>
            <a:t>避難指示</a:t>
          </a:r>
          <a:endParaRPr lang="en-US" sz="1200" b="0" strike="noStrike" spc="-1">
            <a:latin typeface="Times New Roman"/>
          </a:endParaRPr>
        </a:p>
      </xdr:txBody>
    </xdr:sp>
    <xdr:clientData/>
  </xdr:twoCellAnchor>
  <xdr:twoCellAnchor editAs="absolute">
    <xdr:from>
      <xdr:col>5</xdr:col>
      <xdr:colOff>315793</xdr:colOff>
      <xdr:row>77</xdr:row>
      <xdr:rowOff>78411</xdr:rowOff>
    </xdr:from>
    <xdr:to>
      <xdr:col>7</xdr:col>
      <xdr:colOff>7633</xdr:colOff>
      <xdr:row>80</xdr:row>
      <xdr:rowOff>94252</xdr:rowOff>
    </xdr:to>
    <xdr:sp textlink="">
      <xdr:nvSpPr>
        <xdr:cNvPr id="84" name="CustomShape 1"/>
        <xdr:cNvSpPr/>
      </xdr:nvSpPr>
      <xdr:spPr>
        <a:xfrm>
          <a:off x="3717579" y="18733804"/>
          <a:ext cx="1052554" cy="628162"/>
        </a:xfrm>
        <a:prstGeom prst="rect">
          <a:avLst/>
        </a:prstGeom>
        <a:solidFill>
          <a:srgbClr val="FF0000"/>
        </a:solidFill>
        <a:ln w="25560">
          <a:noFill/>
        </a:ln>
      </xdr:spPr>
      <xdr:style>
        <a:lnRef idx="2">
          <a:schemeClr val="accent1">
            <a:shade val="50000"/>
          </a:schemeClr>
        </a:lnRef>
        <a:fillRef idx="1">
          <a:schemeClr val="accent1"/>
        </a:fillRef>
        <a:effectRef idx="0">
          <a:schemeClr val="accent1"/>
        </a:effectRef>
        <a:fontRef idx="minor"/>
      </xdr:style>
      <xdr:txBody>
        <a:bodyPr lIns="0" tIns="0" rIns="0" bIns="0" anchor="ctr">
          <a:noAutofit/>
        </a:bodyPr>
        <a:lstStyle/>
        <a:p>
          <a:pPr algn="ctr">
            <a:lnSpc>
              <a:spcPct val="100000"/>
            </a:lnSpc>
          </a:pPr>
          <a:r>
            <a:rPr lang="en-US" sz="1100" b="0" strike="noStrike" spc="-1">
              <a:solidFill>
                <a:srgbClr val="FFFFFF"/>
              </a:solidFill>
              <a:latin typeface="Meiryo UI"/>
              <a:ea typeface="Meiryo UI"/>
            </a:rPr>
            <a:t>洪水予報</a:t>
          </a:r>
          <a:endParaRPr lang="en-US" sz="1100" b="0" strike="noStrike" spc="-1">
            <a:latin typeface="Times New Roman"/>
          </a:endParaRPr>
        </a:p>
        <a:p>
          <a:pPr algn="ctr">
            <a:lnSpc>
              <a:spcPct val="100000"/>
            </a:lnSpc>
          </a:pPr>
          <a:r>
            <a:rPr lang="en-US" sz="1100" b="0" strike="noStrike" spc="-1">
              <a:solidFill>
                <a:srgbClr val="FFFFFF"/>
              </a:solidFill>
              <a:latin typeface="Meiryo UI"/>
              <a:ea typeface="Meiryo UI"/>
            </a:rPr>
            <a:t>氾濫危険情報</a:t>
          </a:r>
          <a:endParaRPr lang="en-US" sz="1100" b="0" strike="noStrike" spc="-1">
            <a:latin typeface="Times New Roman"/>
          </a:endParaRPr>
        </a:p>
      </xdr:txBody>
    </xdr:sp>
    <xdr:clientData/>
  </xdr:twoCellAnchor>
  <xdr:twoCellAnchor editAs="absolute">
    <xdr:from>
      <xdr:col>7</xdr:col>
      <xdr:colOff>110666</xdr:colOff>
      <xdr:row>77</xdr:row>
      <xdr:rowOff>87197</xdr:rowOff>
    </xdr:from>
    <xdr:to>
      <xdr:col>9</xdr:col>
      <xdr:colOff>222266</xdr:colOff>
      <xdr:row>80</xdr:row>
      <xdr:rowOff>72078</xdr:rowOff>
    </xdr:to>
    <xdr:sp textlink="">
      <xdr:nvSpPr>
        <xdr:cNvPr id="85" name="CustomShape 1"/>
        <xdr:cNvSpPr/>
      </xdr:nvSpPr>
      <xdr:spPr>
        <a:xfrm>
          <a:off x="4873166" y="18742590"/>
          <a:ext cx="1009671" cy="597202"/>
        </a:xfrm>
        <a:prstGeom prst="rect">
          <a:avLst/>
        </a:prstGeom>
        <a:solidFill>
          <a:srgbClr val="CC00FF"/>
        </a:solidFill>
        <a:ln w="25560">
          <a:solidFill>
            <a:schemeClr val="tx1"/>
          </a:solidFill>
        </a:ln>
      </xdr:spPr>
      <xdr:style>
        <a:lnRef idx="2">
          <a:schemeClr val="accent1">
            <a:shade val="50000"/>
          </a:schemeClr>
        </a:lnRef>
        <a:fillRef idx="1">
          <a:schemeClr val="accent1"/>
        </a:fillRef>
        <a:effectRef idx="0">
          <a:schemeClr val="accent1"/>
        </a:effectRef>
        <a:fontRef idx="minor"/>
      </xdr:style>
      <xdr:txBody>
        <a:bodyPr lIns="0" tIns="0" rIns="0" bIns="0" anchor="ctr">
          <a:noAutofit/>
        </a:bodyPr>
        <a:lstStyle/>
        <a:p>
          <a:pPr algn="ctr">
            <a:lnSpc>
              <a:spcPct val="100000"/>
            </a:lnSpc>
          </a:pPr>
          <a:r>
            <a:rPr lang="en-US" sz="1050" b="0" strike="noStrike" spc="-1">
              <a:solidFill>
                <a:srgbClr val="FFFFFF"/>
              </a:solidFill>
              <a:latin typeface="Meiryo UI"/>
              <a:ea typeface="Meiryo UI"/>
            </a:rPr>
            <a:t>土砂災害に関</a:t>
          </a:r>
          <a:endParaRPr lang="en-US" sz="1050" b="0" strike="noStrike" spc="-1">
            <a:latin typeface="Times New Roman"/>
          </a:endParaRPr>
        </a:p>
        <a:p>
          <a:pPr algn="ctr">
            <a:lnSpc>
              <a:spcPct val="100000"/>
            </a:lnSpc>
          </a:pPr>
          <a:r>
            <a:rPr lang="en-US" sz="1050" b="0" strike="noStrike" spc="-1">
              <a:solidFill>
                <a:srgbClr val="FFFFFF"/>
              </a:solidFill>
              <a:latin typeface="Meiryo UI"/>
              <a:ea typeface="Meiryo UI"/>
            </a:rPr>
            <a:t>するメッシュ情報</a:t>
          </a:r>
          <a:endParaRPr lang="en-US" sz="1050" b="0" strike="noStrike" spc="-1">
            <a:latin typeface="Times New Roman"/>
          </a:endParaRPr>
        </a:p>
        <a:p>
          <a:pPr algn="ctr">
            <a:lnSpc>
              <a:spcPct val="100000"/>
            </a:lnSpc>
          </a:pPr>
          <a:r>
            <a:rPr lang="en-US" sz="1050" b="0" strike="noStrike" spc="-1">
              <a:solidFill>
                <a:srgbClr val="FFFFFF"/>
              </a:solidFill>
              <a:latin typeface="Meiryo UI"/>
              <a:ea typeface="Meiryo UI"/>
            </a:rPr>
            <a:t>（非常に危険）</a:t>
          </a:r>
          <a:endParaRPr lang="en-US" sz="1050" b="0" strike="noStrike" spc="-1">
            <a:latin typeface="Times New Roman"/>
          </a:endParaRPr>
        </a:p>
      </xdr:txBody>
    </xdr:sp>
    <xdr:clientData/>
  </xdr:twoCellAnchor>
  <xdr:twoCellAnchor editAs="absolute">
    <xdr:from>
      <xdr:col>7</xdr:col>
      <xdr:colOff>102167</xdr:colOff>
      <xdr:row>52</xdr:row>
      <xdr:rowOff>173803</xdr:rowOff>
    </xdr:from>
    <xdr:to>
      <xdr:col>9</xdr:col>
      <xdr:colOff>262367</xdr:colOff>
      <xdr:row>56</xdr:row>
      <xdr:rowOff>190003</xdr:rowOff>
    </xdr:to>
    <xdr:sp textlink="">
      <xdr:nvSpPr>
        <xdr:cNvPr id="87" name="CustomShape 1"/>
        <xdr:cNvSpPr/>
      </xdr:nvSpPr>
      <xdr:spPr>
        <a:xfrm>
          <a:off x="4864667" y="13726517"/>
          <a:ext cx="1058271" cy="832629"/>
        </a:xfrm>
        <a:prstGeom prst="rect">
          <a:avLst/>
        </a:prstGeom>
        <a:solidFill>
          <a:srgbClr val="EEB500"/>
        </a:solidFill>
        <a:ln>
          <a:noFill/>
        </a:ln>
      </xdr:spPr>
      <xdr:style>
        <a:lnRef idx="2">
          <a:schemeClr val="accent1">
            <a:shade val="50000"/>
          </a:schemeClr>
        </a:lnRef>
        <a:fillRef idx="1">
          <a:schemeClr val="accent1"/>
        </a:fillRef>
        <a:effectRef idx="0">
          <a:schemeClr val="accent1"/>
        </a:effectRef>
        <a:fontRef idx="minor"/>
      </xdr:style>
      <xdr:txBody>
        <a:bodyPr lIns="0" tIns="0" rIns="0" bIns="0" anchor="ctr">
          <a:noAutofit/>
        </a:bodyPr>
        <a:lstStyle/>
        <a:p>
          <a:pPr algn="ctr">
            <a:lnSpc>
              <a:spcPct val="100000"/>
            </a:lnSpc>
          </a:pPr>
          <a:r>
            <a:rPr lang="en-US" sz="1100" b="0" strike="noStrike" spc="-1">
              <a:solidFill>
                <a:srgbClr val="000000"/>
              </a:solidFill>
              <a:latin typeface="Meiryo UI"/>
              <a:ea typeface="Meiryo UI"/>
            </a:rPr>
            <a:t>土砂災害に関</a:t>
          </a:r>
          <a:endParaRPr lang="en-US" sz="1100" b="0" strike="noStrike" spc="-1">
            <a:latin typeface="Times New Roman"/>
          </a:endParaRPr>
        </a:p>
        <a:p>
          <a:pPr algn="ctr">
            <a:lnSpc>
              <a:spcPct val="100000"/>
            </a:lnSpc>
          </a:pPr>
          <a:r>
            <a:rPr lang="en-US" sz="1100" b="0" strike="noStrike" spc="-1">
              <a:solidFill>
                <a:srgbClr val="000000"/>
              </a:solidFill>
              <a:latin typeface="Meiryo UI"/>
              <a:ea typeface="Meiryo UI"/>
            </a:rPr>
            <a:t>するメッシュ情報</a:t>
          </a:r>
          <a:endParaRPr lang="en-US" sz="1100" b="0" strike="noStrike" spc="-1">
            <a:latin typeface="Times New Roman"/>
          </a:endParaRPr>
        </a:p>
        <a:p>
          <a:pPr algn="ctr">
            <a:lnSpc>
              <a:spcPct val="100000"/>
            </a:lnSpc>
          </a:pPr>
          <a:r>
            <a:rPr lang="en-US" sz="1100" b="0" strike="noStrike" spc="-1">
              <a:solidFill>
                <a:srgbClr val="000000"/>
              </a:solidFill>
              <a:latin typeface="Meiryo UI"/>
              <a:ea typeface="Meiryo UI"/>
            </a:rPr>
            <a:t>（注意）</a:t>
          </a:r>
          <a:endParaRPr lang="en-US" sz="1100" b="0" strike="noStrike" spc="-1">
            <a:latin typeface="Times New Roman"/>
          </a:endParaRPr>
        </a:p>
      </xdr:txBody>
    </xdr:sp>
    <xdr:clientData/>
  </xdr:twoCellAnchor>
  <xdr:twoCellAnchor editAs="absolute">
    <xdr:from>
      <xdr:col>7</xdr:col>
      <xdr:colOff>124273</xdr:colOff>
      <xdr:row>81</xdr:row>
      <xdr:rowOff>5701</xdr:rowOff>
    </xdr:from>
    <xdr:to>
      <xdr:col>9</xdr:col>
      <xdr:colOff>235873</xdr:colOff>
      <xdr:row>83</xdr:row>
      <xdr:rowOff>193247</xdr:rowOff>
    </xdr:to>
    <xdr:sp textlink="">
      <xdr:nvSpPr>
        <xdr:cNvPr id="88" name="CustomShape 1"/>
        <xdr:cNvSpPr/>
      </xdr:nvSpPr>
      <xdr:spPr>
        <a:xfrm>
          <a:off x="4886773" y="19477522"/>
          <a:ext cx="1009671" cy="595761"/>
        </a:xfrm>
        <a:prstGeom prst="rect">
          <a:avLst/>
        </a:prstGeom>
        <a:solidFill>
          <a:srgbClr val="6600CC"/>
        </a:solidFill>
        <a:ln w="25560">
          <a:solidFill>
            <a:schemeClr val="tx1"/>
          </a:solidFill>
        </a:ln>
      </xdr:spPr>
      <xdr:style>
        <a:lnRef idx="2">
          <a:schemeClr val="accent1">
            <a:shade val="50000"/>
          </a:schemeClr>
        </a:lnRef>
        <a:fillRef idx="1">
          <a:schemeClr val="accent1"/>
        </a:fillRef>
        <a:effectRef idx="0">
          <a:schemeClr val="accent1"/>
        </a:effectRef>
        <a:fontRef idx="minor"/>
      </xdr:style>
      <xdr:txBody>
        <a:bodyPr lIns="0" tIns="0" rIns="0" bIns="0" anchor="ctr">
          <a:noAutofit/>
        </a:bodyPr>
        <a:lstStyle/>
        <a:p>
          <a:pPr algn="ctr">
            <a:lnSpc>
              <a:spcPct val="100000"/>
            </a:lnSpc>
          </a:pPr>
          <a:r>
            <a:rPr lang="en-US" sz="1050" b="0" strike="noStrike" spc="-1">
              <a:solidFill>
                <a:srgbClr val="FFFFFF"/>
              </a:solidFill>
              <a:latin typeface="Meiryo UI"/>
              <a:ea typeface="Meiryo UI"/>
            </a:rPr>
            <a:t>土砂災害に関</a:t>
          </a:r>
          <a:endParaRPr lang="en-US" sz="1050" b="0" strike="noStrike" spc="-1">
            <a:latin typeface="Times New Roman"/>
          </a:endParaRPr>
        </a:p>
        <a:p>
          <a:pPr algn="ctr">
            <a:lnSpc>
              <a:spcPct val="100000"/>
            </a:lnSpc>
          </a:pPr>
          <a:r>
            <a:rPr lang="en-US" sz="1050" b="0" strike="noStrike" spc="-1">
              <a:solidFill>
                <a:srgbClr val="FFFFFF"/>
              </a:solidFill>
              <a:latin typeface="Meiryo UI"/>
              <a:ea typeface="Meiryo UI"/>
            </a:rPr>
            <a:t>するメッシュ情報</a:t>
          </a:r>
          <a:endParaRPr lang="en-US" sz="1050" b="0" strike="noStrike" spc="-1">
            <a:latin typeface="Times New Roman"/>
          </a:endParaRPr>
        </a:p>
        <a:p>
          <a:pPr algn="ctr">
            <a:lnSpc>
              <a:spcPct val="100000"/>
            </a:lnSpc>
          </a:pPr>
          <a:r>
            <a:rPr lang="en-US" sz="1050" b="0" strike="noStrike" spc="-1">
              <a:solidFill>
                <a:srgbClr val="FFFFFF"/>
              </a:solidFill>
              <a:latin typeface="Meiryo UI"/>
              <a:ea typeface="Meiryo UI"/>
            </a:rPr>
            <a:t>（極めて危険）</a:t>
          </a:r>
          <a:endParaRPr lang="en-US" sz="1050" b="0" strike="noStrike" spc="-1">
            <a:latin typeface="Times New Roman"/>
          </a:endParaRPr>
        </a:p>
      </xdr:txBody>
    </xdr:sp>
    <xdr:clientData/>
  </xdr:twoCellAnchor>
  <xdr:twoCellAnchor editAs="absolute">
    <xdr:from>
      <xdr:col>5</xdr:col>
      <xdr:colOff>337174</xdr:colOff>
      <xdr:row>85</xdr:row>
      <xdr:rowOff>109217</xdr:rowOff>
    </xdr:from>
    <xdr:to>
      <xdr:col>7</xdr:col>
      <xdr:colOff>29014</xdr:colOff>
      <xdr:row>89</xdr:row>
      <xdr:rowOff>53429</xdr:rowOff>
    </xdr:to>
    <xdr:sp textlink="">
      <xdr:nvSpPr>
        <xdr:cNvPr id="89" name="CustomShape 1"/>
        <xdr:cNvSpPr/>
      </xdr:nvSpPr>
      <xdr:spPr>
        <a:xfrm>
          <a:off x="3738960" y="20397467"/>
          <a:ext cx="1052554" cy="76064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xdr:style>
      <xdr:txBody>
        <a:bodyPr lIns="0" tIns="0" rIns="0" bIns="0" anchor="ctr">
          <a:noAutofit/>
        </a:bodyPr>
        <a:lstStyle/>
        <a:p>
          <a:pPr algn="ctr">
            <a:lnSpc>
              <a:spcPct val="100000"/>
            </a:lnSpc>
          </a:pPr>
          <a:r>
            <a:rPr lang="en-US" sz="1100" b="0" strike="noStrike" spc="-1">
              <a:solidFill>
                <a:srgbClr val="FFFFFF"/>
              </a:solidFill>
              <a:latin typeface="Meiryo UI"/>
              <a:ea typeface="Meiryo UI"/>
            </a:rPr>
            <a:t>洪水予報</a:t>
          </a:r>
          <a:endParaRPr lang="en-US" sz="1100" b="0" strike="noStrike" spc="-1">
            <a:latin typeface="Times New Roman"/>
          </a:endParaRPr>
        </a:p>
        <a:p>
          <a:pPr algn="ctr">
            <a:lnSpc>
              <a:spcPct val="100000"/>
            </a:lnSpc>
          </a:pPr>
          <a:r>
            <a:rPr lang="en-US" sz="1100" b="0" strike="noStrike" spc="-1">
              <a:solidFill>
                <a:srgbClr val="FFFFFF"/>
              </a:solidFill>
              <a:latin typeface="Meiryo UI"/>
              <a:ea typeface="Meiryo UI"/>
            </a:rPr>
            <a:t>氾濫発生情報</a:t>
          </a:r>
          <a:endParaRPr lang="en-US" sz="1100" b="0" strike="noStrike" spc="-1">
            <a:latin typeface="Times New Roman"/>
          </a:endParaRPr>
        </a:p>
      </xdr:txBody>
    </xdr:sp>
    <xdr:clientData/>
  </xdr:twoCellAnchor>
  <xdr:twoCellAnchor editAs="absolute">
    <xdr:from>
      <xdr:col>3</xdr:col>
      <xdr:colOff>107854</xdr:colOff>
      <xdr:row>78</xdr:row>
      <xdr:rowOff>118294</xdr:rowOff>
    </xdr:from>
    <xdr:to>
      <xdr:col>4</xdr:col>
      <xdr:colOff>533014</xdr:colOff>
      <xdr:row>81</xdr:row>
      <xdr:rowOff>39454</xdr:rowOff>
    </xdr:to>
    <xdr:sp textlink="">
      <xdr:nvSpPr>
        <xdr:cNvPr id="90" name="CustomShape 1"/>
        <xdr:cNvSpPr/>
      </xdr:nvSpPr>
      <xdr:spPr>
        <a:xfrm>
          <a:off x="2148925" y="18977794"/>
          <a:ext cx="1105518" cy="533481"/>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xdr:style>
      <xdr:txBody>
        <a:bodyPr lIns="18000" tIns="48960" rIns="18000" bIns="48960" anchor="ctr">
          <a:noAutofit/>
        </a:bodyPr>
        <a:lstStyle/>
        <a:p>
          <a:pPr algn="ctr">
            <a:lnSpc>
              <a:spcPct val="100000"/>
            </a:lnSpc>
          </a:pPr>
          <a:r>
            <a:rPr lang="en-US" sz="1200" b="0" strike="noStrike" spc="-1">
              <a:solidFill>
                <a:srgbClr val="FF0000"/>
              </a:solidFill>
              <a:latin typeface="Meiryo UI"/>
              <a:ea typeface="Meiryo UI"/>
            </a:rPr>
            <a:t>土砂災害</a:t>
          </a:r>
          <a:endParaRPr lang="en-US" sz="1200" b="0" strike="noStrike" spc="-1">
            <a:latin typeface="Times New Roman"/>
          </a:endParaRPr>
        </a:p>
        <a:p>
          <a:pPr algn="ctr">
            <a:lnSpc>
              <a:spcPct val="100000"/>
            </a:lnSpc>
          </a:pPr>
          <a:r>
            <a:rPr lang="en-US" sz="1200" b="0" strike="noStrike" spc="-1">
              <a:solidFill>
                <a:srgbClr val="FF0000"/>
              </a:solidFill>
              <a:latin typeface="Meiryo UI"/>
              <a:ea typeface="Meiryo UI"/>
            </a:rPr>
            <a:t>警戒情報</a:t>
          </a:r>
          <a:endParaRPr lang="en-US" sz="1200" b="0" strike="noStrike" spc="-1">
            <a:latin typeface="Times New Roman"/>
          </a:endParaRPr>
        </a:p>
      </xdr:txBody>
    </xdr:sp>
    <xdr:clientData/>
  </xdr:twoCellAnchor>
  <xdr:twoCellAnchor editAs="absolute">
    <xdr:from>
      <xdr:col>0</xdr:col>
      <xdr:colOff>45506</xdr:colOff>
      <xdr:row>77</xdr:row>
      <xdr:rowOff>163286</xdr:rowOff>
    </xdr:from>
    <xdr:to>
      <xdr:col>2</xdr:col>
      <xdr:colOff>482186</xdr:colOff>
      <xdr:row>78</xdr:row>
      <xdr:rowOff>178192</xdr:rowOff>
    </xdr:to>
    <xdr:sp textlink="">
      <xdr:nvSpPr>
        <xdr:cNvPr id="91" name="CustomShape 1"/>
        <xdr:cNvSpPr/>
      </xdr:nvSpPr>
      <xdr:spPr>
        <a:xfrm>
          <a:off x="45506" y="18818679"/>
          <a:ext cx="1797394" cy="219013"/>
        </a:xfrm>
        <a:prstGeom prst="rect">
          <a:avLst/>
        </a:prstGeom>
        <a:solidFill>
          <a:srgbClr val="FF0000"/>
        </a:solidFill>
        <a:ln>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n-US" sz="1100" b="1" strike="noStrike" spc="-1">
              <a:solidFill>
                <a:srgbClr val="FFFFFF"/>
              </a:solidFill>
              <a:latin typeface="メイリオ"/>
              <a:ea typeface="メイリオ"/>
            </a:rPr>
            <a:t>氾濫危険水位超過</a:t>
          </a:r>
          <a:endParaRPr lang="en-US" sz="1100" b="0" strike="noStrike" spc="-1">
            <a:latin typeface="Times New Roman"/>
          </a:endParaRPr>
        </a:p>
      </xdr:txBody>
    </xdr:sp>
    <xdr:clientData/>
  </xdr:twoCellAnchor>
  <xdr:twoCellAnchor editAs="absolute">
    <xdr:from>
      <xdr:col>0</xdr:col>
      <xdr:colOff>146310</xdr:colOff>
      <xdr:row>52</xdr:row>
      <xdr:rowOff>197054</xdr:rowOff>
    </xdr:from>
    <xdr:to>
      <xdr:col>2</xdr:col>
      <xdr:colOff>487230</xdr:colOff>
      <xdr:row>54</xdr:row>
      <xdr:rowOff>179908</xdr:rowOff>
    </xdr:to>
    <xdr:sp textlink="">
      <xdr:nvSpPr>
        <xdr:cNvPr id="98" name="CustomShape 1"/>
        <xdr:cNvSpPr/>
      </xdr:nvSpPr>
      <xdr:spPr>
        <a:xfrm>
          <a:off x="146310" y="13749768"/>
          <a:ext cx="1701634" cy="391069"/>
        </a:xfrm>
        <a:prstGeom prst="ellipse">
          <a:avLst/>
        </a:prstGeom>
        <a:solidFill>
          <a:schemeClr val="accent1"/>
        </a:solidFill>
        <a:ln w="19080" cap="sq">
          <a:solidFill>
            <a:schemeClr val="tx1"/>
          </a:solidFill>
          <a:round/>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n-US" sz="1400" b="1" strike="noStrike" spc="-1">
              <a:solidFill>
                <a:srgbClr val="FFFFFF"/>
              </a:solidFill>
              <a:latin typeface="メイリオ"/>
              <a:ea typeface="メイリオ"/>
            </a:rPr>
            <a:t>水位上昇</a:t>
          </a:r>
          <a:endParaRPr lang="en-US" sz="1400" b="0" strike="noStrike" spc="-1">
            <a:latin typeface="Times New Roman"/>
          </a:endParaRPr>
        </a:p>
      </xdr:txBody>
    </xdr:sp>
    <xdr:clientData/>
  </xdr:twoCellAnchor>
  <xdr:twoCellAnchor editAs="absolute">
    <xdr:from>
      <xdr:col>5</xdr:col>
      <xdr:colOff>318240</xdr:colOff>
      <xdr:row>71</xdr:row>
      <xdr:rowOff>52415</xdr:rowOff>
    </xdr:from>
    <xdr:to>
      <xdr:col>7</xdr:col>
      <xdr:colOff>10080</xdr:colOff>
      <xdr:row>73</xdr:row>
      <xdr:rowOff>121895</xdr:rowOff>
    </xdr:to>
    <xdr:sp textlink="">
      <xdr:nvSpPr>
        <xdr:cNvPr id="99" name="CustomShape 1"/>
        <xdr:cNvSpPr/>
      </xdr:nvSpPr>
      <xdr:spPr>
        <a:xfrm>
          <a:off x="3720026" y="17483165"/>
          <a:ext cx="1052554" cy="477694"/>
        </a:xfrm>
        <a:prstGeom prst="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xdr:style>
      <xdr:txBody>
        <a:bodyPr lIns="0" tIns="0" rIns="0" bIns="0" anchor="ctr">
          <a:noAutofit/>
        </a:bodyPr>
        <a:lstStyle/>
        <a:p>
          <a:pPr algn="ctr">
            <a:lnSpc>
              <a:spcPct val="100000"/>
            </a:lnSpc>
          </a:pPr>
          <a:r>
            <a:rPr lang="en-US" sz="1100" b="0" strike="noStrike" spc="-1">
              <a:solidFill>
                <a:srgbClr val="000000"/>
              </a:solidFill>
              <a:latin typeface="Meiryo UI"/>
              <a:ea typeface="Meiryo UI"/>
            </a:rPr>
            <a:t>避難判断水位</a:t>
          </a:r>
          <a:endParaRPr lang="en-US" sz="1100" b="0" strike="noStrike" spc="-1">
            <a:latin typeface="Times New Roman"/>
          </a:endParaRPr>
        </a:p>
        <a:p>
          <a:pPr algn="ctr">
            <a:lnSpc>
              <a:spcPct val="100000"/>
            </a:lnSpc>
          </a:pPr>
          <a:r>
            <a:rPr lang="en-US" sz="1100" b="0" strike="noStrike" spc="-1">
              <a:solidFill>
                <a:srgbClr val="000000"/>
              </a:solidFill>
              <a:latin typeface="Meiryo UI"/>
              <a:ea typeface="Meiryo UI"/>
            </a:rPr>
            <a:t>到達情報</a:t>
          </a:r>
          <a:endParaRPr lang="en-US" sz="1100" b="0" strike="noStrike" spc="-1">
            <a:latin typeface="Times New Roman"/>
          </a:endParaRPr>
        </a:p>
      </xdr:txBody>
    </xdr:sp>
    <xdr:clientData/>
  </xdr:twoCellAnchor>
  <xdr:twoCellAnchor editAs="absolute">
    <xdr:from>
      <xdr:col>0</xdr:col>
      <xdr:colOff>50181</xdr:colOff>
      <xdr:row>55</xdr:row>
      <xdr:rowOff>44421</xdr:rowOff>
    </xdr:from>
    <xdr:to>
      <xdr:col>2</xdr:col>
      <xdr:colOff>486861</xdr:colOff>
      <xdr:row>56</xdr:row>
      <xdr:rowOff>12394</xdr:rowOff>
    </xdr:to>
    <xdr:sp textlink="">
      <xdr:nvSpPr>
        <xdr:cNvPr id="100" name="CustomShape 1"/>
        <xdr:cNvSpPr/>
      </xdr:nvSpPr>
      <xdr:spPr>
        <a:xfrm>
          <a:off x="50181" y="14209457"/>
          <a:ext cx="1797394" cy="172080"/>
        </a:xfrm>
        <a:prstGeom prst="rect">
          <a:avLst/>
        </a:prstGeom>
        <a:solidFill>
          <a:srgbClr val="FFFF00"/>
        </a:solidFill>
        <a:ln>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n-US" sz="1100" b="0" strike="noStrike" spc="-1">
              <a:solidFill>
                <a:srgbClr val="000000"/>
              </a:solidFill>
              <a:latin typeface="メイリオ"/>
              <a:ea typeface="メイリオ"/>
            </a:rPr>
            <a:t>氾濫注意水位超過</a:t>
          </a:r>
          <a:endParaRPr lang="en-US" sz="1100" b="0" strike="noStrike" spc="-1">
            <a:latin typeface="Times New Roman"/>
          </a:endParaRPr>
        </a:p>
      </xdr:txBody>
    </xdr:sp>
    <xdr:clientData/>
  </xdr:twoCellAnchor>
  <xdr:twoCellAnchor editAs="absolute">
    <xdr:from>
      <xdr:col>0</xdr:col>
      <xdr:colOff>86327</xdr:colOff>
      <xdr:row>69</xdr:row>
      <xdr:rowOff>153783</xdr:rowOff>
    </xdr:from>
    <xdr:to>
      <xdr:col>2</xdr:col>
      <xdr:colOff>523007</xdr:colOff>
      <xdr:row>70</xdr:row>
      <xdr:rowOff>156304</xdr:rowOff>
    </xdr:to>
    <xdr:sp textlink="">
      <xdr:nvSpPr>
        <xdr:cNvPr id="101" name="CustomShape 1"/>
        <xdr:cNvSpPr/>
      </xdr:nvSpPr>
      <xdr:spPr>
        <a:xfrm>
          <a:off x="86327" y="17176319"/>
          <a:ext cx="1797394" cy="206628"/>
        </a:xfrm>
        <a:prstGeom prst="rect">
          <a:avLst/>
        </a:prstGeom>
        <a:solidFill>
          <a:schemeClr val="accent2"/>
        </a:solidFill>
        <a:ln>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en-US" sz="1100" b="0" strike="noStrike" spc="-1">
              <a:solidFill>
                <a:srgbClr val="000000"/>
              </a:solidFill>
              <a:latin typeface="メイリオ"/>
              <a:ea typeface="メイリオ"/>
            </a:rPr>
            <a:t>避難判断水位超過</a:t>
          </a:r>
          <a:endParaRPr lang="en-US" sz="1100" b="0" strike="noStrike" spc="-1">
            <a:latin typeface="Times New Roman"/>
          </a:endParaRPr>
        </a:p>
      </xdr:txBody>
    </xdr:sp>
    <xdr:clientData/>
  </xdr:twoCellAnchor>
  <xdr:twoCellAnchor editAs="absolute">
    <xdr:from>
      <xdr:col>0</xdr:col>
      <xdr:colOff>0</xdr:colOff>
      <xdr:row>76</xdr:row>
      <xdr:rowOff>162719</xdr:rowOff>
    </xdr:from>
    <xdr:to>
      <xdr:col>1</xdr:col>
      <xdr:colOff>417960</xdr:colOff>
      <xdr:row>77</xdr:row>
      <xdr:rowOff>190079</xdr:rowOff>
    </xdr:to>
    <xdr:sp textlink="">
      <xdr:nvSpPr>
        <xdr:cNvPr id="102" name="CustomShape 1"/>
        <xdr:cNvSpPr/>
      </xdr:nvSpPr>
      <xdr:spPr>
        <a:xfrm>
          <a:off x="0" y="18614005"/>
          <a:ext cx="1098317" cy="231467"/>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spAutoFit/>
        </a:bodyPr>
        <a:lstStyle/>
        <a:p>
          <a:pPr>
            <a:lnSpc>
              <a:spcPct val="100000"/>
            </a:lnSpc>
          </a:pPr>
          <a:r>
            <a:rPr lang="en-US" sz="1100" b="0" strike="noStrike" spc="-1">
              <a:solidFill>
                <a:srgbClr val="000000"/>
              </a:solidFill>
              <a:latin typeface="Calibri"/>
            </a:rPr>
            <a:t>警戒レベル４</a:t>
          </a:r>
          <a:endParaRPr lang="en-US" sz="1100" b="0" strike="noStrike" spc="-1">
            <a:latin typeface="Times New Roman"/>
          </a:endParaRPr>
        </a:p>
      </xdr:txBody>
    </xdr:sp>
    <xdr:clientData/>
  </xdr:twoCellAnchor>
  <xdr:twoCellAnchor editAs="absolute">
    <xdr:from>
      <xdr:col>0</xdr:col>
      <xdr:colOff>13608</xdr:colOff>
      <xdr:row>83</xdr:row>
      <xdr:rowOff>180433</xdr:rowOff>
    </xdr:from>
    <xdr:to>
      <xdr:col>1</xdr:col>
      <xdr:colOff>407808</xdr:colOff>
      <xdr:row>85</xdr:row>
      <xdr:rowOff>5474</xdr:rowOff>
    </xdr:to>
    <xdr:sp textlink="">
      <xdr:nvSpPr>
        <xdr:cNvPr id="103" name="CustomShape 1"/>
        <xdr:cNvSpPr/>
      </xdr:nvSpPr>
      <xdr:spPr>
        <a:xfrm>
          <a:off x="13608" y="20060469"/>
          <a:ext cx="1074557" cy="23325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spAutoFit/>
        </a:bodyPr>
        <a:lstStyle/>
        <a:p>
          <a:pPr>
            <a:lnSpc>
              <a:spcPct val="100000"/>
            </a:lnSpc>
          </a:pPr>
          <a:r>
            <a:rPr lang="en-US" sz="1100" b="0" strike="noStrike" spc="-1">
              <a:solidFill>
                <a:srgbClr val="000000"/>
              </a:solidFill>
              <a:latin typeface="Calibri"/>
            </a:rPr>
            <a:t>警戒レベル５</a:t>
          </a:r>
          <a:endParaRPr lang="en-US" sz="1100" b="0" strike="noStrike" spc="-1">
            <a:latin typeface="Times New Roman"/>
          </a:endParaRPr>
        </a:p>
      </xdr:txBody>
    </xdr:sp>
    <xdr:clientData/>
  </xdr:twoCellAnchor>
  <xdr:twoCellAnchor editAs="absolute">
    <xdr:from>
      <xdr:col>3</xdr:col>
      <xdr:colOff>112175</xdr:colOff>
      <xdr:row>62</xdr:row>
      <xdr:rowOff>11091</xdr:rowOff>
    </xdr:from>
    <xdr:to>
      <xdr:col>5</xdr:col>
      <xdr:colOff>243935</xdr:colOff>
      <xdr:row>65</xdr:row>
      <xdr:rowOff>101092</xdr:rowOff>
    </xdr:to>
    <xdr:sp textlink="">
      <xdr:nvSpPr>
        <xdr:cNvPr id="104" name="CustomShape 1"/>
        <xdr:cNvSpPr/>
      </xdr:nvSpPr>
      <xdr:spPr>
        <a:xfrm>
          <a:off x="2153246" y="15604877"/>
          <a:ext cx="1492475" cy="702322"/>
        </a:xfrm>
        <a:prstGeom prst="roundRect">
          <a:avLst>
            <a:gd name="adj" fmla="val 16667"/>
          </a:avLst>
        </a:prstGeom>
        <a:solidFill>
          <a:srgbClr val="FF0000"/>
        </a:solidFill>
        <a:ln>
          <a:noFill/>
        </a:ln>
      </xdr:spPr>
      <xdr:style>
        <a:lnRef idx="2">
          <a:schemeClr val="accent1">
            <a:shade val="50000"/>
          </a:schemeClr>
        </a:lnRef>
        <a:fillRef idx="1">
          <a:schemeClr val="accent1"/>
        </a:fillRef>
        <a:effectRef idx="0">
          <a:schemeClr val="accent1"/>
        </a:effectRef>
        <a:fontRef idx="minor"/>
      </xdr:style>
      <xdr:txBody>
        <a:bodyPr lIns="90000" tIns="146880" rIns="90000" bIns="45000" anchor="ctr">
          <a:noAutofit/>
        </a:bodyPr>
        <a:lstStyle/>
        <a:p>
          <a:pPr algn="ctr">
            <a:lnSpc>
              <a:spcPct val="100000"/>
            </a:lnSpc>
          </a:pPr>
          <a:r>
            <a:rPr lang="en-US" sz="1200" b="1" strike="noStrike" spc="-1">
              <a:solidFill>
                <a:srgbClr val="FFFFFF"/>
              </a:solidFill>
              <a:latin typeface="メイリオ"/>
              <a:ea typeface="メイリオ"/>
            </a:rPr>
            <a:t>大雨警報</a:t>
          </a:r>
          <a:endParaRPr lang="en-US" sz="1200" b="0" strike="noStrike" spc="-1">
            <a:latin typeface="Times New Roman"/>
          </a:endParaRPr>
        </a:p>
        <a:p>
          <a:pPr algn="ctr">
            <a:lnSpc>
              <a:spcPct val="100000"/>
            </a:lnSpc>
          </a:pPr>
          <a:r>
            <a:rPr lang="en-US" sz="1200" b="1" strike="noStrike" spc="-1">
              <a:solidFill>
                <a:srgbClr val="FFFFFF"/>
              </a:solidFill>
              <a:latin typeface="メイリオ"/>
              <a:ea typeface="メイリオ"/>
            </a:rPr>
            <a:t>洪水警報</a:t>
          </a:r>
          <a:endParaRPr lang="en-US" sz="1200" b="0" strike="noStrike" spc="-1">
            <a:latin typeface="Times New Roman"/>
          </a:endParaRPr>
        </a:p>
      </xdr:txBody>
    </xdr:sp>
    <xdr:clientData/>
  </xdr:twoCellAnchor>
  <xdr:twoCellAnchor editAs="absolute">
    <xdr:from>
      <xdr:col>0</xdr:col>
      <xdr:colOff>40822</xdr:colOff>
      <xdr:row>57</xdr:row>
      <xdr:rowOff>176400</xdr:rowOff>
    </xdr:from>
    <xdr:to>
      <xdr:col>2</xdr:col>
      <xdr:colOff>576862</xdr:colOff>
      <xdr:row>59</xdr:row>
      <xdr:rowOff>169560</xdr:rowOff>
    </xdr:to>
    <xdr:sp textlink="">
      <xdr:nvSpPr>
        <xdr:cNvPr id="105" name="CustomShape 1"/>
        <xdr:cNvSpPr/>
      </xdr:nvSpPr>
      <xdr:spPr>
        <a:xfrm>
          <a:off x="40822" y="14749650"/>
          <a:ext cx="1896754" cy="401374"/>
        </a:xfrm>
        <a:prstGeom prst="rect">
          <a:avLst/>
        </a:prstGeom>
        <a:noFill/>
        <a:ln/>
      </xdr:spPr>
      <xdr:style>
        <a:lnRef idx="2">
          <a:schemeClr val="accent1">
            <a:shade val="50000"/>
          </a:schemeClr>
        </a:lnRef>
        <a:fillRef idx="1">
          <a:schemeClr val="accent1"/>
        </a:fillRef>
        <a:effectRef idx="0">
          <a:schemeClr val="accent1"/>
        </a:effectRef>
        <a:fontRef idx="minor"/>
      </xdr:style>
    </xdr:sp>
    <xdr:clientData/>
  </xdr:twoCellAnchor>
  <xdr:twoCellAnchor editAs="absolute">
    <xdr:from>
      <xdr:col>5</xdr:col>
      <xdr:colOff>319320</xdr:colOff>
      <xdr:row>53</xdr:row>
      <xdr:rowOff>41979</xdr:rowOff>
    </xdr:from>
    <xdr:to>
      <xdr:col>7</xdr:col>
      <xdr:colOff>11160</xdr:colOff>
      <xdr:row>55</xdr:row>
      <xdr:rowOff>115058</xdr:rowOff>
    </xdr:to>
    <xdr:sp textlink="">
      <xdr:nvSpPr>
        <xdr:cNvPr id="108" name="CustomShape 1"/>
        <xdr:cNvSpPr/>
      </xdr:nvSpPr>
      <xdr:spPr>
        <a:xfrm>
          <a:off x="3721106" y="13798800"/>
          <a:ext cx="1052554" cy="481294"/>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xdr:style>
      <xdr:txBody>
        <a:bodyPr lIns="0" tIns="0" rIns="0" bIns="0" anchor="ctr">
          <a:noAutofit/>
        </a:bodyPr>
        <a:lstStyle/>
        <a:p>
          <a:pPr algn="ctr">
            <a:lnSpc>
              <a:spcPct val="100000"/>
            </a:lnSpc>
          </a:pPr>
          <a:r>
            <a:rPr lang="en-US" sz="1100" b="0" strike="noStrike" spc="-1">
              <a:solidFill>
                <a:srgbClr val="000000"/>
              </a:solidFill>
              <a:latin typeface="Meiryo UI"/>
              <a:ea typeface="Meiryo UI"/>
            </a:rPr>
            <a:t>洪水予報</a:t>
          </a:r>
          <a:endParaRPr lang="en-US" sz="1100" b="0" strike="noStrike" spc="-1">
            <a:latin typeface="Times New Roman"/>
          </a:endParaRPr>
        </a:p>
        <a:p>
          <a:pPr algn="ctr">
            <a:lnSpc>
              <a:spcPct val="100000"/>
            </a:lnSpc>
          </a:pPr>
          <a:r>
            <a:rPr lang="en-US" sz="1100" b="0" strike="noStrike" spc="-1">
              <a:solidFill>
                <a:srgbClr val="000000"/>
              </a:solidFill>
              <a:latin typeface="Meiryo UI"/>
              <a:ea typeface="Meiryo UI"/>
            </a:rPr>
            <a:t>氾濫注意情報</a:t>
          </a:r>
          <a:endParaRPr lang="en-US" sz="1100" b="0" strike="noStrike" spc="-1">
            <a:latin typeface="Times New Roman"/>
          </a:endParaRPr>
        </a:p>
      </xdr:txBody>
    </xdr:sp>
    <xdr:clientData/>
  </xdr:twoCellAnchor>
  <xdr:twoCellAnchor>
    <xdr:from>
      <xdr:col>5</xdr:col>
      <xdr:colOff>340200</xdr:colOff>
      <xdr:row>80</xdr:row>
      <xdr:rowOff>190440</xdr:rowOff>
    </xdr:from>
    <xdr:to>
      <xdr:col>7</xdr:col>
      <xdr:colOff>1800</xdr:colOff>
      <xdr:row>83</xdr:row>
      <xdr:rowOff>176400</xdr:rowOff>
    </xdr:to>
    <xdr:sp textlink="">
      <xdr:nvSpPr>
        <xdr:cNvPr id="109" name="CustomShape 1"/>
        <xdr:cNvSpPr/>
      </xdr:nvSpPr>
      <xdr:spPr>
        <a:xfrm>
          <a:off x="3483360" y="18934920"/>
          <a:ext cx="918720" cy="593640"/>
        </a:xfrm>
        <a:prstGeom prst="rect">
          <a:avLst/>
        </a:prstGeom>
        <a:solidFill>
          <a:srgbClr val="FF0000"/>
        </a:solidFill>
        <a:ln w="25560">
          <a:noFill/>
        </a:ln>
      </xdr:spPr>
      <xdr:style>
        <a:lnRef idx="2">
          <a:schemeClr val="accent1">
            <a:shade val="50000"/>
          </a:schemeClr>
        </a:lnRef>
        <a:fillRef idx="1">
          <a:schemeClr val="accent1"/>
        </a:fillRef>
        <a:effectRef idx="0">
          <a:schemeClr val="accent1"/>
        </a:effectRef>
        <a:fontRef idx="minor"/>
      </xdr:style>
      <xdr:txBody>
        <a:bodyPr lIns="0" tIns="0" rIns="0" bIns="0" anchor="ctr">
          <a:noAutofit/>
        </a:bodyPr>
        <a:lstStyle/>
        <a:p>
          <a:pPr algn="ctr">
            <a:lnSpc>
              <a:spcPct val="100000"/>
            </a:lnSpc>
          </a:pPr>
          <a:r>
            <a:rPr lang="en-US" sz="1100" b="0" strike="noStrike" spc="-1">
              <a:solidFill>
                <a:srgbClr val="FFFFFF"/>
              </a:solidFill>
              <a:latin typeface="Meiryo UI"/>
              <a:ea typeface="Meiryo UI"/>
            </a:rPr>
            <a:t>氾濫危険水位</a:t>
          </a:r>
          <a:endParaRPr lang="en-US" sz="1100" b="0" strike="noStrike" spc="-1">
            <a:latin typeface="Times New Roman"/>
          </a:endParaRPr>
        </a:p>
        <a:p>
          <a:pPr algn="ctr">
            <a:lnSpc>
              <a:spcPct val="100000"/>
            </a:lnSpc>
          </a:pPr>
          <a:r>
            <a:rPr lang="en-US" sz="1100" b="0" strike="noStrike" spc="-1">
              <a:solidFill>
                <a:srgbClr val="FFFFFF"/>
              </a:solidFill>
              <a:latin typeface="Meiryo UI"/>
              <a:ea typeface="Meiryo UI"/>
            </a:rPr>
            <a:t>到達情報</a:t>
          </a:r>
          <a:endParaRPr lang="en-US" sz="1100" b="0" strike="noStrike" spc="-1">
            <a:latin typeface="Times New Roman"/>
          </a:endParaRPr>
        </a:p>
      </xdr:txBody>
    </xdr:sp>
    <xdr:clientData/>
  </xdr:twoCellAnchor>
  <xdr:twoCellAnchor>
    <xdr:from>
      <xdr:col>9</xdr:col>
      <xdr:colOff>394560</xdr:colOff>
      <xdr:row>77</xdr:row>
      <xdr:rowOff>149761</xdr:rowOff>
    </xdr:from>
    <xdr:to>
      <xdr:col>10</xdr:col>
      <xdr:colOff>923925</xdr:colOff>
      <xdr:row>83</xdr:row>
      <xdr:rowOff>40822</xdr:rowOff>
    </xdr:to>
    <xdr:sp textlink="">
      <xdr:nvSpPr>
        <xdr:cNvPr id="110" name="CustomShape 1"/>
        <xdr:cNvSpPr/>
      </xdr:nvSpPr>
      <xdr:spPr>
        <a:xfrm>
          <a:off x="6055131" y="18805154"/>
          <a:ext cx="1400223" cy="1115704"/>
        </a:xfrm>
        <a:prstGeom prst="roundRect">
          <a:avLst>
            <a:gd name="adj" fmla="val 16667"/>
          </a:avLst>
        </a:prstGeom>
        <a:noFill/>
        <a:ln w="57240">
          <a:solidFill>
            <a:srgbClr val="000000"/>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9</xdr:col>
      <xdr:colOff>277680</xdr:colOff>
      <xdr:row>77</xdr:row>
      <xdr:rowOff>194445</xdr:rowOff>
    </xdr:from>
    <xdr:to>
      <xdr:col>10</xdr:col>
      <xdr:colOff>944835</xdr:colOff>
      <xdr:row>80</xdr:row>
      <xdr:rowOff>166725</xdr:rowOff>
    </xdr:to>
    <xdr:sp textlink="">
      <xdr:nvSpPr>
        <xdr:cNvPr id="111" name="CustomShape 1"/>
        <xdr:cNvSpPr/>
      </xdr:nvSpPr>
      <xdr:spPr>
        <a:xfrm>
          <a:off x="5938251" y="18849838"/>
          <a:ext cx="1538013" cy="584601"/>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en-US" sz="1000" b="1" u="sng" strike="noStrike" spc="-1">
              <a:solidFill>
                <a:srgbClr val="FF0000"/>
              </a:solidFill>
              <a:uFillTx/>
              <a:latin typeface="ＤＨＰ特太ゴシック体"/>
              <a:ea typeface="ＤＨＰ特太ゴシック体"/>
            </a:rPr>
            <a:t>警戒レ ベル４</a:t>
          </a:r>
          <a:endParaRPr lang="en-US" sz="1000" b="0" strike="noStrike" spc="-1">
            <a:latin typeface="Times New Roman"/>
          </a:endParaRPr>
        </a:p>
        <a:p>
          <a:pPr algn="ctr">
            <a:lnSpc>
              <a:spcPct val="100000"/>
            </a:lnSpc>
          </a:pPr>
          <a:r>
            <a:rPr lang="en-US" sz="1000" b="1" strike="noStrike" spc="-1">
              <a:solidFill>
                <a:srgbClr val="FF0000"/>
              </a:solidFill>
              <a:latin typeface="ＤＨＰ特太ゴシック体"/>
              <a:ea typeface="ＤＨＰ特太ゴシック体"/>
            </a:rPr>
            <a:t> </a:t>
          </a:r>
          <a:r>
            <a:rPr lang="en-US" sz="1000" b="1" u="sng" strike="noStrike" spc="-1">
              <a:solidFill>
                <a:srgbClr val="FF0000"/>
              </a:solidFill>
              <a:uFillTx/>
              <a:latin typeface="ＤＨＰ特太ゴシック体"/>
              <a:ea typeface="ＤＨＰ特太ゴシック体"/>
            </a:rPr>
            <a:t>"避 　   難"</a:t>
          </a:r>
          <a:endParaRPr lang="en-US" sz="1000" b="0" strike="noStrike" spc="-1">
            <a:latin typeface="Times New Roman"/>
          </a:endParaRPr>
        </a:p>
      </xdr:txBody>
    </xdr:sp>
    <xdr:clientData/>
  </xdr:twoCellAnchor>
  <xdr:twoCellAnchor>
    <xdr:from>
      <xdr:col>9</xdr:col>
      <xdr:colOff>367488</xdr:colOff>
      <xdr:row>85</xdr:row>
      <xdr:rowOff>40822</xdr:rowOff>
    </xdr:from>
    <xdr:to>
      <xdr:col>10</xdr:col>
      <xdr:colOff>956583</xdr:colOff>
      <xdr:row>89</xdr:row>
      <xdr:rowOff>203902</xdr:rowOff>
    </xdr:to>
    <xdr:sp textlink="">
      <xdr:nvSpPr>
        <xdr:cNvPr id="112" name="CustomShape 1"/>
        <xdr:cNvSpPr/>
      </xdr:nvSpPr>
      <xdr:spPr>
        <a:xfrm>
          <a:off x="6028059" y="20329072"/>
          <a:ext cx="1459953" cy="979509"/>
        </a:xfrm>
        <a:prstGeom prst="roundRect">
          <a:avLst>
            <a:gd name="adj" fmla="val 16667"/>
          </a:avLst>
        </a:prstGeom>
        <a:noFill/>
        <a:ln w="57240">
          <a:solidFill>
            <a:schemeClr val="tx1"/>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9</xdr:col>
      <xdr:colOff>244800</xdr:colOff>
      <xdr:row>85</xdr:row>
      <xdr:rowOff>20565</xdr:rowOff>
    </xdr:from>
    <xdr:to>
      <xdr:col>11</xdr:col>
      <xdr:colOff>67680</xdr:colOff>
      <xdr:row>88</xdr:row>
      <xdr:rowOff>111510</xdr:rowOff>
    </xdr:to>
    <xdr:sp textlink="">
      <xdr:nvSpPr>
        <xdr:cNvPr id="113" name="CustomShape 1"/>
        <xdr:cNvSpPr/>
      </xdr:nvSpPr>
      <xdr:spPr>
        <a:xfrm>
          <a:off x="5950275" y="19603965"/>
          <a:ext cx="1680255" cy="6910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en-US" sz="1100" b="1" u="sng" strike="noStrike" spc="-1">
              <a:solidFill>
                <a:srgbClr val="FF0000"/>
              </a:solidFill>
              <a:uFillTx/>
              <a:latin typeface="ＤＨＰ特太ゴシック体"/>
              <a:ea typeface="ＤＨＰ特太ゴシック体"/>
            </a:rPr>
            <a:t>警戒レベル５</a:t>
          </a:r>
          <a:endParaRPr lang="en-US" sz="1100" b="0" strike="noStrike" spc="-1">
            <a:latin typeface="Times New Roman"/>
          </a:endParaRPr>
        </a:p>
        <a:p>
          <a:pPr algn="ctr">
            <a:lnSpc>
              <a:spcPct val="100000"/>
            </a:lnSpc>
          </a:pPr>
          <a:r>
            <a:rPr lang="en-US" sz="950" b="1" u="sng" strike="noStrike" spc="-1">
              <a:solidFill>
                <a:srgbClr val="FF0000"/>
              </a:solidFill>
              <a:uFillTx/>
              <a:latin typeface="ＤＨＰ特太ゴシック体"/>
              <a:ea typeface="ＤＨＰ特太ゴシック体"/>
            </a:rPr>
            <a:t>"命を守る最善の行動"</a:t>
          </a:r>
          <a:endParaRPr lang="en-US" sz="950" b="0" strike="noStrike" spc="-1">
            <a:latin typeface="Times New Roman"/>
          </a:endParaRPr>
        </a:p>
      </xdr:txBody>
    </xdr:sp>
    <xdr:clientData/>
  </xdr:twoCellAnchor>
  <xdr:twoCellAnchor>
    <xdr:from>
      <xdr:col>9</xdr:col>
      <xdr:colOff>353880</xdr:colOff>
      <xdr:row>53</xdr:row>
      <xdr:rowOff>108720</xdr:rowOff>
    </xdr:from>
    <xdr:to>
      <xdr:col>10</xdr:col>
      <xdr:colOff>904875</xdr:colOff>
      <xdr:row>56</xdr:row>
      <xdr:rowOff>149040</xdr:rowOff>
    </xdr:to>
    <xdr:sp textlink="">
      <xdr:nvSpPr>
        <xdr:cNvPr id="114" name="CustomShape 1"/>
        <xdr:cNvSpPr/>
      </xdr:nvSpPr>
      <xdr:spPr>
        <a:xfrm>
          <a:off x="6059355" y="13291320"/>
          <a:ext cx="1427295" cy="640395"/>
        </a:xfrm>
        <a:prstGeom prst="roundRect">
          <a:avLst>
            <a:gd name="adj" fmla="val 16667"/>
          </a:avLst>
        </a:prstGeom>
        <a:noFill/>
        <a:ln w="57240">
          <a:solidFill>
            <a:schemeClr val="tx1"/>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9</xdr:col>
      <xdr:colOff>312840</xdr:colOff>
      <xdr:row>54</xdr:row>
      <xdr:rowOff>0</xdr:rowOff>
    </xdr:from>
    <xdr:to>
      <xdr:col>11</xdr:col>
      <xdr:colOff>12960</xdr:colOff>
      <xdr:row>56</xdr:row>
      <xdr:rowOff>176400</xdr:rowOff>
    </xdr:to>
    <xdr:sp textlink="">
      <xdr:nvSpPr>
        <xdr:cNvPr id="115" name="CustomShape 1"/>
        <xdr:cNvSpPr/>
      </xdr:nvSpPr>
      <xdr:spPr>
        <a:xfrm>
          <a:off x="5542560" y="13477680"/>
          <a:ext cx="1306800" cy="5814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en-US" sz="1100" b="1" u="sng" strike="noStrike" spc="-1">
              <a:solidFill>
                <a:srgbClr val="FF0000"/>
              </a:solidFill>
              <a:uFillTx/>
              <a:latin typeface="ＤＨＰ特太ゴシック体"/>
              <a:ea typeface="ＤＨＰ特太ゴシック体"/>
            </a:rPr>
            <a:t>警戒レベル２</a:t>
          </a:r>
          <a:endParaRPr lang="en-US" sz="1100" b="0" strike="noStrike" spc="-1">
            <a:latin typeface="Times New Roman"/>
          </a:endParaRPr>
        </a:p>
        <a:p>
          <a:pPr algn="ctr">
            <a:lnSpc>
              <a:spcPct val="100000"/>
            </a:lnSpc>
          </a:pPr>
          <a:r>
            <a:rPr lang="en-US" sz="1100" b="1" u="sng" strike="noStrike" spc="-1">
              <a:solidFill>
                <a:srgbClr val="FF0000"/>
              </a:solidFill>
              <a:uFillTx/>
              <a:latin typeface="ＤＨＰ特太ゴシック体"/>
              <a:ea typeface="ＤＨＰ特太ゴシック体"/>
            </a:rPr>
            <a:t>"避難行動の確認"</a:t>
          </a:r>
          <a:endParaRPr lang="en-US" sz="1100" b="0" strike="noStrike" spc="-1">
            <a:latin typeface="Times New Roman"/>
          </a:endParaRPr>
        </a:p>
      </xdr:txBody>
    </xdr:sp>
    <xdr:clientData/>
  </xdr:twoCellAnchor>
  <xdr:twoCellAnchor>
    <xdr:from>
      <xdr:col>9</xdr:col>
      <xdr:colOff>365913</xdr:colOff>
      <xdr:row>43</xdr:row>
      <xdr:rowOff>104775</xdr:rowOff>
    </xdr:from>
    <xdr:to>
      <xdr:col>10</xdr:col>
      <xdr:colOff>899433</xdr:colOff>
      <xdr:row>47</xdr:row>
      <xdr:rowOff>27214</xdr:rowOff>
    </xdr:to>
    <xdr:sp textlink="">
      <xdr:nvSpPr>
        <xdr:cNvPr id="116" name="CustomShape 1"/>
        <xdr:cNvSpPr/>
      </xdr:nvSpPr>
      <xdr:spPr>
        <a:xfrm>
          <a:off x="6026484" y="11820525"/>
          <a:ext cx="1404378" cy="738868"/>
        </a:xfrm>
        <a:prstGeom prst="roundRect">
          <a:avLst>
            <a:gd name="adj" fmla="val 16667"/>
          </a:avLst>
        </a:prstGeom>
        <a:noFill/>
        <a:ln w="57240">
          <a:solidFill>
            <a:schemeClr val="tx1"/>
          </a:solid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9</xdr:col>
      <xdr:colOff>274740</xdr:colOff>
      <xdr:row>44</xdr:row>
      <xdr:rowOff>36885</xdr:rowOff>
    </xdr:from>
    <xdr:to>
      <xdr:col>10</xdr:col>
      <xdr:colOff>955935</xdr:colOff>
      <xdr:row>50</xdr:row>
      <xdr:rowOff>11460</xdr:rowOff>
    </xdr:to>
    <xdr:sp textlink="">
      <xdr:nvSpPr>
        <xdr:cNvPr id="117" name="CustomShape 1"/>
        <xdr:cNvSpPr/>
      </xdr:nvSpPr>
      <xdr:spPr>
        <a:xfrm>
          <a:off x="5980215" y="12019335"/>
          <a:ext cx="1557495" cy="57465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en-US" sz="1100" b="1" u="sng" strike="noStrike" spc="-1">
              <a:solidFill>
                <a:srgbClr val="FF0000"/>
              </a:solidFill>
              <a:uFillTx/>
              <a:latin typeface="ＤＨＰ特太ゴシック体"/>
              <a:ea typeface="ＤＨＰ特太ゴシック体"/>
            </a:rPr>
            <a:t>警戒レベル１</a:t>
          </a:r>
          <a:endParaRPr lang="en-US" sz="1100" b="0" strike="noStrike" spc="-1">
            <a:latin typeface="Times New Roman"/>
          </a:endParaRPr>
        </a:p>
        <a:p>
          <a:pPr algn="ctr">
            <a:lnSpc>
              <a:spcPct val="100000"/>
            </a:lnSpc>
          </a:pPr>
          <a:r>
            <a:rPr lang="en-US" sz="1100" b="1" u="sng" strike="noStrike" spc="-1">
              <a:solidFill>
                <a:srgbClr val="FF0000"/>
              </a:solidFill>
              <a:uFillTx/>
              <a:latin typeface="ＤＨＰ特太ゴシック体"/>
              <a:ea typeface="ＤＨＰ特太ゴシック体"/>
            </a:rPr>
            <a:t>"心構えを高める"</a:t>
          </a:r>
          <a:endParaRPr lang="en-US" sz="1100" b="0" strike="noStrike" spc="-1">
            <a:latin typeface="Times New Roman"/>
          </a:endParaRPr>
        </a:p>
      </xdr:txBody>
    </xdr:sp>
    <xdr:clientData/>
  </xdr:twoCellAnchor>
  <xdr:twoCellAnchor>
    <xdr:from>
      <xdr:col>1</xdr:col>
      <xdr:colOff>462814</xdr:colOff>
      <xdr:row>60</xdr:row>
      <xdr:rowOff>40688</xdr:rowOff>
    </xdr:from>
    <xdr:to>
      <xdr:col>3</xdr:col>
      <xdr:colOff>186694</xdr:colOff>
      <xdr:row>61</xdr:row>
      <xdr:rowOff>143275</xdr:rowOff>
    </xdr:to>
    <xdr:sp textlink="">
      <xdr:nvSpPr>
        <xdr:cNvPr id="120" name="CustomShape 1"/>
        <xdr:cNvSpPr/>
      </xdr:nvSpPr>
      <xdr:spPr>
        <a:xfrm>
          <a:off x="1143171" y="15226259"/>
          <a:ext cx="1084594" cy="306695"/>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n-US" sz="850" b="0" strike="noStrike" spc="-1">
              <a:solidFill>
                <a:srgbClr val="000000"/>
              </a:solidFill>
              <a:latin typeface="メイリオ"/>
              <a:ea typeface="メイリオ"/>
            </a:rPr>
            <a:t> </a:t>
          </a:r>
          <a:r>
            <a:rPr lang="en-US" sz="1100" b="1" strike="noStrike" spc="-1">
              <a:solidFill>
                <a:srgbClr val="FF0000"/>
              </a:solidFill>
              <a:latin typeface="メイリオ"/>
              <a:ea typeface="メイリオ"/>
            </a:rPr>
            <a:t>早期避難</a:t>
          </a:r>
          <a:endParaRPr lang="en-US" sz="1100" b="0" strike="noStrike" spc="-1">
            <a:latin typeface="Times New Roman"/>
          </a:endParaRPr>
        </a:p>
      </xdr:txBody>
    </xdr:sp>
    <xdr:clientData/>
  </xdr:twoCellAnchor>
  <xdr:twoCellAnchor>
    <xdr:from>
      <xdr:col>1</xdr:col>
      <xdr:colOff>612489</xdr:colOff>
      <xdr:row>76</xdr:row>
      <xdr:rowOff>122472</xdr:rowOff>
    </xdr:from>
    <xdr:to>
      <xdr:col>3</xdr:col>
      <xdr:colOff>336369</xdr:colOff>
      <xdr:row>78</xdr:row>
      <xdr:rowOff>20952</xdr:rowOff>
    </xdr:to>
    <xdr:sp textlink="">
      <xdr:nvSpPr>
        <xdr:cNvPr id="121" name="CustomShape 1"/>
        <xdr:cNvSpPr/>
      </xdr:nvSpPr>
      <xdr:spPr>
        <a:xfrm>
          <a:off x="1292846" y="18573758"/>
          <a:ext cx="1084594" cy="306694"/>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n-US" sz="850" b="0" strike="noStrike" spc="-1">
              <a:solidFill>
                <a:srgbClr val="000000"/>
              </a:solidFill>
              <a:latin typeface="メイリオ"/>
              <a:ea typeface="メイリオ"/>
            </a:rPr>
            <a:t> </a:t>
          </a:r>
          <a:r>
            <a:rPr lang="en-US" sz="1100" b="1" strike="noStrike" spc="-1">
              <a:solidFill>
                <a:srgbClr val="FF0000"/>
              </a:solidFill>
              <a:latin typeface="メイリオ"/>
              <a:ea typeface="メイリオ"/>
            </a:rPr>
            <a:t> 避　　難</a:t>
          </a:r>
          <a:endParaRPr lang="en-US" sz="1100" b="0" strike="noStrike" spc="-1">
            <a:latin typeface="Times New Roman"/>
          </a:endParaRPr>
        </a:p>
      </xdr:txBody>
    </xdr:sp>
    <xdr:clientData/>
  </xdr:twoCellAnchor>
  <xdr:twoCellAnchor>
    <xdr:from>
      <xdr:col>1</xdr:col>
      <xdr:colOff>558060</xdr:colOff>
      <xdr:row>86</xdr:row>
      <xdr:rowOff>40903</xdr:rowOff>
    </xdr:from>
    <xdr:to>
      <xdr:col>3</xdr:col>
      <xdr:colOff>281940</xdr:colOff>
      <xdr:row>87</xdr:row>
      <xdr:rowOff>143490</xdr:rowOff>
    </xdr:to>
    <xdr:sp textlink="">
      <xdr:nvSpPr>
        <xdr:cNvPr id="122" name="CustomShape 1"/>
        <xdr:cNvSpPr/>
      </xdr:nvSpPr>
      <xdr:spPr>
        <a:xfrm>
          <a:off x="1238417" y="20533260"/>
          <a:ext cx="1084594" cy="306694"/>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nSpc>
              <a:spcPct val="100000"/>
            </a:lnSpc>
          </a:pPr>
          <a:r>
            <a:rPr lang="en-US" sz="850" b="0" strike="noStrike" spc="-1">
              <a:solidFill>
                <a:srgbClr val="000000"/>
              </a:solidFill>
              <a:latin typeface="メイリオ"/>
              <a:ea typeface="メイリオ"/>
            </a:rPr>
            <a:t> </a:t>
          </a:r>
          <a:r>
            <a:rPr lang="en-US" sz="1100" b="1" strike="noStrike" spc="-1">
              <a:solidFill>
                <a:srgbClr val="FF0000"/>
              </a:solidFill>
              <a:latin typeface="メイリオ"/>
              <a:ea typeface="メイリオ"/>
            </a:rPr>
            <a:t> 緊急対応</a:t>
          </a:r>
          <a:endParaRPr lang="en-US" sz="1100" b="0" strike="noStrike" spc="-1">
            <a:latin typeface="Times New Roman"/>
          </a:endParaRPr>
        </a:p>
      </xdr:txBody>
    </xdr:sp>
    <xdr:clientData/>
  </xdr:twoCellAnchor>
  <xdr:twoCellAnchor>
    <xdr:from>
      <xdr:col>5</xdr:col>
      <xdr:colOff>326520</xdr:colOff>
      <xdr:row>55</xdr:row>
      <xdr:rowOff>190440</xdr:rowOff>
    </xdr:from>
    <xdr:to>
      <xdr:col>7</xdr:col>
      <xdr:colOff>39960</xdr:colOff>
      <xdr:row>58</xdr:row>
      <xdr:rowOff>60120</xdr:rowOff>
    </xdr:to>
    <xdr:sp textlink="">
      <xdr:nvSpPr>
        <xdr:cNvPr id="123" name="CustomShape 1"/>
        <xdr:cNvSpPr/>
      </xdr:nvSpPr>
      <xdr:spPr>
        <a:xfrm>
          <a:off x="3469680" y="13870800"/>
          <a:ext cx="970560" cy="47736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xdr:style>
      <xdr:txBody>
        <a:bodyPr lIns="0" tIns="0" rIns="0" bIns="0" anchor="ctr">
          <a:noAutofit/>
        </a:bodyPr>
        <a:lstStyle/>
        <a:p>
          <a:pPr algn="ctr">
            <a:lnSpc>
              <a:spcPct val="100000"/>
            </a:lnSpc>
          </a:pPr>
          <a:r>
            <a:rPr lang="en-US" sz="1100" b="0" strike="noStrike" spc="-1">
              <a:solidFill>
                <a:srgbClr val="000000"/>
              </a:solidFill>
              <a:latin typeface="Meiryo UI"/>
              <a:ea typeface="Meiryo UI"/>
            </a:rPr>
            <a:t>氾濫注意水位</a:t>
          </a:r>
          <a:endParaRPr lang="en-US" sz="1100" b="0" strike="noStrike" spc="-1">
            <a:latin typeface="Times New Roman"/>
          </a:endParaRPr>
        </a:p>
        <a:p>
          <a:pPr algn="ctr">
            <a:lnSpc>
              <a:spcPct val="100000"/>
            </a:lnSpc>
          </a:pPr>
          <a:r>
            <a:rPr lang="en-US" sz="1100" b="0" strike="noStrike" spc="-1">
              <a:solidFill>
                <a:srgbClr val="000000"/>
              </a:solidFill>
              <a:latin typeface="Meiryo UI"/>
              <a:ea typeface="Meiryo UI"/>
            </a:rPr>
            <a:t>到達情報</a:t>
          </a:r>
          <a:endParaRPr lang="en-US" sz="1100" b="0" strike="noStrike" spc="-1">
            <a:latin typeface="Times New Roman"/>
          </a:endParaRPr>
        </a:p>
      </xdr:txBody>
    </xdr:sp>
    <xdr:clientData/>
  </xdr:twoCellAnchor>
  <xdr:twoCellAnchor>
    <xdr:from>
      <xdr:col>9</xdr:col>
      <xdr:colOff>449061</xdr:colOff>
      <xdr:row>87</xdr:row>
      <xdr:rowOff>68040</xdr:rowOff>
    </xdr:from>
    <xdr:to>
      <xdr:col>10</xdr:col>
      <xdr:colOff>816261</xdr:colOff>
      <xdr:row>89</xdr:row>
      <xdr:rowOff>81360</xdr:rowOff>
    </xdr:to>
    <xdr:sp textlink="">
      <xdr:nvSpPr>
        <xdr:cNvPr id="126" name="CustomShape 1"/>
        <xdr:cNvSpPr/>
      </xdr:nvSpPr>
      <xdr:spPr>
        <a:xfrm>
          <a:off x="6109632" y="20764504"/>
          <a:ext cx="1238058" cy="421535"/>
        </a:xfrm>
        <a:prstGeom prst="roundRect">
          <a:avLst>
            <a:gd name="adj" fmla="val 16667"/>
          </a:avLst>
        </a:prstGeom>
        <a:solidFill>
          <a:schemeClr val="tx1"/>
        </a:solidFill>
        <a:ln w="25560">
          <a:solidFill>
            <a:schemeClr val="tx1"/>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pPr>
          <a:r>
            <a:rPr lang="ja-JP" altLang="en-US" sz="1200" b="0" strike="noStrike" spc="-1">
              <a:solidFill>
                <a:srgbClr val="FFFFFF"/>
              </a:solidFill>
              <a:latin typeface="Meiryo UI"/>
              <a:ea typeface="Meiryo UI"/>
            </a:rPr>
            <a:t>緊急安全確保</a:t>
          </a:r>
          <a:endParaRPr lang="en-US" sz="1200" b="0" strike="noStrike" spc="-1">
            <a:latin typeface="Times New Roman"/>
          </a:endParaRPr>
        </a:p>
      </xdr:txBody>
    </xdr:sp>
    <xdr:clientData/>
  </xdr:twoCellAnchor>
  <xdr:twoCellAnchor editAs="absolute">
    <xdr:from>
      <xdr:col>9</xdr:col>
      <xdr:colOff>536217</xdr:colOff>
      <xdr:row>72</xdr:row>
      <xdr:rowOff>187774</xdr:rowOff>
    </xdr:from>
    <xdr:to>
      <xdr:col>10</xdr:col>
      <xdr:colOff>834117</xdr:colOff>
      <xdr:row>74</xdr:row>
      <xdr:rowOff>147094</xdr:rowOff>
    </xdr:to>
    <xdr:sp textlink="">
      <xdr:nvSpPr>
        <xdr:cNvPr id="127" name="CustomShape 1"/>
        <xdr:cNvSpPr/>
      </xdr:nvSpPr>
      <xdr:spPr>
        <a:xfrm>
          <a:off x="6196788" y="17822631"/>
          <a:ext cx="1168758" cy="367534"/>
        </a:xfrm>
        <a:prstGeom prst="roundRect">
          <a:avLst>
            <a:gd name="adj" fmla="val 16667"/>
          </a:avLst>
        </a:prstGeom>
        <a:solidFill>
          <a:srgbClr val="FF0000"/>
        </a:solidFill>
        <a:ln w="25560">
          <a:solidFill>
            <a:srgbClr val="FF0000"/>
          </a:solidFill>
          <a:round/>
        </a:ln>
      </xdr:spPr>
      <xdr:style>
        <a:lnRef idx="0">
          <a:scrgbClr r="0" g="0" b="0"/>
        </a:lnRef>
        <a:fillRef idx="0">
          <a:scrgbClr r="0" g="0" b="0"/>
        </a:fillRef>
        <a:effectRef idx="0">
          <a:scrgbClr r="0" g="0" b="0"/>
        </a:effectRef>
        <a:fontRef idx="minor"/>
      </xdr:style>
      <xdr:txBody>
        <a:bodyPr lIns="0" tIns="0" rIns="0" bIns="0" anchor="ctr">
          <a:noAutofit/>
        </a:bodyPr>
        <a:lstStyle/>
        <a:p>
          <a:pPr algn="ctr">
            <a:lnSpc>
              <a:spcPct val="100000"/>
            </a:lnSpc>
          </a:pPr>
          <a:r>
            <a:rPr lang="ja-JP" altLang="en-US" sz="1200" b="0" strike="noStrike" spc="-1">
              <a:solidFill>
                <a:srgbClr val="FFFFFF"/>
              </a:solidFill>
              <a:latin typeface="Meiryo UI"/>
              <a:ea typeface="Meiryo UI"/>
            </a:rPr>
            <a:t>高齢者等</a:t>
          </a:r>
          <a:r>
            <a:rPr lang="en-US" sz="1200" b="0" strike="noStrike" spc="-1">
              <a:solidFill>
                <a:srgbClr val="FFFFFF"/>
              </a:solidFill>
              <a:latin typeface="Meiryo UI"/>
              <a:ea typeface="Meiryo UI"/>
            </a:rPr>
            <a:t>避難</a:t>
          </a:r>
          <a:endParaRPr lang="en-US" sz="1200" b="0" strike="noStrike" spc="-1">
            <a:latin typeface="Times New Roman"/>
          </a:endParaRPr>
        </a:p>
      </xdr:txBody>
    </xdr:sp>
    <xdr:clientData/>
  </xdr:twoCellAnchor>
  <xdr:twoCellAnchor editAs="absolute">
    <xdr:from>
      <xdr:col>7</xdr:col>
      <xdr:colOff>111672</xdr:colOff>
      <xdr:row>62</xdr:row>
      <xdr:rowOff>149978</xdr:rowOff>
    </xdr:from>
    <xdr:to>
      <xdr:col>9</xdr:col>
      <xdr:colOff>223272</xdr:colOff>
      <xdr:row>66</xdr:row>
      <xdr:rowOff>33699</xdr:rowOff>
    </xdr:to>
    <xdr:sp textlink="">
      <xdr:nvSpPr>
        <xdr:cNvPr id="86" name="CustomShape 1"/>
        <xdr:cNvSpPr/>
      </xdr:nvSpPr>
      <xdr:spPr>
        <a:xfrm>
          <a:off x="4874172" y="15743764"/>
          <a:ext cx="1009671" cy="700149"/>
        </a:xfrm>
        <a:prstGeom prst="rect">
          <a:avLst/>
        </a:prstGeom>
        <a:solidFill>
          <a:srgbClr val="FF0000"/>
        </a:solidFill>
        <a:ln w="25560">
          <a:solidFill>
            <a:schemeClr val="tx1"/>
          </a:solidFill>
        </a:ln>
      </xdr:spPr>
      <xdr:style>
        <a:lnRef idx="2">
          <a:schemeClr val="accent1">
            <a:shade val="50000"/>
          </a:schemeClr>
        </a:lnRef>
        <a:fillRef idx="1">
          <a:schemeClr val="accent1"/>
        </a:fillRef>
        <a:effectRef idx="0">
          <a:schemeClr val="accent1"/>
        </a:effectRef>
        <a:fontRef idx="minor"/>
      </xdr:style>
      <xdr:txBody>
        <a:bodyPr lIns="0" tIns="0" rIns="0" bIns="0" anchor="ctr">
          <a:noAutofit/>
        </a:bodyPr>
        <a:lstStyle/>
        <a:p>
          <a:pPr algn="ctr">
            <a:lnSpc>
              <a:spcPct val="100000"/>
            </a:lnSpc>
          </a:pPr>
          <a:r>
            <a:rPr lang="en-US" sz="1100" b="0" strike="noStrike" spc="-1">
              <a:solidFill>
                <a:srgbClr val="FFFFFF"/>
              </a:solidFill>
              <a:latin typeface="Meiryo UI"/>
              <a:ea typeface="Meiryo UI"/>
            </a:rPr>
            <a:t>土砂災害に関</a:t>
          </a:r>
          <a:endParaRPr lang="en-US" sz="1100" b="0" strike="noStrike" spc="-1">
            <a:latin typeface="Times New Roman"/>
          </a:endParaRPr>
        </a:p>
        <a:p>
          <a:pPr algn="ctr">
            <a:lnSpc>
              <a:spcPct val="100000"/>
            </a:lnSpc>
          </a:pPr>
          <a:r>
            <a:rPr lang="en-US" sz="1100" b="0" strike="noStrike" spc="-1">
              <a:solidFill>
                <a:srgbClr val="FFFFFF"/>
              </a:solidFill>
              <a:latin typeface="Meiryo UI"/>
              <a:ea typeface="Meiryo UI"/>
            </a:rPr>
            <a:t>するメッシュ情報</a:t>
          </a:r>
          <a:endParaRPr lang="en-US" sz="1100" b="0" strike="noStrike" spc="-1">
            <a:latin typeface="Times New Roman"/>
          </a:endParaRPr>
        </a:p>
        <a:p>
          <a:pPr algn="ctr">
            <a:lnSpc>
              <a:spcPct val="100000"/>
            </a:lnSpc>
          </a:pPr>
          <a:r>
            <a:rPr lang="en-US" sz="1100" b="0" strike="noStrike" spc="-1">
              <a:solidFill>
                <a:srgbClr val="FFFFFF"/>
              </a:solidFill>
              <a:latin typeface="Meiryo UI"/>
              <a:ea typeface="Meiryo UI"/>
            </a:rPr>
            <a:t>（警戒）</a:t>
          </a:r>
          <a:endParaRPr lang="en-US" sz="1100" b="0" strike="noStrike" spc="-1">
            <a:latin typeface="Times New Roman"/>
          </a:endParaRPr>
        </a:p>
      </xdr:txBody>
    </xdr:sp>
    <xdr:clientData/>
  </xdr:twoCellAnchor>
  <xdr:twoCellAnchor editAs="absolute">
    <xdr:from>
      <xdr:col>5</xdr:col>
      <xdr:colOff>357621</xdr:colOff>
      <xdr:row>62</xdr:row>
      <xdr:rowOff>201814</xdr:rowOff>
    </xdr:from>
    <xdr:to>
      <xdr:col>7</xdr:col>
      <xdr:colOff>49461</xdr:colOff>
      <xdr:row>65</xdr:row>
      <xdr:rowOff>72215</xdr:rowOff>
    </xdr:to>
    <xdr:sp textlink="">
      <xdr:nvSpPr>
        <xdr:cNvPr id="92" name="CustomShape 1"/>
        <xdr:cNvSpPr/>
      </xdr:nvSpPr>
      <xdr:spPr>
        <a:xfrm>
          <a:off x="3759407" y="15795600"/>
          <a:ext cx="1052554" cy="482722"/>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xdr:style>
      <xdr:txBody>
        <a:bodyPr lIns="0" tIns="0" rIns="0" bIns="0" anchor="ctr">
          <a:noAutofit/>
        </a:bodyPr>
        <a:lstStyle/>
        <a:p>
          <a:pPr algn="ctr">
            <a:lnSpc>
              <a:spcPct val="100000"/>
            </a:lnSpc>
          </a:pPr>
          <a:r>
            <a:rPr lang="en-US" sz="1100" b="0" strike="noStrike" spc="-1">
              <a:solidFill>
                <a:srgbClr val="000000"/>
              </a:solidFill>
              <a:latin typeface="Meiryo UI"/>
              <a:ea typeface="Meiryo UI"/>
            </a:rPr>
            <a:t>洪水予報</a:t>
          </a:r>
          <a:endParaRPr lang="en-US" sz="1100" b="0" strike="noStrike" spc="-1">
            <a:latin typeface="Times New Roman"/>
          </a:endParaRPr>
        </a:p>
        <a:p>
          <a:pPr algn="ctr">
            <a:lnSpc>
              <a:spcPct val="100000"/>
            </a:lnSpc>
          </a:pPr>
          <a:r>
            <a:rPr lang="en-US" sz="1100" b="0" strike="noStrike" spc="-1">
              <a:solidFill>
                <a:srgbClr val="000000"/>
              </a:solidFill>
              <a:latin typeface="Meiryo UI"/>
              <a:ea typeface="Meiryo UI"/>
            </a:rPr>
            <a:t>氾濫警戒情報</a:t>
          </a:r>
          <a:endParaRPr lang="en-US" sz="1100" b="0" strike="noStrike" spc="-1">
            <a:latin typeface="Times New Roman"/>
          </a:endParaRPr>
        </a:p>
      </xdr:txBody>
    </xdr:sp>
    <xdr:clientData/>
  </xdr:twoCellAnchor>
  <xdr:twoCellAnchor>
    <xdr:from>
      <xdr:col>10</xdr:col>
      <xdr:colOff>193949</xdr:colOff>
      <xdr:row>47</xdr:row>
      <xdr:rowOff>27214</xdr:rowOff>
    </xdr:from>
    <xdr:to>
      <xdr:col>10</xdr:col>
      <xdr:colOff>197244</xdr:colOff>
      <xdr:row>53</xdr:row>
      <xdr:rowOff>108720</xdr:rowOff>
    </xdr:to>
    <xdr:cxnSp macro="">
      <xdr:nvCxnSpPr>
        <xdr:cNvPr id="4" name="直線矢印コネクタ 3"/>
        <xdr:cNvCxnSpPr>
          <a:stCxn id="116" idx="2"/>
          <a:endCxn id="114" idx="0"/>
        </xdr:cNvCxnSpPr>
      </xdr:nvCxnSpPr>
      <xdr:spPr>
        <a:xfrm flipH="1">
          <a:off x="6725378" y="12559393"/>
          <a:ext cx="3295" cy="1306148"/>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217328</xdr:colOff>
      <xdr:row>56</xdr:row>
      <xdr:rowOff>176400</xdr:rowOff>
    </xdr:from>
    <xdr:to>
      <xdr:col>10</xdr:col>
      <xdr:colOff>225163</xdr:colOff>
      <xdr:row>70</xdr:row>
      <xdr:rowOff>97701</xdr:rowOff>
    </xdr:to>
    <xdr:cxnSp macro="">
      <xdr:nvCxnSpPr>
        <xdr:cNvPr id="132" name="直線矢印コネクタ 131"/>
        <xdr:cNvCxnSpPr>
          <a:stCxn id="115" idx="2"/>
          <a:endCxn id="81" idx="0"/>
        </xdr:cNvCxnSpPr>
      </xdr:nvCxnSpPr>
      <xdr:spPr>
        <a:xfrm>
          <a:off x="6748757" y="14545543"/>
          <a:ext cx="7835" cy="2778801"/>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223814</xdr:colOff>
      <xdr:row>75</xdr:row>
      <xdr:rowOff>54861</xdr:rowOff>
    </xdr:from>
    <xdr:to>
      <xdr:col>10</xdr:col>
      <xdr:colOff>225163</xdr:colOff>
      <xdr:row>77</xdr:row>
      <xdr:rowOff>149761</xdr:rowOff>
    </xdr:to>
    <xdr:cxnSp macro="">
      <xdr:nvCxnSpPr>
        <xdr:cNvPr id="134" name="直線矢印コネクタ 133"/>
        <xdr:cNvCxnSpPr>
          <a:stCxn id="81" idx="2"/>
          <a:endCxn id="110" idx="0"/>
        </xdr:cNvCxnSpPr>
      </xdr:nvCxnSpPr>
      <xdr:spPr>
        <a:xfrm flipH="1">
          <a:off x="6755243" y="18302040"/>
          <a:ext cx="1349" cy="503114"/>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315763</xdr:colOff>
      <xdr:row>45</xdr:row>
      <xdr:rowOff>63720</xdr:rowOff>
    </xdr:from>
    <xdr:to>
      <xdr:col>1</xdr:col>
      <xdr:colOff>322064</xdr:colOff>
      <xdr:row>51</xdr:row>
      <xdr:rowOff>5765</xdr:rowOff>
    </xdr:to>
    <xdr:cxnSp macro="">
      <xdr:nvCxnSpPr>
        <xdr:cNvPr id="135" name="直線矢印コネクタ 134"/>
        <xdr:cNvCxnSpPr>
          <a:stCxn id="69" idx="4"/>
          <a:endCxn id="71" idx="0"/>
        </xdr:cNvCxnSpPr>
      </xdr:nvCxnSpPr>
      <xdr:spPr>
        <a:xfrm flipH="1">
          <a:off x="996120" y="12187684"/>
          <a:ext cx="6301" cy="1166688"/>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304667</xdr:colOff>
      <xdr:row>59</xdr:row>
      <xdr:rowOff>169560</xdr:rowOff>
    </xdr:from>
    <xdr:to>
      <xdr:col>1</xdr:col>
      <xdr:colOff>308842</xdr:colOff>
      <xdr:row>69</xdr:row>
      <xdr:rowOff>153783</xdr:rowOff>
    </xdr:to>
    <xdr:cxnSp macro="">
      <xdr:nvCxnSpPr>
        <xdr:cNvPr id="138" name="直線矢印コネクタ 137"/>
        <xdr:cNvCxnSpPr>
          <a:stCxn id="105" idx="2"/>
          <a:endCxn id="101" idx="0"/>
        </xdr:cNvCxnSpPr>
      </xdr:nvCxnSpPr>
      <xdr:spPr>
        <a:xfrm flipH="1">
          <a:off x="985024" y="15151024"/>
          <a:ext cx="4175" cy="2025295"/>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331881</xdr:colOff>
      <xdr:row>75</xdr:row>
      <xdr:rowOff>41764</xdr:rowOff>
    </xdr:from>
    <xdr:to>
      <xdr:col>1</xdr:col>
      <xdr:colOff>337855</xdr:colOff>
      <xdr:row>77</xdr:row>
      <xdr:rowOff>163286</xdr:rowOff>
    </xdr:to>
    <xdr:cxnSp macro="">
      <xdr:nvCxnSpPr>
        <xdr:cNvPr id="141" name="直線矢印コネクタ 140"/>
        <xdr:cNvCxnSpPr/>
      </xdr:nvCxnSpPr>
      <xdr:spPr>
        <a:xfrm flipH="1">
          <a:off x="1012238" y="18288943"/>
          <a:ext cx="5974" cy="529736"/>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340179</xdr:colOff>
      <xdr:row>83</xdr:row>
      <xdr:rowOff>58093</xdr:rowOff>
    </xdr:from>
    <xdr:to>
      <xdr:col>1</xdr:col>
      <xdr:colOff>354185</xdr:colOff>
      <xdr:row>85</xdr:row>
      <xdr:rowOff>81643</xdr:rowOff>
    </xdr:to>
    <xdr:cxnSp macro="">
      <xdr:nvCxnSpPr>
        <xdr:cNvPr id="144" name="直線矢印コネクタ 143"/>
        <xdr:cNvCxnSpPr/>
      </xdr:nvCxnSpPr>
      <xdr:spPr>
        <a:xfrm flipH="1">
          <a:off x="1020536" y="19938129"/>
          <a:ext cx="14006" cy="431764"/>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633960</xdr:colOff>
      <xdr:row>65</xdr:row>
      <xdr:rowOff>122464</xdr:rowOff>
    </xdr:from>
    <xdr:to>
      <xdr:col>4</xdr:col>
      <xdr:colOff>639535</xdr:colOff>
      <xdr:row>85</xdr:row>
      <xdr:rowOff>61255</xdr:rowOff>
    </xdr:to>
    <xdr:cxnSp macro="">
      <xdr:nvCxnSpPr>
        <xdr:cNvPr id="146" name="直線矢印コネクタ 145"/>
        <xdr:cNvCxnSpPr/>
      </xdr:nvCxnSpPr>
      <xdr:spPr>
        <a:xfrm flipH="1">
          <a:off x="3355389" y="16328571"/>
          <a:ext cx="5575" cy="4020934"/>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141591</xdr:colOff>
      <xdr:row>56</xdr:row>
      <xdr:rowOff>107262</xdr:rowOff>
    </xdr:from>
    <xdr:to>
      <xdr:col>4</xdr:col>
      <xdr:colOff>147892</xdr:colOff>
      <xdr:row>62</xdr:row>
      <xdr:rowOff>49307</xdr:rowOff>
    </xdr:to>
    <xdr:cxnSp macro="">
      <xdr:nvCxnSpPr>
        <xdr:cNvPr id="148" name="直線矢印コネクタ 147"/>
        <xdr:cNvCxnSpPr/>
      </xdr:nvCxnSpPr>
      <xdr:spPr>
        <a:xfrm flipH="1">
          <a:off x="2863020" y="14476405"/>
          <a:ext cx="6301" cy="1166688"/>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164447</xdr:colOff>
      <xdr:row>47</xdr:row>
      <xdr:rowOff>40822</xdr:rowOff>
    </xdr:from>
    <xdr:to>
      <xdr:col>4</xdr:col>
      <xdr:colOff>169588</xdr:colOff>
      <xdr:row>53</xdr:row>
      <xdr:rowOff>50760</xdr:rowOff>
    </xdr:to>
    <xdr:cxnSp macro="">
      <xdr:nvCxnSpPr>
        <xdr:cNvPr id="149" name="直線矢印コネクタ 148"/>
        <xdr:cNvCxnSpPr>
          <a:endCxn id="68" idx="0"/>
        </xdr:cNvCxnSpPr>
      </xdr:nvCxnSpPr>
      <xdr:spPr>
        <a:xfrm flipH="1">
          <a:off x="2885876" y="12573001"/>
          <a:ext cx="5141" cy="1234580"/>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203541</xdr:colOff>
      <xdr:row>58</xdr:row>
      <xdr:rowOff>108858</xdr:rowOff>
    </xdr:from>
    <xdr:to>
      <xdr:col>6</xdr:col>
      <xdr:colOff>204107</xdr:colOff>
      <xdr:row>62</xdr:row>
      <xdr:rowOff>174600</xdr:rowOff>
    </xdr:to>
    <xdr:cxnSp macro="">
      <xdr:nvCxnSpPr>
        <xdr:cNvPr id="151" name="直線矢印コネクタ 150"/>
        <xdr:cNvCxnSpPr/>
      </xdr:nvCxnSpPr>
      <xdr:spPr>
        <a:xfrm flipH="1">
          <a:off x="4285684" y="14886215"/>
          <a:ext cx="566" cy="882171"/>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176327</xdr:colOff>
      <xdr:row>65</xdr:row>
      <xdr:rowOff>95251</xdr:rowOff>
    </xdr:from>
    <xdr:to>
      <xdr:col>6</xdr:col>
      <xdr:colOff>182628</xdr:colOff>
      <xdr:row>71</xdr:row>
      <xdr:rowOff>37296</xdr:rowOff>
    </xdr:to>
    <xdr:cxnSp macro="">
      <xdr:nvCxnSpPr>
        <xdr:cNvPr id="154" name="直線矢印コネクタ 153"/>
        <xdr:cNvCxnSpPr/>
      </xdr:nvCxnSpPr>
      <xdr:spPr>
        <a:xfrm flipH="1">
          <a:off x="4258470" y="16301358"/>
          <a:ext cx="6301" cy="1166688"/>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598714</xdr:colOff>
      <xdr:row>57</xdr:row>
      <xdr:rowOff>13607</xdr:rowOff>
    </xdr:from>
    <xdr:to>
      <xdr:col>7</xdr:col>
      <xdr:colOff>605015</xdr:colOff>
      <xdr:row>62</xdr:row>
      <xdr:rowOff>159759</xdr:rowOff>
    </xdr:to>
    <xdr:cxnSp macro="">
      <xdr:nvCxnSpPr>
        <xdr:cNvPr id="156" name="直線矢印コネクタ 155"/>
        <xdr:cNvCxnSpPr/>
      </xdr:nvCxnSpPr>
      <xdr:spPr>
        <a:xfrm flipH="1">
          <a:off x="5361214" y="14586857"/>
          <a:ext cx="6301" cy="1166688"/>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607738</xdr:colOff>
      <xdr:row>66</xdr:row>
      <xdr:rowOff>57150</xdr:rowOff>
    </xdr:from>
    <xdr:to>
      <xdr:col>7</xdr:col>
      <xdr:colOff>615502</xdr:colOff>
      <xdr:row>77</xdr:row>
      <xdr:rowOff>87197</xdr:rowOff>
    </xdr:to>
    <xdr:cxnSp macro="">
      <xdr:nvCxnSpPr>
        <xdr:cNvPr id="157" name="直線矢印コネクタ 156"/>
        <xdr:cNvCxnSpPr>
          <a:endCxn id="85" idx="0"/>
        </xdr:cNvCxnSpPr>
      </xdr:nvCxnSpPr>
      <xdr:spPr>
        <a:xfrm>
          <a:off x="5370238" y="16467364"/>
          <a:ext cx="7764" cy="2275226"/>
        </a:xfrm>
        <a:prstGeom prst="straightConnector1">
          <a:avLst/>
        </a:prstGeom>
        <a:ln w="50800">
          <a:solidFill>
            <a:schemeClr val="bg1">
              <a:lumMod val="50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235327</xdr:colOff>
      <xdr:row>143</xdr:row>
      <xdr:rowOff>11205</xdr:rowOff>
    </xdr:from>
    <xdr:to>
      <xdr:col>5</xdr:col>
      <xdr:colOff>627531</xdr:colOff>
      <xdr:row>150</xdr:row>
      <xdr:rowOff>156881</xdr:rowOff>
    </xdr:to>
    <xdr:sp textlink="">
      <xdr:nvSpPr>
        <xdr:cNvPr id="127" name="CustomShape 1"/>
        <xdr:cNvSpPr/>
      </xdr:nvSpPr>
      <xdr:spPr>
        <a:xfrm rot="16200000">
          <a:off x="3070414" y="32799618"/>
          <a:ext cx="1557617" cy="392204"/>
        </a:xfrm>
        <a:prstGeom prst="roundRect">
          <a:avLst>
            <a:gd name="adj" fmla="val 16667"/>
          </a:avLst>
        </a:prstGeom>
        <a:solidFill>
          <a:srgbClr val="FFFF99"/>
        </a:solidFill>
        <a:ln w="19080">
          <a:solidFill>
            <a:srgbClr val="000000"/>
          </a:solidFill>
        </a:ln>
      </xdr:spPr>
      <xdr:style>
        <a:lnRef idx="2">
          <a:schemeClr val="accent1">
            <a:shade val="50000"/>
          </a:schemeClr>
        </a:lnRef>
        <a:fillRef idx="1">
          <a:schemeClr val="accent1"/>
        </a:fillRef>
        <a:effectRef idx="0">
          <a:schemeClr val="accent1"/>
        </a:effectRef>
        <a:fontRef idx="minor"/>
      </xdr:style>
      <xdr:txBody>
        <a:bodyPr rot="5400000" vert="eaVert" wrap="none" lIns="36000" tIns="36000" rIns="36000" bIns="36000" anchor="ctr">
          <a:noAutofit/>
        </a:bodyPr>
        <a:lstStyle/>
        <a:p>
          <a:pPr algn="ctr">
            <a:lnSpc>
              <a:spcPct val="100000"/>
            </a:lnSpc>
          </a:pPr>
          <a:r>
            <a:rPr lang="en-US" sz="1400" b="0" strike="noStrike" spc="-1">
              <a:solidFill>
                <a:srgbClr val="000000"/>
              </a:solidFill>
              <a:latin typeface="Calibri"/>
            </a:rPr>
            <a:t>注意体制確立</a:t>
          </a:r>
          <a:endParaRPr lang="en-US" sz="1400" b="0" strike="noStrike" spc="-1">
            <a:latin typeface="Times New Roman"/>
          </a:endParaRPr>
        </a:p>
      </xdr:txBody>
    </xdr:sp>
    <xdr:clientData/>
  </xdr:twoCellAnchor>
  <xdr:twoCellAnchor>
    <xdr:from>
      <xdr:col>5</xdr:col>
      <xdr:colOff>31680</xdr:colOff>
      <xdr:row>145</xdr:row>
      <xdr:rowOff>0</xdr:rowOff>
    </xdr:from>
    <xdr:to>
      <xdr:col>5</xdr:col>
      <xdr:colOff>179640</xdr:colOff>
      <xdr:row>148</xdr:row>
      <xdr:rowOff>52560</xdr:rowOff>
    </xdr:to>
    <xdr:sp textlink="">
      <xdr:nvSpPr>
        <xdr:cNvPr id="128" name="CustomShape 1"/>
        <xdr:cNvSpPr/>
      </xdr:nvSpPr>
      <xdr:spPr>
        <a:xfrm>
          <a:off x="3174840" y="32666040"/>
          <a:ext cx="147960" cy="660240"/>
        </a:xfrm>
        <a:prstGeom prst="rightArrow">
          <a:avLst>
            <a:gd name="adj1" fmla="val 50000"/>
            <a:gd name="adj2" fmla="val 50000"/>
          </a:avLst>
        </a:prstGeom>
        <a:ln>
          <a:solidFill>
            <a:srgbClr val="000000"/>
          </a:solidFill>
        </a:ln>
      </xdr:spPr>
      <xdr:style>
        <a:lnRef idx="2">
          <a:schemeClr val="accent6"/>
        </a:lnRef>
        <a:fillRef idx="1">
          <a:schemeClr val="lt1"/>
        </a:fillRef>
        <a:effectRef idx="0">
          <a:schemeClr val="accent6"/>
        </a:effectRef>
        <a:fontRef idx="minor"/>
      </xdr:style>
    </xdr:sp>
    <xdr:clientData/>
  </xdr:twoCellAnchor>
  <xdr:twoCellAnchor>
    <xdr:from>
      <xdr:col>5</xdr:col>
      <xdr:colOff>224118</xdr:colOff>
      <xdr:row>152</xdr:row>
      <xdr:rowOff>22411</xdr:rowOff>
    </xdr:from>
    <xdr:to>
      <xdr:col>5</xdr:col>
      <xdr:colOff>649942</xdr:colOff>
      <xdr:row>161</xdr:row>
      <xdr:rowOff>201705</xdr:rowOff>
    </xdr:to>
    <xdr:sp textlink="">
      <xdr:nvSpPr>
        <xdr:cNvPr id="129" name="CustomShape 1"/>
        <xdr:cNvSpPr/>
      </xdr:nvSpPr>
      <xdr:spPr>
        <a:xfrm rot="16200000">
          <a:off x="2857500" y="34827882"/>
          <a:ext cx="1994647" cy="425824"/>
        </a:xfrm>
        <a:prstGeom prst="roundRect">
          <a:avLst>
            <a:gd name="adj" fmla="val 16667"/>
          </a:avLst>
        </a:prstGeom>
        <a:solidFill>
          <a:schemeClr val="accent2">
            <a:lumMod val="60000"/>
            <a:lumOff val="40000"/>
          </a:schemeClr>
        </a:solidFill>
        <a:ln w="19080">
          <a:solidFill>
            <a:srgbClr val="000000"/>
          </a:solidFill>
        </a:ln>
      </xdr:spPr>
      <xdr:style>
        <a:lnRef idx="2">
          <a:schemeClr val="accent1">
            <a:shade val="50000"/>
          </a:schemeClr>
        </a:lnRef>
        <a:fillRef idx="1">
          <a:schemeClr val="accent1"/>
        </a:fillRef>
        <a:effectRef idx="0">
          <a:schemeClr val="accent1"/>
        </a:effectRef>
        <a:fontRef idx="minor"/>
      </xdr:style>
      <xdr:txBody>
        <a:bodyPr rot="5400000" vert="eaVert" wrap="none" lIns="36000" tIns="36000" rIns="36000" bIns="36000" anchor="ctr">
          <a:noAutofit/>
        </a:bodyPr>
        <a:lstStyle/>
        <a:p>
          <a:pPr algn="ctr">
            <a:lnSpc>
              <a:spcPct val="100000"/>
            </a:lnSpc>
          </a:pPr>
          <a:r>
            <a:rPr lang="en-US" sz="1400" b="0" strike="noStrike" spc="-1">
              <a:solidFill>
                <a:srgbClr val="000000"/>
              </a:solidFill>
              <a:latin typeface="Calibri"/>
            </a:rPr>
            <a:t>警戒体制確立</a:t>
          </a:r>
          <a:endParaRPr lang="en-US" sz="1400" b="0" strike="noStrike" spc="-1">
            <a:latin typeface="Times New Roman"/>
          </a:endParaRPr>
        </a:p>
      </xdr:txBody>
    </xdr:sp>
    <xdr:clientData/>
  </xdr:twoCellAnchor>
  <xdr:twoCellAnchor>
    <xdr:from>
      <xdr:col>5</xdr:col>
      <xdr:colOff>31680</xdr:colOff>
      <xdr:row>155</xdr:row>
      <xdr:rowOff>84600</xdr:rowOff>
    </xdr:from>
    <xdr:to>
      <xdr:col>5</xdr:col>
      <xdr:colOff>179640</xdr:colOff>
      <xdr:row>158</xdr:row>
      <xdr:rowOff>137160</xdr:rowOff>
    </xdr:to>
    <xdr:sp textlink="">
      <xdr:nvSpPr>
        <xdr:cNvPr id="130" name="CustomShape 1"/>
        <xdr:cNvSpPr/>
      </xdr:nvSpPr>
      <xdr:spPr>
        <a:xfrm>
          <a:off x="3174840" y="34776360"/>
          <a:ext cx="147960" cy="660240"/>
        </a:xfrm>
        <a:prstGeom prst="rightArrow">
          <a:avLst>
            <a:gd name="adj1" fmla="val 50000"/>
            <a:gd name="adj2" fmla="val 50000"/>
          </a:avLst>
        </a:prstGeom>
        <a:ln>
          <a:solidFill>
            <a:srgbClr val="000000"/>
          </a:solidFill>
        </a:ln>
      </xdr:spPr>
      <xdr:style>
        <a:lnRef idx="2">
          <a:schemeClr val="accent6"/>
        </a:lnRef>
        <a:fillRef idx="1">
          <a:schemeClr val="lt1"/>
        </a:fillRef>
        <a:effectRef idx="0">
          <a:schemeClr val="accent6"/>
        </a:effectRef>
        <a:fontRef idx="minor"/>
      </xdr:style>
    </xdr:sp>
    <xdr:clientData/>
  </xdr:twoCellAnchor>
  <xdr:twoCellAnchor>
    <xdr:from>
      <xdr:col>5</xdr:col>
      <xdr:colOff>224118</xdr:colOff>
      <xdr:row>163</xdr:row>
      <xdr:rowOff>67234</xdr:rowOff>
    </xdr:from>
    <xdr:to>
      <xdr:col>5</xdr:col>
      <xdr:colOff>638736</xdr:colOff>
      <xdr:row>186</xdr:row>
      <xdr:rowOff>22413</xdr:rowOff>
    </xdr:to>
    <xdr:sp textlink="">
      <xdr:nvSpPr>
        <xdr:cNvPr id="131" name="CustomShape 1"/>
        <xdr:cNvSpPr/>
      </xdr:nvSpPr>
      <xdr:spPr>
        <a:xfrm rot="16200000">
          <a:off x="1552014" y="38396956"/>
          <a:ext cx="4594414" cy="414618"/>
        </a:xfrm>
        <a:prstGeom prst="roundRect">
          <a:avLst>
            <a:gd name="adj" fmla="val 16667"/>
          </a:avLst>
        </a:prstGeom>
        <a:solidFill>
          <a:srgbClr val="FF0000"/>
        </a:solidFill>
        <a:ln w="19080">
          <a:solidFill>
            <a:srgbClr val="000000"/>
          </a:solidFill>
        </a:ln>
      </xdr:spPr>
      <xdr:style>
        <a:lnRef idx="2">
          <a:schemeClr val="accent1">
            <a:shade val="50000"/>
          </a:schemeClr>
        </a:lnRef>
        <a:fillRef idx="1">
          <a:schemeClr val="accent1"/>
        </a:fillRef>
        <a:effectRef idx="0">
          <a:schemeClr val="accent1"/>
        </a:effectRef>
        <a:fontRef idx="minor"/>
      </xdr:style>
      <xdr:txBody>
        <a:bodyPr rot="5400000" vert="eaVert" wrap="none" lIns="36000" tIns="36000" rIns="36000" bIns="36000" anchor="ctr">
          <a:noAutofit/>
        </a:bodyPr>
        <a:lstStyle/>
        <a:p>
          <a:pPr algn="ctr">
            <a:lnSpc>
              <a:spcPct val="100000"/>
            </a:lnSpc>
          </a:pPr>
          <a:r>
            <a:rPr lang="en-US" sz="1400" b="0" strike="noStrike" spc="-1">
              <a:solidFill>
                <a:srgbClr val="000000"/>
              </a:solidFill>
              <a:latin typeface="Calibri"/>
            </a:rPr>
            <a:t>非常体制確立</a:t>
          </a:r>
          <a:endParaRPr lang="en-US" sz="1400" b="0" strike="noStrike" spc="-1">
            <a:latin typeface="Times New Roman"/>
          </a:endParaRPr>
        </a:p>
      </xdr:txBody>
    </xdr:sp>
    <xdr:clientData/>
  </xdr:twoCellAnchor>
  <xdr:twoCellAnchor>
    <xdr:from>
      <xdr:col>5</xdr:col>
      <xdr:colOff>31680</xdr:colOff>
      <xdr:row>165</xdr:row>
      <xdr:rowOff>158760</xdr:rowOff>
    </xdr:from>
    <xdr:to>
      <xdr:col>5</xdr:col>
      <xdr:colOff>179640</xdr:colOff>
      <xdr:row>169</xdr:row>
      <xdr:rowOff>8640</xdr:rowOff>
    </xdr:to>
    <xdr:sp textlink="">
      <xdr:nvSpPr>
        <xdr:cNvPr id="132" name="CustomShape 1"/>
        <xdr:cNvSpPr/>
      </xdr:nvSpPr>
      <xdr:spPr>
        <a:xfrm>
          <a:off x="3174840" y="36876240"/>
          <a:ext cx="147960" cy="660240"/>
        </a:xfrm>
        <a:prstGeom prst="rightArrow">
          <a:avLst>
            <a:gd name="adj1" fmla="val 50000"/>
            <a:gd name="adj2" fmla="val 50000"/>
          </a:avLst>
        </a:prstGeom>
        <a:ln>
          <a:solidFill>
            <a:srgbClr val="000000"/>
          </a:solidFill>
        </a:ln>
      </xdr:spPr>
      <xdr:style>
        <a:lnRef idx="2">
          <a:schemeClr val="accent6"/>
        </a:lnRef>
        <a:fillRef idx="1">
          <a:schemeClr val="lt1"/>
        </a:fillRef>
        <a:effectRef idx="0">
          <a:schemeClr val="accent6"/>
        </a:effectRef>
        <a:fontRef idx="minor"/>
      </xdr:style>
    </xdr:sp>
    <xdr:clientData/>
  </xdr:twoCellAnchor>
  <xdr:twoCellAnchor>
    <xdr:from>
      <xdr:col>5</xdr:col>
      <xdr:colOff>232920</xdr:colOff>
      <xdr:row>162</xdr:row>
      <xdr:rowOff>0</xdr:rowOff>
    </xdr:from>
    <xdr:to>
      <xdr:col>5</xdr:col>
      <xdr:colOff>603000</xdr:colOff>
      <xdr:row>162</xdr:row>
      <xdr:rowOff>200880</xdr:rowOff>
    </xdr:to>
    <xdr:sp textlink="">
      <xdr:nvSpPr>
        <xdr:cNvPr id="133" name="CustomShape 1"/>
        <xdr:cNvSpPr/>
      </xdr:nvSpPr>
      <xdr:spPr>
        <a:xfrm>
          <a:off x="3376080" y="36109800"/>
          <a:ext cx="370080" cy="200880"/>
        </a:xfrm>
        <a:prstGeom prst="downArrow">
          <a:avLst>
            <a:gd name="adj1" fmla="val 50000"/>
            <a:gd name="adj2" fmla="val 50000"/>
          </a:avLst>
        </a:prstGeom>
        <a:gradFill rotWithShape="0">
          <a:gsLst>
            <a:gs pos="0">
              <a:srgbClr val="FFFFFF"/>
            </a:gs>
            <a:gs pos="100000">
              <a:srgbClr val="FF0000"/>
            </a:gs>
          </a:gsLst>
          <a:lin ang="5400000"/>
        </a:gra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5</xdr:col>
      <xdr:colOff>232920</xdr:colOff>
      <xdr:row>151</xdr:row>
      <xdr:rowOff>0</xdr:rowOff>
    </xdr:from>
    <xdr:to>
      <xdr:col>5</xdr:col>
      <xdr:colOff>603000</xdr:colOff>
      <xdr:row>151</xdr:row>
      <xdr:rowOff>168840</xdr:rowOff>
    </xdr:to>
    <xdr:sp textlink="">
      <xdr:nvSpPr>
        <xdr:cNvPr id="134" name="CustomShape 1"/>
        <xdr:cNvSpPr/>
      </xdr:nvSpPr>
      <xdr:spPr>
        <a:xfrm>
          <a:off x="3376080" y="33881400"/>
          <a:ext cx="370080" cy="168840"/>
        </a:xfrm>
        <a:prstGeom prst="downArrow">
          <a:avLst>
            <a:gd name="adj1" fmla="val 50000"/>
            <a:gd name="adj2" fmla="val 50000"/>
          </a:avLst>
        </a:prstGeom>
        <a:gradFill rotWithShape="0">
          <a:gsLst>
            <a:gs pos="0">
              <a:srgbClr val="FFFFFF"/>
            </a:gs>
            <a:gs pos="100000">
              <a:srgbClr val="FF0000"/>
            </a:gs>
          </a:gsLst>
          <a:lin ang="5400000"/>
        </a:gradFill>
        <a:ln>
          <a:noFill/>
        </a:ln>
      </xdr:spPr>
      <xdr:style>
        <a:lnRef idx="2">
          <a:schemeClr val="accent1">
            <a:shade val="50000"/>
          </a:schemeClr>
        </a:lnRef>
        <a:fillRef idx="1">
          <a:schemeClr val="accent1"/>
        </a:fillRef>
        <a:effectRef idx="0">
          <a:schemeClr val="accent1"/>
        </a:effectRef>
        <a:fontRef idx="minor"/>
      </xdr:style>
    </xdr:sp>
    <xdr:clientData/>
  </xdr:twoCellAnchor>
  <xdr:twoCellAnchor>
    <xdr:from>
      <xdr:col>0</xdr:col>
      <xdr:colOff>33656</xdr:colOff>
      <xdr:row>154</xdr:row>
      <xdr:rowOff>153811</xdr:rowOff>
    </xdr:from>
    <xdr:to>
      <xdr:col>4</xdr:col>
      <xdr:colOff>392936</xdr:colOff>
      <xdr:row>158</xdr:row>
      <xdr:rowOff>138059</xdr:rowOff>
    </xdr:to>
    <xdr:sp textlink="">
      <xdr:nvSpPr>
        <xdr:cNvPr id="135" name="CustomShape 1"/>
        <xdr:cNvSpPr/>
      </xdr:nvSpPr>
      <xdr:spPr>
        <a:xfrm>
          <a:off x="33656" y="34578282"/>
          <a:ext cx="3093515" cy="791071"/>
        </a:xfrm>
        <a:prstGeom prst="rect">
          <a:avLst/>
        </a:prstGeom>
        <a:solidFill>
          <a:schemeClr val="lt1"/>
        </a:solidFill>
        <a:ln w="9360">
          <a:solidFill>
            <a:schemeClr val="lt1">
              <a:shade val="50000"/>
            </a:schemeClr>
          </a:solidFill>
          <a:round/>
        </a:ln>
      </xdr:spPr>
      <xdr:style>
        <a:lnRef idx="0">
          <a:scrgbClr r="0" g="0" b="0"/>
        </a:lnRef>
        <a:fillRef idx="0">
          <a:scrgbClr r="0" g="0" b="0"/>
        </a:fillRef>
        <a:effectRef idx="0">
          <a:scrgbClr r="0" g="0" b="0"/>
        </a:effectRef>
        <a:fontRef idx="minor"/>
      </xdr:style>
      <xdr:txBody>
        <a:bodyPr lIns="90000" tIns="45000" rIns="90000" bIns="45000">
          <a:spAutoFit/>
        </a:bodyPr>
        <a:lstStyle/>
        <a:p>
          <a:pPr>
            <a:lnSpc>
              <a:spcPct val="100000"/>
            </a:lnSpc>
          </a:pPr>
          <a:r>
            <a:rPr lang="en-US" sz="1050" b="0" strike="noStrike" spc="-1">
              <a:solidFill>
                <a:srgbClr val="000000"/>
              </a:solidFill>
              <a:latin typeface="ＭＳ Ｐゴシック"/>
              <a:ea typeface="ＭＳ Ｐゴシック"/>
            </a:rPr>
            <a:t>次のいずれかに該当する場合</a:t>
          </a:r>
        </a:p>
        <a:p>
          <a:pPr>
            <a:lnSpc>
              <a:spcPct val="100000"/>
            </a:lnSpc>
          </a:pPr>
          <a:r>
            <a:rPr lang="en-US" sz="1050" b="0" strike="noStrike" spc="-1">
              <a:solidFill>
                <a:srgbClr val="000000"/>
              </a:solidFill>
              <a:latin typeface="ＭＳ Ｐゴシック"/>
              <a:ea typeface="ＭＳ Ｐゴシック"/>
            </a:rPr>
            <a:t>　□総社市に洪水注意報発表</a:t>
          </a:r>
        </a:p>
        <a:p>
          <a:pPr>
            <a:lnSpc>
              <a:spcPct val="100000"/>
            </a:lnSpc>
          </a:pPr>
          <a:r>
            <a:rPr lang="en-US" sz="1050" b="0" strike="noStrike" spc="-1">
              <a:solidFill>
                <a:srgbClr val="000000"/>
              </a:solidFill>
              <a:latin typeface="ＭＳ Ｐゴシック"/>
              <a:ea typeface="ＭＳ Ｐゴシック"/>
            </a:rPr>
            <a:t>　□高梁川（日羽地点）氾濫注意情報発表</a:t>
          </a:r>
        </a:p>
        <a:p>
          <a:pPr>
            <a:lnSpc>
              <a:spcPct val="100000"/>
            </a:lnSpc>
          </a:pPr>
          <a:r>
            <a:rPr lang="en-US" sz="1050" b="0" strike="noStrike" spc="-1">
              <a:solidFill>
                <a:srgbClr val="000000"/>
              </a:solidFill>
              <a:latin typeface="ＭＳ Ｐゴシック"/>
              <a:ea typeface="ＭＳ Ｐゴシック"/>
            </a:rPr>
            <a:t>　□吉井川（御休地点）氾濫注意情報発表</a:t>
          </a:r>
          <a:endParaRPr lang="en-US" sz="1050" b="0" strike="noStrike" spc="-1">
            <a:latin typeface="Times New Roman"/>
          </a:endParaRPr>
        </a:p>
      </xdr:txBody>
    </xdr:sp>
    <xdr:clientData/>
  </xdr:twoCellAnchor>
  <xdr:twoCellAnchor>
    <xdr:from>
      <xdr:col>0</xdr:col>
      <xdr:colOff>45000</xdr:colOff>
      <xdr:row>165</xdr:row>
      <xdr:rowOff>197640</xdr:rowOff>
    </xdr:from>
    <xdr:to>
      <xdr:col>4</xdr:col>
      <xdr:colOff>404280</xdr:colOff>
      <xdr:row>169</xdr:row>
      <xdr:rowOff>181887</xdr:rowOff>
    </xdr:to>
    <xdr:sp textlink="">
      <xdr:nvSpPr>
        <xdr:cNvPr id="136" name="CustomShape 1"/>
        <xdr:cNvSpPr/>
      </xdr:nvSpPr>
      <xdr:spPr>
        <a:xfrm>
          <a:off x="45000" y="36840875"/>
          <a:ext cx="3093515" cy="791071"/>
        </a:xfrm>
        <a:prstGeom prst="rect">
          <a:avLst/>
        </a:prstGeom>
        <a:solidFill>
          <a:schemeClr val="lt1"/>
        </a:solidFill>
        <a:ln w="9360">
          <a:solidFill>
            <a:schemeClr val="lt1">
              <a:shade val="50000"/>
            </a:schemeClr>
          </a:solidFill>
          <a:round/>
        </a:ln>
      </xdr:spPr>
      <xdr:style>
        <a:lnRef idx="0">
          <a:scrgbClr r="0" g="0" b="0"/>
        </a:lnRef>
        <a:fillRef idx="0">
          <a:scrgbClr r="0" g="0" b="0"/>
        </a:fillRef>
        <a:effectRef idx="0">
          <a:scrgbClr r="0" g="0" b="0"/>
        </a:effectRef>
        <a:fontRef idx="minor"/>
      </xdr:style>
      <xdr:txBody>
        <a:bodyPr lIns="90000" tIns="45000" rIns="90000" bIns="45000">
          <a:spAutoFit/>
        </a:bodyPr>
        <a:lstStyle/>
        <a:p>
          <a:pPr>
            <a:lnSpc>
              <a:spcPct val="100000"/>
            </a:lnSpc>
          </a:pPr>
          <a:r>
            <a:rPr lang="en-US" sz="1050" b="0" strike="noStrike" spc="-1">
              <a:solidFill>
                <a:srgbClr val="000000"/>
              </a:solidFill>
              <a:latin typeface="ＭＳ Ｐゴシック"/>
              <a:ea typeface="ＭＳ Ｐゴシック"/>
            </a:rPr>
            <a:t>以下のいずれかに該当する場合</a:t>
          </a:r>
        </a:p>
        <a:p>
          <a:pPr>
            <a:lnSpc>
              <a:spcPct val="100000"/>
            </a:lnSpc>
          </a:pPr>
          <a:r>
            <a:rPr lang="en-US" sz="1050" b="0" strike="noStrike" spc="-1">
              <a:solidFill>
                <a:srgbClr val="000000"/>
              </a:solidFill>
              <a:latin typeface="ＭＳ Ｐゴシック"/>
              <a:ea typeface="ＭＳ Ｐゴシック"/>
            </a:rPr>
            <a:t>　□総社市中央に高齢者等避難の発令</a:t>
          </a:r>
        </a:p>
        <a:p>
          <a:pPr>
            <a:lnSpc>
              <a:spcPct val="100000"/>
            </a:lnSpc>
          </a:pPr>
          <a:r>
            <a:rPr lang="en-US" sz="1050" b="0" strike="noStrike" spc="-1">
              <a:solidFill>
                <a:srgbClr val="000000"/>
              </a:solidFill>
              <a:latin typeface="ＭＳ Ｐゴシック"/>
              <a:ea typeface="ＭＳ Ｐゴシック"/>
            </a:rPr>
            <a:t>　□総社市に洪水警報発表</a:t>
          </a:r>
        </a:p>
        <a:p>
          <a:pPr>
            <a:lnSpc>
              <a:spcPct val="100000"/>
            </a:lnSpc>
          </a:pPr>
          <a:r>
            <a:rPr lang="en-US" sz="1050" b="0" strike="noStrike" spc="-1">
              <a:solidFill>
                <a:srgbClr val="000000"/>
              </a:solidFill>
              <a:latin typeface="ＭＳ Ｐゴシック"/>
              <a:ea typeface="ＭＳ Ｐゴシック"/>
            </a:rPr>
            <a:t>　□高梁川（日羽地点）氾濫警戒情報発表</a:t>
          </a:r>
          <a:endParaRPr lang="en-US" sz="1050" b="0" strike="noStrike" spc="-1">
            <a:latin typeface="Times New Roman"/>
          </a:endParaRPr>
        </a:p>
      </xdr:txBody>
    </xdr:sp>
    <xdr:clientData/>
  </xdr:twoCellAnchor>
  <xdr:twoCellAnchor>
    <xdr:from>
      <xdr:col>0</xdr:col>
      <xdr:colOff>0</xdr:colOff>
      <xdr:row>172</xdr:row>
      <xdr:rowOff>200520</xdr:rowOff>
    </xdr:from>
    <xdr:to>
      <xdr:col>4</xdr:col>
      <xdr:colOff>359280</xdr:colOff>
      <xdr:row>176</xdr:row>
      <xdr:rowOff>184767</xdr:rowOff>
    </xdr:to>
    <xdr:sp textlink="">
      <xdr:nvSpPr>
        <xdr:cNvPr id="137" name="CustomShape 1"/>
        <xdr:cNvSpPr/>
      </xdr:nvSpPr>
      <xdr:spPr>
        <a:xfrm>
          <a:off x="0" y="38255696"/>
          <a:ext cx="3093515" cy="791071"/>
        </a:xfrm>
        <a:prstGeom prst="rect">
          <a:avLst/>
        </a:prstGeom>
        <a:solidFill>
          <a:schemeClr val="lt1"/>
        </a:solidFill>
        <a:ln w="9360">
          <a:solidFill>
            <a:schemeClr val="lt1">
              <a:shade val="50000"/>
            </a:schemeClr>
          </a:solidFill>
          <a:round/>
        </a:ln>
      </xdr:spPr>
      <xdr:style>
        <a:lnRef idx="0">
          <a:scrgbClr r="0" g="0" b="0"/>
        </a:lnRef>
        <a:fillRef idx="0">
          <a:scrgbClr r="0" g="0" b="0"/>
        </a:fillRef>
        <a:effectRef idx="0">
          <a:scrgbClr r="0" g="0" b="0"/>
        </a:effectRef>
        <a:fontRef idx="minor"/>
      </xdr:style>
      <xdr:txBody>
        <a:bodyPr lIns="90000" tIns="45000" rIns="90000" bIns="45000">
          <a:spAutoFit/>
        </a:bodyPr>
        <a:lstStyle/>
        <a:p>
          <a:pPr>
            <a:lnSpc>
              <a:spcPct val="100000"/>
            </a:lnSpc>
          </a:pPr>
          <a:r>
            <a:rPr lang="en-US" sz="1050" b="0" strike="noStrike" spc="-1">
              <a:solidFill>
                <a:srgbClr val="000000"/>
              </a:solidFill>
              <a:latin typeface="ＭＳ Ｐゴシック"/>
              <a:ea typeface="ＭＳ Ｐゴシック"/>
            </a:rPr>
            <a:t>以下のいずれかに該当する場合</a:t>
          </a:r>
        </a:p>
        <a:p>
          <a:pPr>
            <a:lnSpc>
              <a:spcPct val="100000"/>
            </a:lnSpc>
          </a:pPr>
          <a:r>
            <a:rPr lang="en-US" sz="1050" b="0" strike="noStrike" spc="-1">
              <a:solidFill>
                <a:srgbClr val="000000"/>
              </a:solidFill>
              <a:latin typeface="ＭＳ Ｐゴシック"/>
              <a:ea typeface="ＭＳ Ｐゴシック"/>
            </a:rPr>
            <a:t>　□総社市中央地区に避難指示の発令</a:t>
          </a:r>
        </a:p>
        <a:p>
          <a:pPr>
            <a:lnSpc>
              <a:spcPct val="100000"/>
            </a:lnSpc>
          </a:pPr>
          <a:r>
            <a:rPr lang="en-US" sz="1050" b="0" strike="noStrike" spc="-1">
              <a:solidFill>
                <a:srgbClr val="000000"/>
              </a:solidFill>
              <a:latin typeface="ＭＳ Ｐゴシック"/>
              <a:ea typeface="ＭＳ Ｐゴシック"/>
            </a:rPr>
            <a:t>　□高梁川（日羽地点）氾濫危険情報発表</a:t>
          </a:r>
        </a:p>
        <a:p>
          <a:pPr>
            <a:lnSpc>
              <a:spcPct val="100000"/>
            </a:lnSpc>
          </a:pPr>
          <a:r>
            <a:rPr lang="en-US" sz="1050" b="0" strike="noStrike" spc="-1">
              <a:solidFill>
                <a:srgbClr val="000000"/>
              </a:solidFill>
              <a:latin typeface="ＭＳ Ｐゴシック"/>
              <a:ea typeface="ＭＳ Ｐゴシック"/>
            </a:rPr>
            <a:t>　□吉井川（御休地点）氾濫危険情報発表</a:t>
          </a:r>
          <a:endParaRPr lang="en-US" sz="1050" b="0" strike="noStrike" spc="-1">
            <a:latin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Relationship Id="rId117" Type="http://schemas.openxmlformats.org/officeDocument/2006/relationships/ctrlProp" Target="../ctrlProps/ctrlProp114.xml" /><Relationship Id="rId21" Type="http://schemas.openxmlformats.org/officeDocument/2006/relationships/ctrlProp" Target="../ctrlProps/ctrlProp18.xml" /><Relationship Id="rId42" Type="http://schemas.openxmlformats.org/officeDocument/2006/relationships/ctrlProp" Target="../ctrlProps/ctrlProp39.xml" /><Relationship Id="rId63" Type="http://schemas.openxmlformats.org/officeDocument/2006/relationships/ctrlProp" Target="../ctrlProps/ctrlProp60.xml" /><Relationship Id="rId84" Type="http://schemas.openxmlformats.org/officeDocument/2006/relationships/ctrlProp" Target="../ctrlProps/ctrlProp81.xml" /><Relationship Id="rId138" Type="http://schemas.openxmlformats.org/officeDocument/2006/relationships/ctrlProp" Target="../ctrlProps/ctrlProp135.xml" /><Relationship Id="rId159" Type="http://schemas.openxmlformats.org/officeDocument/2006/relationships/ctrlProp" Target="../ctrlProps/ctrlProp156.xml" /><Relationship Id="rId170" Type="http://schemas.openxmlformats.org/officeDocument/2006/relationships/ctrlProp" Target="../ctrlProps/ctrlProp167.xml" /><Relationship Id="rId191" Type="http://schemas.openxmlformats.org/officeDocument/2006/relationships/ctrlProp" Target="../ctrlProps/ctrlProp188.xml" /><Relationship Id="rId205" Type="http://schemas.openxmlformats.org/officeDocument/2006/relationships/ctrlProp" Target="../ctrlProps/ctrlProp202.xml" /><Relationship Id="rId16" Type="http://schemas.openxmlformats.org/officeDocument/2006/relationships/ctrlProp" Target="../ctrlProps/ctrlProp13.xml" /><Relationship Id="rId107" Type="http://schemas.openxmlformats.org/officeDocument/2006/relationships/ctrlProp" Target="../ctrlProps/ctrlProp104.xml" /><Relationship Id="rId11" Type="http://schemas.openxmlformats.org/officeDocument/2006/relationships/ctrlProp" Target="../ctrlProps/ctrlProp8.xml" /><Relationship Id="rId32" Type="http://schemas.openxmlformats.org/officeDocument/2006/relationships/ctrlProp" Target="../ctrlProps/ctrlProp29.xml" /><Relationship Id="rId37" Type="http://schemas.openxmlformats.org/officeDocument/2006/relationships/ctrlProp" Target="../ctrlProps/ctrlProp34.xml" /><Relationship Id="rId53" Type="http://schemas.openxmlformats.org/officeDocument/2006/relationships/ctrlProp" Target="../ctrlProps/ctrlProp50.xml" /><Relationship Id="rId58" Type="http://schemas.openxmlformats.org/officeDocument/2006/relationships/ctrlProp" Target="../ctrlProps/ctrlProp55.xml" /><Relationship Id="rId74" Type="http://schemas.openxmlformats.org/officeDocument/2006/relationships/ctrlProp" Target="../ctrlProps/ctrlProp71.xml" /><Relationship Id="rId79" Type="http://schemas.openxmlformats.org/officeDocument/2006/relationships/ctrlProp" Target="../ctrlProps/ctrlProp76.xml" /><Relationship Id="rId102" Type="http://schemas.openxmlformats.org/officeDocument/2006/relationships/ctrlProp" Target="../ctrlProps/ctrlProp99.xml" /><Relationship Id="rId123" Type="http://schemas.openxmlformats.org/officeDocument/2006/relationships/ctrlProp" Target="../ctrlProps/ctrlProp120.xml" /><Relationship Id="rId128" Type="http://schemas.openxmlformats.org/officeDocument/2006/relationships/ctrlProp" Target="../ctrlProps/ctrlProp125.xml" /><Relationship Id="rId144" Type="http://schemas.openxmlformats.org/officeDocument/2006/relationships/ctrlProp" Target="../ctrlProps/ctrlProp141.xml" /><Relationship Id="rId149" Type="http://schemas.openxmlformats.org/officeDocument/2006/relationships/ctrlProp" Target="../ctrlProps/ctrlProp146.xml" /><Relationship Id="rId5" Type="http://schemas.openxmlformats.org/officeDocument/2006/relationships/ctrlProp" Target="../ctrlProps/ctrlProp2.xml" /><Relationship Id="rId90" Type="http://schemas.openxmlformats.org/officeDocument/2006/relationships/ctrlProp" Target="../ctrlProps/ctrlProp87.xml" /><Relationship Id="rId95" Type="http://schemas.openxmlformats.org/officeDocument/2006/relationships/ctrlProp" Target="../ctrlProps/ctrlProp92.xml" /><Relationship Id="rId160" Type="http://schemas.openxmlformats.org/officeDocument/2006/relationships/ctrlProp" Target="../ctrlProps/ctrlProp157.xml" /><Relationship Id="rId165" Type="http://schemas.openxmlformats.org/officeDocument/2006/relationships/ctrlProp" Target="../ctrlProps/ctrlProp162.xml" /><Relationship Id="rId181" Type="http://schemas.openxmlformats.org/officeDocument/2006/relationships/ctrlProp" Target="../ctrlProps/ctrlProp178.xml" /><Relationship Id="rId186" Type="http://schemas.openxmlformats.org/officeDocument/2006/relationships/ctrlProp" Target="../ctrlProps/ctrlProp183.xml" /><Relationship Id="rId22" Type="http://schemas.openxmlformats.org/officeDocument/2006/relationships/ctrlProp" Target="../ctrlProps/ctrlProp19.xml" /><Relationship Id="rId27" Type="http://schemas.openxmlformats.org/officeDocument/2006/relationships/ctrlProp" Target="../ctrlProps/ctrlProp24.xml" /><Relationship Id="rId43" Type="http://schemas.openxmlformats.org/officeDocument/2006/relationships/ctrlProp" Target="../ctrlProps/ctrlProp40.xml" /><Relationship Id="rId48" Type="http://schemas.openxmlformats.org/officeDocument/2006/relationships/ctrlProp" Target="../ctrlProps/ctrlProp45.xml" /><Relationship Id="rId64" Type="http://schemas.openxmlformats.org/officeDocument/2006/relationships/ctrlProp" Target="../ctrlProps/ctrlProp61.xml" /><Relationship Id="rId69" Type="http://schemas.openxmlformats.org/officeDocument/2006/relationships/ctrlProp" Target="../ctrlProps/ctrlProp66.xml" /><Relationship Id="rId113" Type="http://schemas.openxmlformats.org/officeDocument/2006/relationships/ctrlProp" Target="../ctrlProps/ctrlProp110.xml" /><Relationship Id="rId118" Type="http://schemas.openxmlformats.org/officeDocument/2006/relationships/ctrlProp" Target="../ctrlProps/ctrlProp115.xml" /><Relationship Id="rId134" Type="http://schemas.openxmlformats.org/officeDocument/2006/relationships/ctrlProp" Target="../ctrlProps/ctrlProp131.xml" /><Relationship Id="rId139" Type="http://schemas.openxmlformats.org/officeDocument/2006/relationships/ctrlProp" Target="../ctrlProps/ctrlProp136.xml" /><Relationship Id="rId80" Type="http://schemas.openxmlformats.org/officeDocument/2006/relationships/ctrlProp" Target="../ctrlProps/ctrlProp77.xml" /><Relationship Id="rId85" Type="http://schemas.openxmlformats.org/officeDocument/2006/relationships/ctrlProp" Target="../ctrlProps/ctrlProp82.xml" /><Relationship Id="rId150" Type="http://schemas.openxmlformats.org/officeDocument/2006/relationships/ctrlProp" Target="../ctrlProps/ctrlProp147.xml" /><Relationship Id="rId155" Type="http://schemas.openxmlformats.org/officeDocument/2006/relationships/ctrlProp" Target="../ctrlProps/ctrlProp152.xml" /><Relationship Id="rId171" Type="http://schemas.openxmlformats.org/officeDocument/2006/relationships/ctrlProp" Target="../ctrlProps/ctrlProp168.xml" /><Relationship Id="rId176" Type="http://schemas.openxmlformats.org/officeDocument/2006/relationships/ctrlProp" Target="../ctrlProps/ctrlProp173.xml" /><Relationship Id="rId192" Type="http://schemas.openxmlformats.org/officeDocument/2006/relationships/ctrlProp" Target="../ctrlProps/ctrlProp189.xml" /><Relationship Id="rId197" Type="http://schemas.openxmlformats.org/officeDocument/2006/relationships/ctrlProp" Target="../ctrlProps/ctrlProp194.xml" /><Relationship Id="rId206" Type="http://schemas.openxmlformats.org/officeDocument/2006/relationships/ctrlProp" Target="../ctrlProps/ctrlProp203.xml" /><Relationship Id="rId201" Type="http://schemas.openxmlformats.org/officeDocument/2006/relationships/ctrlProp" Target="../ctrlProps/ctrlProp198.xml" /><Relationship Id="rId12" Type="http://schemas.openxmlformats.org/officeDocument/2006/relationships/ctrlProp" Target="../ctrlProps/ctrlProp9.xml" /><Relationship Id="rId17" Type="http://schemas.openxmlformats.org/officeDocument/2006/relationships/ctrlProp" Target="../ctrlProps/ctrlProp14.xml" /><Relationship Id="rId33" Type="http://schemas.openxmlformats.org/officeDocument/2006/relationships/ctrlProp" Target="../ctrlProps/ctrlProp30.xml" /><Relationship Id="rId38" Type="http://schemas.openxmlformats.org/officeDocument/2006/relationships/ctrlProp" Target="../ctrlProps/ctrlProp35.xml" /><Relationship Id="rId59" Type="http://schemas.openxmlformats.org/officeDocument/2006/relationships/ctrlProp" Target="../ctrlProps/ctrlProp56.xml" /><Relationship Id="rId103" Type="http://schemas.openxmlformats.org/officeDocument/2006/relationships/ctrlProp" Target="../ctrlProps/ctrlProp100.xml" /><Relationship Id="rId108" Type="http://schemas.openxmlformats.org/officeDocument/2006/relationships/ctrlProp" Target="../ctrlProps/ctrlProp105.xml" /><Relationship Id="rId124" Type="http://schemas.openxmlformats.org/officeDocument/2006/relationships/ctrlProp" Target="../ctrlProps/ctrlProp121.xml" /><Relationship Id="rId129" Type="http://schemas.openxmlformats.org/officeDocument/2006/relationships/ctrlProp" Target="../ctrlProps/ctrlProp126.xml" /><Relationship Id="rId54" Type="http://schemas.openxmlformats.org/officeDocument/2006/relationships/ctrlProp" Target="../ctrlProps/ctrlProp51.xml" /><Relationship Id="rId70" Type="http://schemas.openxmlformats.org/officeDocument/2006/relationships/ctrlProp" Target="../ctrlProps/ctrlProp67.xml" /><Relationship Id="rId75" Type="http://schemas.openxmlformats.org/officeDocument/2006/relationships/ctrlProp" Target="../ctrlProps/ctrlProp72.xml" /><Relationship Id="rId91" Type="http://schemas.openxmlformats.org/officeDocument/2006/relationships/ctrlProp" Target="../ctrlProps/ctrlProp88.xml" /><Relationship Id="rId96" Type="http://schemas.openxmlformats.org/officeDocument/2006/relationships/ctrlProp" Target="../ctrlProps/ctrlProp93.xml" /><Relationship Id="rId140" Type="http://schemas.openxmlformats.org/officeDocument/2006/relationships/ctrlProp" Target="../ctrlProps/ctrlProp137.xml" /><Relationship Id="rId145" Type="http://schemas.openxmlformats.org/officeDocument/2006/relationships/ctrlProp" Target="../ctrlProps/ctrlProp142.xml" /><Relationship Id="rId161" Type="http://schemas.openxmlformats.org/officeDocument/2006/relationships/ctrlProp" Target="../ctrlProps/ctrlProp158.xml" /><Relationship Id="rId166" Type="http://schemas.openxmlformats.org/officeDocument/2006/relationships/ctrlProp" Target="../ctrlProps/ctrlProp163.xml" /><Relationship Id="rId182" Type="http://schemas.openxmlformats.org/officeDocument/2006/relationships/ctrlProp" Target="../ctrlProps/ctrlProp179.xml" /><Relationship Id="rId187" Type="http://schemas.openxmlformats.org/officeDocument/2006/relationships/ctrlProp" Target="../ctrlProps/ctrlProp184.xml" /><Relationship Id="rId6" Type="http://schemas.openxmlformats.org/officeDocument/2006/relationships/ctrlProp" Target="../ctrlProps/ctrlProp3.xml" /><Relationship Id="rId23" Type="http://schemas.openxmlformats.org/officeDocument/2006/relationships/ctrlProp" Target="../ctrlProps/ctrlProp20.xml" /><Relationship Id="rId28" Type="http://schemas.openxmlformats.org/officeDocument/2006/relationships/ctrlProp" Target="../ctrlProps/ctrlProp25.xml" /><Relationship Id="rId49" Type="http://schemas.openxmlformats.org/officeDocument/2006/relationships/ctrlProp" Target="../ctrlProps/ctrlProp46.xml" /><Relationship Id="rId114" Type="http://schemas.openxmlformats.org/officeDocument/2006/relationships/ctrlProp" Target="../ctrlProps/ctrlProp111.xml" /><Relationship Id="rId119" Type="http://schemas.openxmlformats.org/officeDocument/2006/relationships/ctrlProp" Target="../ctrlProps/ctrlProp116.xml" /><Relationship Id="rId44" Type="http://schemas.openxmlformats.org/officeDocument/2006/relationships/ctrlProp" Target="../ctrlProps/ctrlProp41.xml" /><Relationship Id="rId60" Type="http://schemas.openxmlformats.org/officeDocument/2006/relationships/ctrlProp" Target="../ctrlProps/ctrlProp57.xml" /><Relationship Id="rId65" Type="http://schemas.openxmlformats.org/officeDocument/2006/relationships/ctrlProp" Target="../ctrlProps/ctrlProp62.xml" /><Relationship Id="rId81" Type="http://schemas.openxmlformats.org/officeDocument/2006/relationships/ctrlProp" Target="../ctrlProps/ctrlProp78.xml" /><Relationship Id="rId86" Type="http://schemas.openxmlformats.org/officeDocument/2006/relationships/ctrlProp" Target="../ctrlProps/ctrlProp83.xml" /><Relationship Id="rId130" Type="http://schemas.openxmlformats.org/officeDocument/2006/relationships/ctrlProp" Target="../ctrlProps/ctrlProp127.xml" /><Relationship Id="rId135" Type="http://schemas.openxmlformats.org/officeDocument/2006/relationships/ctrlProp" Target="../ctrlProps/ctrlProp132.xml" /><Relationship Id="rId151" Type="http://schemas.openxmlformats.org/officeDocument/2006/relationships/ctrlProp" Target="../ctrlProps/ctrlProp148.xml" /><Relationship Id="rId156" Type="http://schemas.openxmlformats.org/officeDocument/2006/relationships/ctrlProp" Target="../ctrlProps/ctrlProp153.xml" /><Relationship Id="rId177" Type="http://schemas.openxmlformats.org/officeDocument/2006/relationships/ctrlProp" Target="../ctrlProps/ctrlProp174.xml" /><Relationship Id="rId198" Type="http://schemas.openxmlformats.org/officeDocument/2006/relationships/ctrlProp" Target="../ctrlProps/ctrlProp195.xml" /><Relationship Id="rId172" Type="http://schemas.openxmlformats.org/officeDocument/2006/relationships/ctrlProp" Target="../ctrlProps/ctrlProp169.xml" /><Relationship Id="rId193" Type="http://schemas.openxmlformats.org/officeDocument/2006/relationships/ctrlProp" Target="../ctrlProps/ctrlProp190.xml" /><Relationship Id="rId202" Type="http://schemas.openxmlformats.org/officeDocument/2006/relationships/ctrlProp" Target="../ctrlProps/ctrlProp199.xml" /><Relationship Id="rId207" Type="http://schemas.openxmlformats.org/officeDocument/2006/relationships/ctrlProp" Target="../ctrlProps/ctrlProp204.xml" /><Relationship Id="rId13" Type="http://schemas.openxmlformats.org/officeDocument/2006/relationships/ctrlProp" Target="../ctrlProps/ctrlProp10.xml" /><Relationship Id="rId18" Type="http://schemas.openxmlformats.org/officeDocument/2006/relationships/ctrlProp" Target="../ctrlProps/ctrlProp15.xml" /><Relationship Id="rId39" Type="http://schemas.openxmlformats.org/officeDocument/2006/relationships/ctrlProp" Target="../ctrlProps/ctrlProp36.xml" /><Relationship Id="rId109" Type="http://schemas.openxmlformats.org/officeDocument/2006/relationships/ctrlProp" Target="../ctrlProps/ctrlProp106.xml" /><Relationship Id="rId34" Type="http://schemas.openxmlformats.org/officeDocument/2006/relationships/ctrlProp" Target="../ctrlProps/ctrlProp31.xml" /><Relationship Id="rId50" Type="http://schemas.openxmlformats.org/officeDocument/2006/relationships/ctrlProp" Target="../ctrlProps/ctrlProp47.xml" /><Relationship Id="rId55" Type="http://schemas.openxmlformats.org/officeDocument/2006/relationships/ctrlProp" Target="../ctrlProps/ctrlProp52.xml" /><Relationship Id="rId76" Type="http://schemas.openxmlformats.org/officeDocument/2006/relationships/ctrlProp" Target="../ctrlProps/ctrlProp73.xml" /><Relationship Id="rId97" Type="http://schemas.openxmlformats.org/officeDocument/2006/relationships/ctrlProp" Target="../ctrlProps/ctrlProp94.xml" /><Relationship Id="rId104" Type="http://schemas.openxmlformats.org/officeDocument/2006/relationships/ctrlProp" Target="../ctrlProps/ctrlProp101.xml" /><Relationship Id="rId120" Type="http://schemas.openxmlformats.org/officeDocument/2006/relationships/ctrlProp" Target="../ctrlProps/ctrlProp117.xml" /><Relationship Id="rId125" Type="http://schemas.openxmlformats.org/officeDocument/2006/relationships/ctrlProp" Target="../ctrlProps/ctrlProp122.xml" /><Relationship Id="rId141" Type="http://schemas.openxmlformats.org/officeDocument/2006/relationships/ctrlProp" Target="../ctrlProps/ctrlProp138.xml" /><Relationship Id="rId146" Type="http://schemas.openxmlformats.org/officeDocument/2006/relationships/ctrlProp" Target="../ctrlProps/ctrlProp143.xml" /><Relationship Id="rId167" Type="http://schemas.openxmlformats.org/officeDocument/2006/relationships/ctrlProp" Target="../ctrlProps/ctrlProp164.xml" /><Relationship Id="rId188" Type="http://schemas.openxmlformats.org/officeDocument/2006/relationships/ctrlProp" Target="../ctrlProps/ctrlProp185.xml" /><Relationship Id="rId7" Type="http://schemas.openxmlformats.org/officeDocument/2006/relationships/ctrlProp" Target="../ctrlProps/ctrlProp4.xml" /><Relationship Id="rId71" Type="http://schemas.openxmlformats.org/officeDocument/2006/relationships/ctrlProp" Target="../ctrlProps/ctrlProp68.xml" /><Relationship Id="rId92" Type="http://schemas.openxmlformats.org/officeDocument/2006/relationships/ctrlProp" Target="../ctrlProps/ctrlProp89.xml" /><Relationship Id="rId162" Type="http://schemas.openxmlformats.org/officeDocument/2006/relationships/ctrlProp" Target="../ctrlProps/ctrlProp159.xml" /><Relationship Id="rId183" Type="http://schemas.openxmlformats.org/officeDocument/2006/relationships/ctrlProp" Target="../ctrlProps/ctrlProp180.xml" /><Relationship Id="rId2" Type="http://schemas.openxmlformats.org/officeDocument/2006/relationships/drawing" Target="../drawings/drawing1.xml" /><Relationship Id="rId29" Type="http://schemas.openxmlformats.org/officeDocument/2006/relationships/ctrlProp" Target="../ctrlProps/ctrlProp26.xml" /><Relationship Id="rId24" Type="http://schemas.openxmlformats.org/officeDocument/2006/relationships/ctrlProp" Target="../ctrlProps/ctrlProp21.xml" /><Relationship Id="rId40" Type="http://schemas.openxmlformats.org/officeDocument/2006/relationships/ctrlProp" Target="../ctrlProps/ctrlProp37.xml" /><Relationship Id="rId45" Type="http://schemas.openxmlformats.org/officeDocument/2006/relationships/ctrlProp" Target="../ctrlProps/ctrlProp42.xml" /><Relationship Id="rId66" Type="http://schemas.openxmlformats.org/officeDocument/2006/relationships/ctrlProp" Target="../ctrlProps/ctrlProp63.xml" /><Relationship Id="rId87" Type="http://schemas.openxmlformats.org/officeDocument/2006/relationships/ctrlProp" Target="../ctrlProps/ctrlProp84.xml" /><Relationship Id="rId110" Type="http://schemas.openxmlformats.org/officeDocument/2006/relationships/ctrlProp" Target="../ctrlProps/ctrlProp107.xml" /><Relationship Id="rId115" Type="http://schemas.openxmlformats.org/officeDocument/2006/relationships/ctrlProp" Target="../ctrlProps/ctrlProp112.xml" /><Relationship Id="rId131" Type="http://schemas.openxmlformats.org/officeDocument/2006/relationships/ctrlProp" Target="../ctrlProps/ctrlProp128.xml" /><Relationship Id="rId136" Type="http://schemas.openxmlformats.org/officeDocument/2006/relationships/ctrlProp" Target="../ctrlProps/ctrlProp133.xml" /><Relationship Id="rId157" Type="http://schemas.openxmlformats.org/officeDocument/2006/relationships/ctrlProp" Target="../ctrlProps/ctrlProp154.xml" /><Relationship Id="rId178" Type="http://schemas.openxmlformats.org/officeDocument/2006/relationships/ctrlProp" Target="../ctrlProps/ctrlProp175.xml" /><Relationship Id="rId61" Type="http://schemas.openxmlformats.org/officeDocument/2006/relationships/ctrlProp" Target="../ctrlProps/ctrlProp58.xml" /><Relationship Id="rId82" Type="http://schemas.openxmlformats.org/officeDocument/2006/relationships/ctrlProp" Target="../ctrlProps/ctrlProp79.xml" /><Relationship Id="rId152" Type="http://schemas.openxmlformats.org/officeDocument/2006/relationships/ctrlProp" Target="../ctrlProps/ctrlProp149.xml" /><Relationship Id="rId173" Type="http://schemas.openxmlformats.org/officeDocument/2006/relationships/ctrlProp" Target="../ctrlProps/ctrlProp170.xml" /><Relationship Id="rId194" Type="http://schemas.openxmlformats.org/officeDocument/2006/relationships/ctrlProp" Target="../ctrlProps/ctrlProp191.xml" /><Relationship Id="rId199" Type="http://schemas.openxmlformats.org/officeDocument/2006/relationships/ctrlProp" Target="../ctrlProps/ctrlProp196.xml" /><Relationship Id="rId203" Type="http://schemas.openxmlformats.org/officeDocument/2006/relationships/ctrlProp" Target="../ctrlProps/ctrlProp200.xml" /><Relationship Id="rId208" Type="http://schemas.openxmlformats.org/officeDocument/2006/relationships/ctrlProp" Target="../ctrlProps/ctrlProp205.xml" /><Relationship Id="rId19" Type="http://schemas.openxmlformats.org/officeDocument/2006/relationships/ctrlProp" Target="../ctrlProps/ctrlProp16.xml" /><Relationship Id="rId14" Type="http://schemas.openxmlformats.org/officeDocument/2006/relationships/ctrlProp" Target="../ctrlProps/ctrlProp11.xml" /><Relationship Id="rId30" Type="http://schemas.openxmlformats.org/officeDocument/2006/relationships/ctrlProp" Target="../ctrlProps/ctrlProp27.xml" /><Relationship Id="rId35" Type="http://schemas.openxmlformats.org/officeDocument/2006/relationships/ctrlProp" Target="../ctrlProps/ctrlProp32.xml" /><Relationship Id="rId56" Type="http://schemas.openxmlformats.org/officeDocument/2006/relationships/ctrlProp" Target="../ctrlProps/ctrlProp53.xml" /><Relationship Id="rId77" Type="http://schemas.openxmlformats.org/officeDocument/2006/relationships/ctrlProp" Target="../ctrlProps/ctrlProp74.xml" /><Relationship Id="rId100" Type="http://schemas.openxmlformats.org/officeDocument/2006/relationships/ctrlProp" Target="../ctrlProps/ctrlProp97.xml" /><Relationship Id="rId105" Type="http://schemas.openxmlformats.org/officeDocument/2006/relationships/ctrlProp" Target="../ctrlProps/ctrlProp102.xml" /><Relationship Id="rId126" Type="http://schemas.openxmlformats.org/officeDocument/2006/relationships/ctrlProp" Target="../ctrlProps/ctrlProp123.xml" /><Relationship Id="rId147" Type="http://schemas.openxmlformats.org/officeDocument/2006/relationships/ctrlProp" Target="../ctrlProps/ctrlProp144.xml" /><Relationship Id="rId168" Type="http://schemas.openxmlformats.org/officeDocument/2006/relationships/ctrlProp" Target="../ctrlProps/ctrlProp165.xml" /><Relationship Id="rId8" Type="http://schemas.openxmlformats.org/officeDocument/2006/relationships/ctrlProp" Target="../ctrlProps/ctrlProp5.xml" /><Relationship Id="rId51" Type="http://schemas.openxmlformats.org/officeDocument/2006/relationships/ctrlProp" Target="../ctrlProps/ctrlProp48.xml" /><Relationship Id="rId72" Type="http://schemas.openxmlformats.org/officeDocument/2006/relationships/ctrlProp" Target="../ctrlProps/ctrlProp69.xml" /><Relationship Id="rId93" Type="http://schemas.openxmlformats.org/officeDocument/2006/relationships/ctrlProp" Target="../ctrlProps/ctrlProp90.xml" /><Relationship Id="rId98" Type="http://schemas.openxmlformats.org/officeDocument/2006/relationships/ctrlProp" Target="../ctrlProps/ctrlProp95.xml" /><Relationship Id="rId121" Type="http://schemas.openxmlformats.org/officeDocument/2006/relationships/ctrlProp" Target="../ctrlProps/ctrlProp118.xml" /><Relationship Id="rId142" Type="http://schemas.openxmlformats.org/officeDocument/2006/relationships/ctrlProp" Target="../ctrlProps/ctrlProp139.xml" /><Relationship Id="rId163" Type="http://schemas.openxmlformats.org/officeDocument/2006/relationships/ctrlProp" Target="../ctrlProps/ctrlProp160.xml" /><Relationship Id="rId184" Type="http://schemas.openxmlformats.org/officeDocument/2006/relationships/ctrlProp" Target="../ctrlProps/ctrlProp181.xml" /><Relationship Id="rId189" Type="http://schemas.openxmlformats.org/officeDocument/2006/relationships/ctrlProp" Target="../ctrlProps/ctrlProp186.xml" /><Relationship Id="rId3" Type="http://schemas.openxmlformats.org/officeDocument/2006/relationships/vmlDrawing" Target="../drawings/vmlDrawing1.vml" /><Relationship Id="rId25" Type="http://schemas.openxmlformats.org/officeDocument/2006/relationships/ctrlProp" Target="../ctrlProps/ctrlProp22.xml" /><Relationship Id="rId46" Type="http://schemas.openxmlformats.org/officeDocument/2006/relationships/ctrlProp" Target="../ctrlProps/ctrlProp43.xml" /><Relationship Id="rId67" Type="http://schemas.openxmlformats.org/officeDocument/2006/relationships/ctrlProp" Target="../ctrlProps/ctrlProp64.xml" /><Relationship Id="rId116" Type="http://schemas.openxmlformats.org/officeDocument/2006/relationships/ctrlProp" Target="../ctrlProps/ctrlProp113.xml" /><Relationship Id="rId137" Type="http://schemas.openxmlformats.org/officeDocument/2006/relationships/ctrlProp" Target="../ctrlProps/ctrlProp134.xml" /><Relationship Id="rId158" Type="http://schemas.openxmlformats.org/officeDocument/2006/relationships/ctrlProp" Target="../ctrlProps/ctrlProp155.xml" /><Relationship Id="rId20" Type="http://schemas.openxmlformats.org/officeDocument/2006/relationships/ctrlProp" Target="../ctrlProps/ctrlProp17.xml" /><Relationship Id="rId41" Type="http://schemas.openxmlformats.org/officeDocument/2006/relationships/ctrlProp" Target="../ctrlProps/ctrlProp38.xml" /><Relationship Id="rId62" Type="http://schemas.openxmlformats.org/officeDocument/2006/relationships/ctrlProp" Target="../ctrlProps/ctrlProp59.xml" /><Relationship Id="rId83" Type="http://schemas.openxmlformats.org/officeDocument/2006/relationships/ctrlProp" Target="../ctrlProps/ctrlProp80.xml" /><Relationship Id="rId88" Type="http://schemas.openxmlformats.org/officeDocument/2006/relationships/ctrlProp" Target="../ctrlProps/ctrlProp85.xml" /><Relationship Id="rId111" Type="http://schemas.openxmlformats.org/officeDocument/2006/relationships/ctrlProp" Target="../ctrlProps/ctrlProp108.xml" /><Relationship Id="rId132" Type="http://schemas.openxmlformats.org/officeDocument/2006/relationships/ctrlProp" Target="../ctrlProps/ctrlProp129.xml" /><Relationship Id="rId153" Type="http://schemas.openxmlformats.org/officeDocument/2006/relationships/ctrlProp" Target="../ctrlProps/ctrlProp150.xml" /><Relationship Id="rId174" Type="http://schemas.openxmlformats.org/officeDocument/2006/relationships/ctrlProp" Target="../ctrlProps/ctrlProp171.xml" /><Relationship Id="rId179" Type="http://schemas.openxmlformats.org/officeDocument/2006/relationships/ctrlProp" Target="../ctrlProps/ctrlProp176.xml" /><Relationship Id="rId195" Type="http://schemas.openxmlformats.org/officeDocument/2006/relationships/ctrlProp" Target="../ctrlProps/ctrlProp192.xml" /><Relationship Id="rId209" Type="http://schemas.openxmlformats.org/officeDocument/2006/relationships/ctrlProp" Target="../ctrlProps/ctrlProp206.xml" /><Relationship Id="rId190" Type="http://schemas.openxmlformats.org/officeDocument/2006/relationships/ctrlProp" Target="../ctrlProps/ctrlProp187.xml" /><Relationship Id="rId204" Type="http://schemas.openxmlformats.org/officeDocument/2006/relationships/ctrlProp" Target="../ctrlProps/ctrlProp201.xml" /><Relationship Id="rId15" Type="http://schemas.openxmlformats.org/officeDocument/2006/relationships/ctrlProp" Target="../ctrlProps/ctrlProp12.xml" /><Relationship Id="rId36" Type="http://schemas.openxmlformats.org/officeDocument/2006/relationships/ctrlProp" Target="../ctrlProps/ctrlProp33.xml" /><Relationship Id="rId57" Type="http://schemas.openxmlformats.org/officeDocument/2006/relationships/ctrlProp" Target="../ctrlProps/ctrlProp54.xml" /><Relationship Id="rId106" Type="http://schemas.openxmlformats.org/officeDocument/2006/relationships/ctrlProp" Target="../ctrlProps/ctrlProp103.xml" /><Relationship Id="rId127" Type="http://schemas.openxmlformats.org/officeDocument/2006/relationships/ctrlProp" Target="../ctrlProps/ctrlProp124.xml" /><Relationship Id="rId10" Type="http://schemas.openxmlformats.org/officeDocument/2006/relationships/ctrlProp" Target="../ctrlProps/ctrlProp7.xml" /><Relationship Id="rId31" Type="http://schemas.openxmlformats.org/officeDocument/2006/relationships/ctrlProp" Target="../ctrlProps/ctrlProp28.xml" /><Relationship Id="rId52" Type="http://schemas.openxmlformats.org/officeDocument/2006/relationships/ctrlProp" Target="../ctrlProps/ctrlProp49.xml" /><Relationship Id="rId73" Type="http://schemas.openxmlformats.org/officeDocument/2006/relationships/ctrlProp" Target="../ctrlProps/ctrlProp70.xml" /><Relationship Id="rId78" Type="http://schemas.openxmlformats.org/officeDocument/2006/relationships/ctrlProp" Target="../ctrlProps/ctrlProp75.xml" /><Relationship Id="rId94" Type="http://schemas.openxmlformats.org/officeDocument/2006/relationships/ctrlProp" Target="../ctrlProps/ctrlProp91.xml" /><Relationship Id="rId99" Type="http://schemas.openxmlformats.org/officeDocument/2006/relationships/ctrlProp" Target="../ctrlProps/ctrlProp96.xml" /><Relationship Id="rId101" Type="http://schemas.openxmlformats.org/officeDocument/2006/relationships/ctrlProp" Target="../ctrlProps/ctrlProp98.xml" /><Relationship Id="rId122" Type="http://schemas.openxmlformats.org/officeDocument/2006/relationships/ctrlProp" Target="../ctrlProps/ctrlProp119.xml" /><Relationship Id="rId143" Type="http://schemas.openxmlformats.org/officeDocument/2006/relationships/ctrlProp" Target="../ctrlProps/ctrlProp140.xml" /><Relationship Id="rId148" Type="http://schemas.openxmlformats.org/officeDocument/2006/relationships/ctrlProp" Target="../ctrlProps/ctrlProp145.xml" /><Relationship Id="rId164" Type="http://schemas.openxmlformats.org/officeDocument/2006/relationships/ctrlProp" Target="../ctrlProps/ctrlProp161.xml" /><Relationship Id="rId169" Type="http://schemas.openxmlformats.org/officeDocument/2006/relationships/ctrlProp" Target="../ctrlProps/ctrlProp166.xml" /><Relationship Id="rId185" Type="http://schemas.openxmlformats.org/officeDocument/2006/relationships/ctrlProp" Target="../ctrlProps/ctrlProp182.xml" /><Relationship Id="rId4" Type="http://schemas.openxmlformats.org/officeDocument/2006/relationships/ctrlProp" Target="../ctrlProps/ctrlProp1.xml" /><Relationship Id="rId9" Type="http://schemas.openxmlformats.org/officeDocument/2006/relationships/ctrlProp" Target="../ctrlProps/ctrlProp6.xml" /><Relationship Id="rId180" Type="http://schemas.openxmlformats.org/officeDocument/2006/relationships/ctrlProp" Target="../ctrlProps/ctrlProp177.xml" /><Relationship Id="rId26" Type="http://schemas.openxmlformats.org/officeDocument/2006/relationships/ctrlProp" Target="../ctrlProps/ctrlProp23.xml" /><Relationship Id="rId47" Type="http://schemas.openxmlformats.org/officeDocument/2006/relationships/ctrlProp" Target="../ctrlProps/ctrlProp44.xml" /><Relationship Id="rId68" Type="http://schemas.openxmlformats.org/officeDocument/2006/relationships/ctrlProp" Target="../ctrlProps/ctrlProp65.xml" /><Relationship Id="rId89" Type="http://schemas.openxmlformats.org/officeDocument/2006/relationships/ctrlProp" Target="../ctrlProps/ctrlProp86.xml" /><Relationship Id="rId112" Type="http://schemas.openxmlformats.org/officeDocument/2006/relationships/ctrlProp" Target="../ctrlProps/ctrlProp109.xml" /><Relationship Id="rId133" Type="http://schemas.openxmlformats.org/officeDocument/2006/relationships/ctrlProp" Target="../ctrlProps/ctrlProp130.xml" /><Relationship Id="rId154" Type="http://schemas.openxmlformats.org/officeDocument/2006/relationships/ctrlProp" Target="../ctrlProps/ctrlProp151.xml" /><Relationship Id="rId175" Type="http://schemas.openxmlformats.org/officeDocument/2006/relationships/ctrlProp" Target="../ctrlProps/ctrlProp172.xml" /><Relationship Id="rId196" Type="http://schemas.openxmlformats.org/officeDocument/2006/relationships/ctrlProp" Target="../ctrlProps/ctrlProp193.xml" /><Relationship Id="rId200" Type="http://schemas.openxmlformats.org/officeDocument/2006/relationships/ctrlProp" Target="../ctrlProps/ctrlProp197.xml" /></Relationships>
</file>

<file path=xl/worksheets/_rels/sheet2.xml.rels>&#65279;<?xml version="1.0" encoding="utf-8" standalone="yes"?>
<Relationships xmlns="http://schemas.openxmlformats.org/package/2006/relationships"><Relationship Id="rId2" Type="http://schemas.openxmlformats.org/officeDocument/2006/relationships/drawing" Target="../drawings/drawing2.xml" /></Relationships>
</file>

<file path=xl/worksheets/_rels/sheet3.xml.rels>&#65279;<?xml version="1.0" encoding="utf-8" standalone="yes"?>
<Relationships xmlns="http://schemas.openxmlformats.org/package/2006/relationships"><Relationship Id="rId2"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MJ353"/>
  <sheetViews>
    <sheetView tabSelected="1" view="pageBreakPreview" zoomScale="70" zoomScaleNormal="70" zoomScalePageLayoutView="70" workbookViewId="0">
      <selection activeCell="P4" sqref="P4"/>
    </sheetView>
  </sheetViews>
  <sheetFormatPr defaultColWidth="9" defaultRowHeight="14.25" x14ac:dyDescent="0.15"/>
  <cols>
    <col min="1" max="1" width="4.5" style="1" customWidth="1"/>
    <col min="2" max="2" width="40" style="1" customWidth="1"/>
    <col min="3" max="3" width="5.625" style="1" customWidth="1"/>
    <col min="4" max="4" width="3.5" style="1" customWidth="1"/>
    <col min="5" max="5" width="4" style="1" customWidth="1"/>
    <col min="6" max="6" width="3.5" style="1" customWidth="1"/>
    <col min="7" max="7" width="4.875" style="1" customWidth="1"/>
    <col min="8" max="8" width="3.5" style="1" customWidth="1"/>
    <col min="9" max="9" width="9.875" style="1" customWidth="1"/>
    <col min="10" max="10" width="28.375" style="2" customWidth="1"/>
    <col min="11" max="18" width="9" style="1"/>
    <col min="19" max="29" width="9" style="1" hidden="1" customWidth="1"/>
    <col min="30" max="30" width="9" style="1" customWidth="1"/>
    <col min="31" max="1024" width="9" style="1"/>
  </cols>
  <sheetData>
    <row r="1" spans="1:16" ht="21" x14ac:dyDescent="0.15">
      <c r="A1" s="3" t="s">
        <v>0</v>
      </c>
      <c r="J1" s="320" t="s">
        <v>423</v>
      </c>
    </row>
    <row r="2" spans="1:16" ht="17.25" customHeight="1" x14ac:dyDescent="0.15"/>
    <row r="3" spans="1:16" ht="24" x14ac:dyDescent="0.15">
      <c r="A3" s="4" t="s">
        <v>1</v>
      </c>
    </row>
    <row r="4" spans="1:16" ht="114.75" customHeight="1" x14ac:dyDescent="0.15">
      <c r="A4" s="345" t="s">
        <v>2</v>
      </c>
      <c r="B4" s="345"/>
      <c r="C4" s="345"/>
      <c r="D4" s="345"/>
      <c r="E4" s="345"/>
      <c r="F4" s="345"/>
      <c r="G4" s="345"/>
      <c r="H4" s="345"/>
      <c r="I4" s="345"/>
      <c r="J4" s="345"/>
    </row>
    <row r="5" spans="1:16" ht="17.25" customHeight="1" x14ac:dyDescent="0.15">
      <c r="A5" s="346" t="s">
        <v>3</v>
      </c>
      <c r="B5" s="346"/>
      <c r="C5" s="347" t="s">
        <v>4</v>
      </c>
      <c r="D5" s="347"/>
      <c r="E5" s="347"/>
      <c r="F5" s="347"/>
      <c r="G5" s="347"/>
      <c r="H5" s="347"/>
      <c r="I5" s="347"/>
      <c r="J5" s="5" t="s">
        <v>5</v>
      </c>
    </row>
    <row r="6" spans="1:16" ht="24.75" customHeight="1" x14ac:dyDescent="0.15">
      <c r="A6" s="348" t="s">
        <v>6</v>
      </c>
      <c r="B6" s="348"/>
      <c r="C6" s="348"/>
      <c r="D6" s="348"/>
      <c r="E6" s="348"/>
      <c r="F6" s="348"/>
      <c r="G6" s="348"/>
      <c r="H6" s="348"/>
      <c r="I6" s="348"/>
      <c r="J6" s="348"/>
    </row>
    <row r="7" spans="1:16" ht="7.5" customHeight="1" x14ac:dyDescent="0.15">
      <c r="A7" s="6"/>
      <c r="B7" s="7"/>
      <c r="C7" s="7"/>
      <c r="D7" s="7"/>
      <c r="E7" s="7"/>
      <c r="F7" s="7"/>
      <c r="G7" s="7"/>
      <c r="H7" s="7"/>
      <c r="I7" s="7"/>
      <c r="J7" s="8"/>
    </row>
    <row r="8" spans="1:16" s="15" customFormat="1" ht="17.25" customHeight="1" x14ac:dyDescent="0.15">
      <c r="A8" s="9" t="s">
        <v>7</v>
      </c>
      <c r="B8" s="10" t="s">
        <v>8</v>
      </c>
      <c r="C8" s="11">
        <f ca="1">YEAR(TODAY())</f>
        <v>2022</v>
      </c>
      <c r="D8" s="12" t="s">
        <v>9</v>
      </c>
      <c r="E8" s="11">
        <f ca="1">MONTH(TODAY())</f>
        <v>4</v>
      </c>
      <c r="F8" s="12" t="s">
        <v>10</v>
      </c>
      <c r="G8" s="13">
        <v>1</v>
      </c>
      <c r="H8" s="12" t="s">
        <v>11</v>
      </c>
      <c r="I8" s="12"/>
      <c r="J8" s="14">
        <v>43525</v>
      </c>
    </row>
    <row r="9" spans="1:16" s="15" customFormat="1" ht="7.5" customHeight="1" x14ac:dyDescent="0.15">
      <c r="A9" s="16"/>
      <c r="B9" s="17"/>
      <c r="C9" s="18"/>
      <c r="D9" s="12"/>
      <c r="E9" s="18"/>
      <c r="F9" s="12"/>
      <c r="G9" s="18"/>
      <c r="H9" s="12"/>
      <c r="I9" s="12"/>
      <c r="J9" s="14"/>
    </row>
    <row r="10" spans="1:16" ht="17.25" customHeight="1" x14ac:dyDescent="0.15">
      <c r="A10" s="19" t="s">
        <v>7</v>
      </c>
      <c r="B10" s="20" t="s">
        <v>12</v>
      </c>
      <c r="C10" s="349" t="s">
        <v>13</v>
      </c>
      <c r="D10" s="349"/>
      <c r="E10" s="349"/>
      <c r="F10" s="349"/>
      <c r="G10" s="349"/>
      <c r="H10" s="349"/>
      <c r="I10" s="349"/>
      <c r="J10" s="21" t="s">
        <v>14</v>
      </c>
    </row>
    <row r="11" spans="1:16" ht="7.5" customHeight="1" x14ac:dyDescent="0.15">
      <c r="A11" s="22"/>
      <c r="B11" s="23"/>
      <c r="C11" s="24"/>
      <c r="D11" s="24"/>
      <c r="E11" s="24"/>
      <c r="F11" s="24"/>
      <c r="G11" s="24"/>
      <c r="H11" s="24"/>
      <c r="I11" s="24"/>
      <c r="J11" s="21"/>
    </row>
    <row r="12" spans="1:16" ht="17.25" customHeight="1" x14ac:dyDescent="0.15">
      <c r="A12" s="19" t="s">
        <v>7</v>
      </c>
      <c r="B12" s="20" t="s">
        <v>15</v>
      </c>
      <c r="C12" s="349" t="s">
        <v>16</v>
      </c>
      <c r="D12" s="349"/>
      <c r="E12" s="349"/>
      <c r="F12" s="349"/>
      <c r="G12" s="349"/>
      <c r="H12" s="349"/>
      <c r="I12" s="349"/>
      <c r="J12" s="21" t="s">
        <v>16</v>
      </c>
      <c r="L12" s="350" t="s">
        <v>365</v>
      </c>
      <c r="M12" s="350"/>
      <c r="N12" s="350"/>
      <c r="O12" s="350"/>
      <c r="P12" s="350"/>
    </row>
    <row r="13" spans="1:16" ht="7.5" customHeight="1" x14ac:dyDescent="0.15">
      <c r="A13" s="22"/>
      <c r="B13" s="23"/>
      <c r="C13" s="25"/>
      <c r="D13" s="25"/>
      <c r="E13" s="25"/>
      <c r="F13" s="25"/>
      <c r="G13" s="25"/>
      <c r="H13" s="25"/>
      <c r="I13" s="25"/>
      <c r="J13" s="21"/>
      <c r="L13" s="350"/>
      <c r="M13" s="350"/>
      <c r="N13" s="350"/>
      <c r="O13" s="350"/>
      <c r="P13" s="350"/>
    </row>
    <row r="14" spans="1:16" ht="17.25" customHeight="1" x14ac:dyDescent="0.15">
      <c r="A14" s="19" t="s">
        <v>7</v>
      </c>
      <c r="B14" s="20" t="s">
        <v>17</v>
      </c>
      <c r="C14" s="349" t="s">
        <v>18</v>
      </c>
      <c r="D14" s="349"/>
      <c r="E14" s="349"/>
      <c r="F14" s="349"/>
      <c r="G14" s="349"/>
      <c r="H14" s="349"/>
      <c r="I14" s="349"/>
      <c r="J14" s="21" t="s">
        <v>18</v>
      </c>
      <c r="L14" s="350"/>
      <c r="M14" s="350"/>
      <c r="N14" s="350"/>
      <c r="O14" s="350"/>
      <c r="P14" s="350"/>
    </row>
    <row r="15" spans="1:16" ht="7.5" customHeight="1" x14ac:dyDescent="0.15">
      <c r="A15" s="22"/>
      <c r="B15" s="23"/>
      <c r="C15" s="25"/>
      <c r="D15" s="25"/>
      <c r="E15" s="25"/>
      <c r="F15" s="25"/>
      <c r="G15" s="25"/>
      <c r="H15" s="25"/>
      <c r="I15" s="25"/>
      <c r="J15" s="21"/>
      <c r="L15" s="350"/>
      <c r="M15" s="350"/>
      <c r="N15" s="350"/>
      <c r="O15" s="350"/>
      <c r="P15" s="350"/>
    </row>
    <row r="16" spans="1:16" ht="17.25" customHeight="1" x14ac:dyDescent="0.15">
      <c r="A16" s="19" t="s">
        <v>7</v>
      </c>
      <c r="B16" s="26" t="s">
        <v>366</v>
      </c>
      <c r="C16" s="349" t="s">
        <v>19</v>
      </c>
      <c r="D16" s="349"/>
      <c r="E16" s="349"/>
      <c r="F16" s="349"/>
      <c r="G16" s="349"/>
      <c r="H16" s="349"/>
      <c r="I16" s="349"/>
      <c r="J16" s="21" t="s">
        <v>19</v>
      </c>
      <c r="L16" s="350"/>
      <c r="M16" s="350"/>
      <c r="N16" s="350"/>
      <c r="O16" s="350"/>
      <c r="P16" s="350"/>
    </row>
    <row r="17" spans="1:31" ht="7.5" customHeight="1" x14ac:dyDescent="0.15">
      <c r="A17" s="19"/>
      <c r="B17" s="27"/>
      <c r="C17" s="28"/>
      <c r="D17" s="28"/>
      <c r="E17" s="28"/>
      <c r="F17" s="28"/>
      <c r="G17" s="28"/>
      <c r="H17" s="28"/>
      <c r="I17" s="28"/>
      <c r="J17" s="21"/>
      <c r="L17" s="350"/>
      <c r="M17" s="350"/>
      <c r="N17" s="350"/>
      <c r="O17" s="350"/>
      <c r="P17" s="350"/>
    </row>
    <row r="18" spans="1:31" ht="17.25" customHeight="1" x14ac:dyDescent="0.15">
      <c r="A18" s="19" t="s">
        <v>7</v>
      </c>
      <c r="B18" s="26" t="s">
        <v>20</v>
      </c>
      <c r="C18" s="349" t="s">
        <v>21</v>
      </c>
      <c r="D18" s="349"/>
      <c r="E18" s="349"/>
      <c r="F18" s="349"/>
      <c r="G18" s="349"/>
      <c r="H18" s="349"/>
      <c r="I18" s="349"/>
      <c r="J18" s="29" t="s">
        <v>22</v>
      </c>
      <c r="L18" s="30"/>
      <c r="M18" s="30"/>
      <c r="N18" s="30"/>
      <c r="O18" s="30"/>
      <c r="P18" s="30"/>
    </row>
    <row r="19" spans="1:31" ht="7.5" customHeight="1" x14ac:dyDescent="0.15">
      <c r="A19" s="19"/>
      <c r="B19" s="27"/>
      <c r="C19" s="28"/>
      <c r="D19" s="28"/>
      <c r="E19" s="28"/>
      <c r="F19" s="28"/>
      <c r="G19" s="28"/>
      <c r="H19" s="28"/>
      <c r="I19" s="28"/>
      <c r="J19" s="21"/>
      <c r="L19" s="30"/>
      <c r="M19" s="30"/>
      <c r="N19" s="30"/>
      <c r="O19" s="30"/>
      <c r="P19" s="30"/>
    </row>
    <row r="20" spans="1:31" ht="24.75" customHeight="1" x14ac:dyDescent="0.15">
      <c r="A20" s="348" t="s">
        <v>23</v>
      </c>
      <c r="B20" s="348"/>
      <c r="C20" s="348"/>
      <c r="D20" s="348"/>
      <c r="E20" s="348"/>
      <c r="F20" s="348"/>
      <c r="G20" s="348"/>
      <c r="H20" s="348"/>
      <c r="I20" s="348"/>
      <c r="J20" s="348"/>
    </row>
    <row r="21" spans="1:31" ht="17.25" customHeight="1" x14ac:dyDescent="0.15">
      <c r="A21" s="351" t="s">
        <v>24</v>
      </c>
      <c r="B21" s="351"/>
      <c r="C21" s="31"/>
      <c r="D21" s="31"/>
      <c r="E21" s="31"/>
      <c r="F21" s="31"/>
      <c r="G21" s="31"/>
      <c r="H21" s="31"/>
      <c r="I21" s="31"/>
      <c r="J21" s="32"/>
      <c r="L21" s="30"/>
      <c r="M21" s="30"/>
      <c r="N21" s="30"/>
      <c r="O21" s="30"/>
      <c r="P21" s="30"/>
    </row>
    <row r="22" spans="1:31" ht="7.5" customHeight="1" x14ac:dyDescent="0.15">
      <c r="A22" s="19"/>
      <c r="B22" s="27"/>
      <c r="C22" s="28"/>
      <c r="D22" s="28"/>
      <c r="E22" s="28"/>
      <c r="F22" s="28"/>
      <c r="G22" s="28"/>
      <c r="H22" s="28"/>
      <c r="I22" s="28"/>
      <c r="J22" s="21"/>
    </row>
    <row r="23" spans="1:31" ht="17.25" customHeight="1" x14ac:dyDescent="0.15">
      <c r="A23" s="19"/>
      <c r="B23" s="27" t="s">
        <v>25</v>
      </c>
      <c r="C23" s="352" t="s">
        <v>26</v>
      </c>
      <c r="D23" s="352"/>
      <c r="E23" s="353">
        <v>105</v>
      </c>
      <c r="F23" s="353"/>
      <c r="G23" s="352" t="s">
        <v>27</v>
      </c>
      <c r="H23" s="352"/>
      <c r="I23" s="34">
        <v>5</v>
      </c>
      <c r="J23" s="21" t="s">
        <v>28</v>
      </c>
      <c r="L23" s="354" t="s">
        <v>29</v>
      </c>
      <c r="M23" s="354"/>
      <c r="N23" s="354"/>
      <c r="O23" s="354"/>
      <c r="P23" s="354"/>
    </row>
    <row r="24" spans="1:31" ht="7.5" customHeight="1" x14ac:dyDescent="0.15">
      <c r="A24" s="19"/>
      <c r="B24" s="27"/>
      <c r="C24" s="28"/>
      <c r="D24" s="28"/>
      <c r="E24" s="28"/>
      <c r="F24" s="28"/>
      <c r="G24" s="28"/>
      <c r="H24" s="28"/>
      <c r="I24" s="28"/>
      <c r="J24" s="21"/>
      <c r="L24" s="354"/>
      <c r="M24" s="354"/>
      <c r="N24" s="354"/>
      <c r="O24" s="354"/>
      <c r="P24" s="354"/>
    </row>
    <row r="25" spans="1:31" ht="17.25" customHeight="1" x14ac:dyDescent="0.15">
      <c r="A25" s="19"/>
      <c r="B25" s="27" t="s">
        <v>30</v>
      </c>
      <c r="C25" s="352" t="s">
        <v>26</v>
      </c>
      <c r="D25" s="352"/>
      <c r="E25" s="353">
        <v>20</v>
      </c>
      <c r="F25" s="353"/>
      <c r="G25" s="352" t="s">
        <v>27</v>
      </c>
      <c r="H25" s="352"/>
      <c r="I25" s="34">
        <v>10</v>
      </c>
      <c r="J25" s="21" t="s">
        <v>31</v>
      </c>
      <c r="L25" s="354"/>
      <c r="M25" s="354"/>
      <c r="N25" s="354"/>
      <c r="O25" s="354"/>
      <c r="P25" s="354"/>
    </row>
    <row r="26" spans="1:31" ht="7.5" customHeight="1" x14ac:dyDescent="0.15">
      <c r="A26" s="19"/>
      <c r="B26" s="27"/>
      <c r="C26" s="28"/>
      <c r="D26" s="28"/>
      <c r="E26" s="28"/>
      <c r="F26" s="28"/>
      <c r="G26" s="28"/>
      <c r="H26" s="28"/>
      <c r="I26" s="28"/>
      <c r="J26" s="21"/>
      <c r="L26" s="354"/>
      <c r="M26" s="354"/>
      <c r="N26" s="354"/>
      <c r="O26" s="354"/>
      <c r="P26" s="354"/>
    </row>
    <row r="27" spans="1:31" ht="17.25" customHeight="1" x14ac:dyDescent="0.15">
      <c r="A27" s="19"/>
      <c r="B27" s="27" t="s">
        <v>32</v>
      </c>
      <c r="C27" s="35" t="s">
        <v>33</v>
      </c>
      <c r="D27" s="36"/>
      <c r="E27" s="37"/>
      <c r="F27" s="37"/>
      <c r="G27" s="355" t="s">
        <v>364</v>
      </c>
      <c r="H27" s="355"/>
      <c r="I27" s="355"/>
      <c r="J27" s="21" t="s">
        <v>34</v>
      </c>
      <c r="L27" s="354"/>
      <c r="M27" s="354"/>
      <c r="N27" s="354"/>
      <c r="O27" s="354"/>
      <c r="P27" s="354"/>
    </row>
    <row r="28" spans="1:31" ht="7.5" customHeight="1" x14ac:dyDescent="0.15">
      <c r="A28" s="19"/>
      <c r="B28" s="27"/>
      <c r="C28" s="36"/>
      <c r="D28" s="36"/>
      <c r="E28" s="37"/>
      <c r="F28" s="37"/>
      <c r="G28" s="36"/>
      <c r="H28" s="36"/>
      <c r="I28" s="38"/>
      <c r="J28" s="21"/>
      <c r="L28" s="354"/>
      <c r="M28" s="354"/>
      <c r="N28" s="354"/>
      <c r="O28" s="354"/>
      <c r="P28" s="354"/>
    </row>
    <row r="29" spans="1:31" ht="17.25" customHeight="1" x14ac:dyDescent="0.15">
      <c r="A29" s="19"/>
      <c r="B29" s="27"/>
      <c r="C29" s="352" t="s">
        <v>26</v>
      </c>
      <c r="D29" s="352"/>
      <c r="E29" s="353">
        <v>10</v>
      </c>
      <c r="F29" s="353"/>
      <c r="G29" s="352" t="s">
        <v>27</v>
      </c>
      <c r="H29" s="352"/>
      <c r="I29" s="33">
        <v>5</v>
      </c>
      <c r="J29" s="21" t="s">
        <v>28</v>
      </c>
      <c r="L29" s="354"/>
      <c r="M29" s="354"/>
      <c r="N29" s="354"/>
      <c r="O29" s="354"/>
      <c r="P29" s="354"/>
      <c r="AE29" s="1">
        <v>50</v>
      </c>
    </row>
    <row r="30" spans="1:31" ht="7.5" customHeight="1" x14ac:dyDescent="0.15">
      <c r="A30" s="39"/>
      <c r="B30" s="40"/>
      <c r="C30" s="41"/>
      <c r="D30" s="41"/>
      <c r="E30" s="41"/>
      <c r="F30" s="41"/>
      <c r="G30" s="41"/>
      <c r="H30" s="41"/>
      <c r="I30" s="41"/>
      <c r="J30" s="42"/>
    </row>
    <row r="31" spans="1:31" ht="17.25" customHeight="1" x14ac:dyDescent="0.15">
      <c r="A31" s="356" t="s">
        <v>35</v>
      </c>
      <c r="B31" s="356"/>
      <c r="C31" s="43"/>
      <c r="D31" s="43"/>
      <c r="E31" s="43"/>
      <c r="F31" s="43"/>
      <c r="G31" s="43"/>
      <c r="H31" s="43"/>
      <c r="I31" s="43"/>
      <c r="J31" s="44"/>
      <c r="L31" s="30"/>
      <c r="M31" s="30"/>
      <c r="N31" s="30"/>
      <c r="O31" s="30"/>
      <c r="P31" s="30"/>
    </row>
    <row r="32" spans="1:31" ht="7.5" customHeight="1" x14ac:dyDescent="0.15">
      <c r="A32" s="19"/>
      <c r="B32" s="27"/>
      <c r="C32" s="28"/>
      <c r="D32" s="28"/>
      <c r="E32" s="28"/>
      <c r="F32" s="28"/>
      <c r="G32" s="28"/>
      <c r="H32" s="28"/>
      <c r="I32" s="28"/>
      <c r="J32" s="21"/>
    </row>
    <row r="33" spans="1:16" ht="17.25" customHeight="1" x14ac:dyDescent="0.15">
      <c r="A33" s="19" t="s">
        <v>7</v>
      </c>
      <c r="B33" s="27" t="s">
        <v>36</v>
      </c>
      <c r="C33" s="352" t="s">
        <v>26</v>
      </c>
      <c r="D33" s="352"/>
      <c r="E33" s="27" t="s">
        <v>37</v>
      </c>
      <c r="F33" s="27"/>
      <c r="G33" s="352" t="s">
        <v>27</v>
      </c>
      <c r="H33" s="352"/>
      <c r="I33" s="27" t="s">
        <v>37</v>
      </c>
      <c r="J33" s="45"/>
    </row>
    <row r="34" spans="1:16" ht="7.5" customHeight="1" x14ac:dyDescent="0.15">
      <c r="A34" s="22"/>
      <c r="B34" s="23"/>
      <c r="C34" s="27"/>
      <c r="D34" s="27"/>
      <c r="E34" s="27"/>
      <c r="F34" s="27"/>
      <c r="G34" s="27"/>
      <c r="H34" s="27"/>
      <c r="I34" s="27"/>
      <c r="J34" s="45"/>
    </row>
    <row r="35" spans="1:16" ht="17.25" customHeight="1" x14ac:dyDescent="0.15">
      <c r="A35" s="19"/>
      <c r="B35" s="46" t="s">
        <v>38</v>
      </c>
      <c r="C35" s="352" t="s">
        <v>26</v>
      </c>
      <c r="D35" s="352"/>
      <c r="E35" s="353">
        <v>10</v>
      </c>
      <c r="F35" s="353"/>
      <c r="G35" s="352" t="s">
        <v>27</v>
      </c>
      <c r="H35" s="352"/>
      <c r="I35" s="34">
        <v>2</v>
      </c>
      <c r="J35" s="45" t="s">
        <v>39</v>
      </c>
      <c r="L35" s="357" t="s">
        <v>40</v>
      </c>
      <c r="M35" s="357"/>
      <c r="N35" s="357"/>
      <c r="O35" s="357"/>
      <c r="P35" s="357"/>
    </row>
    <row r="36" spans="1:16" ht="7.5" customHeight="1" x14ac:dyDescent="0.15">
      <c r="A36" s="19"/>
      <c r="B36" s="27"/>
      <c r="C36" s="27"/>
      <c r="D36" s="27"/>
      <c r="E36" s="27"/>
      <c r="F36" s="27"/>
      <c r="G36" s="27"/>
      <c r="H36" s="27"/>
      <c r="I36" s="27"/>
      <c r="J36" s="45"/>
      <c r="L36" s="357"/>
      <c r="M36" s="357"/>
      <c r="N36" s="357"/>
      <c r="O36" s="357"/>
      <c r="P36" s="357"/>
    </row>
    <row r="37" spans="1:16" ht="17.25" customHeight="1" x14ac:dyDescent="0.15">
      <c r="A37" s="19"/>
      <c r="B37" s="46" t="s">
        <v>41</v>
      </c>
      <c r="C37" s="352" t="s">
        <v>26</v>
      </c>
      <c r="D37" s="352"/>
      <c r="E37" s="353">
        <v>30</v>
      </c>
      <c r="F37" s="353"/>
      <c r="G37" s="352" t="s">
        <v>27</v>
      </c>
      <c r="H37" s="352"/>
      <c r="I37" s="34">
        <v>8</v>
      </c>
      <c r="J37" s="45" t="s">
        <v>42</v>
      </c>
      <c r="L37" s="357"/>
      <c r="M37" s="357"/>
      <c r="N37" s="357"/>
      <c r="O37" s="357"/>
      <c r="P37" s="357"/>
    </row>
    <row r="38" spans="1:16" ht="7.5" customHeight="1" x14ac:dyDescent="0.15">
      <c r="A38" s="19"/>
      <c r="B38" s="27"/>
      <c r="C38" s="27"/>
      <c r="D38" s="27"/>
      <c r="E38" s="27"/>
      <c r="F38" s="27"/>
      <c r="G38" s="27"/>
      <c r="H38" s="27"/>
      <c r="I38" s="27"/>
      <c r="J38" s="45"/>
      <c r="L38" s="357"/>
      <c r="M38" s="357"/>
      <c r="N38" s="357"/>
      <c r="O38" s="357"/>
      <c r="P38" s="357"/>
    </row>
    <row r="39" spans="1:16" ht="17.25" customHeight="1" x14ac:dyDescent="0.15">
      <c r="A39" s="19"/>
      <c r="B39" s="46"/>
      <c r="C39" s="352" t="s">
        <v>26</v>
      </c>
      <c r="D39" s="352"/>
      <c r="E39" s="353"/>
      <c r="F39" s="353"/>
      <c r="G39" s="352" t="s">
        <v>27</v>
      </c>
      <c r="H39" s="352"/>
      <c r="I39" s="34"/>
      <c r="J39" s="45"/>
      <c r="L39" s="357"/>
      <c r="M39" s="357"/>
      <c r="N39" s="357"/>
      <c r="O39" s="357"/>
      <c r="P39" s="357"/>
    </row>
    <row r="40" spans="1:16" ht="7.5" customHeight="1" x14ac:dyDescent="0.15">
      <c r="A40" s="19"/>
      <c r="B40" s="27"/>
      <c r="C40" s="27"/>
      <c r="D40" s="27"/>
      <c r="E40" s="27"/>
      <c r="F40" s="27"/>
      <c r="G40" s="27"/>
      <c r="H40" s="27"/>
      <c r="I40" s="27"/>
      <c r="J40" s="45"/>
      <c r="L40" s="357"/>
      <c r="M40" s="357"/>
      <c r="N40" s="357"/>
      <c r="O40" s="357"/>
      <c r="P40" s="357"/>
    </row>
    <row r="41" spans="1:16" ht="17.25" customHeight="1" x14ac:dyDescent="0.15">
      <c r="A41" s="19"/>
      <c r="B41" s="46"/>
      <c r="C41" s="352" t="s">
        <v>26</v>
      </c>
      <c r="D41" s="352"/>
      <c r="E41" s="353"/>
      <c r="F41" s="353"/>
      <c r="G41" s="352" t="s">
        <v>27</v>
      </c>
      <c r="H41" s="352"/>
      <c r="I41" s="34"/>
      <c r="J41" s="45"/>
      <c r="L41" s="357"/>
      <c r="M41" s="357"/>
      <c r="N41" s="357"/>
      <c r="O41" s="357"/>
      <c r="P41" s="357"/>
    </row>
    <row r="42" spans="1:16" ht="7.5" customHeight="1" x14ac:dyDescent="0.15">
      <c r="A42" s="19"/>
      <c r="B42" s="27"/>
      <c r="C42" s="27"/>
      <c r="D42" s="27"/>
      <c r="E42" s="27"/>
      <c r="F42" s="27"/>
      <c r="G42" s="27"/>
      <c r="H42" s="27"/>
      <c r="I42" s="27"/>
      <c r="J42" s="45"/>
    </row>
    <row r="43" spans="1:16" ht="17.25" customHeight="1" x14ac:dyDescent="0.15">
      <c r="A43" s="19"/>
      <c r="B43" s="46"/>
      <c r="C43" s="352" t="s">
        <v>26</v>
      </c>
      <c r="D43" s="352"/>
      <c r="E43" s="353"/>
      <c r="F43" s="353"/>
      <c r="G43" s="352" t="s">
        <v>27</v>
      </c>
      <c r="H43" s="352"/>
      <c r="I43" s="34"/>
      <c r="J43" s="45"/>
    </row>
    <row r="44" spans="1:16" ht="7.5" customHeight="1" x14ac:dyDescent="0.15">
      <c r="A44" s="19"/>
      <c r="B44" s="27"/>
      <c r="C44" s="27"/>
      <c r="D44" s="27"/>
      <c r="E44" s="27"/>
      <c r="F44" s="27"/>
      <c r="G44" s="27"/>
      <c r="H44" s="27"/>
      <c r="I44" s="27"/>
      <c r="J44" s="45"/>
    </row>
    <row r="45" spans="1:16" ht="17.25" customHeight="1" x14ac:dyDescent="0.15">
      <c r="A45" s="19"/>
      <c r="B45" s="46"/>
      <c r="C45" s="352" t="s">
        <v>26</v>
      </c>
      <c r="D45" s="352"/>
      <c r="E45" s="353"/>
      <c r="F45" s="353"/>
      <c r="G45" s="352" t="s">
        <v>27</v>
      </c>
      <c r="H45" s="352"/>
      <c r="I45" s="34"/>
      <c r="J45" s="45"/>
    </row>
    <row r="46" spans="1:16" ht="7.5" customHeight="1" x14ac:dyDescent="0.15">
      <c r="A46" s="39"/>
      <c r="B46" s="47"/>
      <c r="C46" s="47"/>
      <c r="D46" s="47"/>
      <c r="E46" s="47"/>
      <c r="F46" s="47"/>
      <c r="G46" s="47"/>
      <c r="H46" s="47"/>
      <c r="I46" s="47"/>
      <c r="J46" s="48"/>
    </row>
    <row r="47" spans="1:16" ht="17.25" customHeight="1" x14ac:dyDescent="0.15">
      <c r="A47" s="348" t="s">
        <v>43</v>
      </c>
      <c r="B47" s="348"/>
      <c r="C47" s="348"/>
      <c r="D47" s="348"/>
      <c r="E47" s="348"/>
      <c r="F47" s="348"/>
      <c r="G47" s="348"/>
      <c r="H47" s="348"/>
      <c r="I47" s="348"/>
      <c r="J47" s="348"/>
      <c r="L47" s="357" t="s">
        <v>44</v>
      </c>
      <c r="M47" s="357"/>
      <c r="N47" s="357"/>
      <c r="O47" s="357"/>
      <c r="P47" s="357"/>
    </row>
    <row r="48" spans="1:16" ht="7.5" customHeight="1" x14ac:dyDescent="0.15">
      <c r="A48" s="49"/>
      <c r="B48" s="7"/>
      <c r="C48" s="7"/>
      <c r="D48" s="7"/>
      <c r="E48" s="7"/>
      <c r="F48" s="7"/>
      <c r="G48" s="7"/>
      <c r="H48" s="7"/>
      <c r="I48" s="7"/>
      <c r="J48" s="8"/>
      <c r="L48" s="357"/>
      <c r="M48" s="357"/>
      <c r="N48" s="357"/>
      <c r="O48" s="357"/>
      <c r="P48" s="357"/>
    </row>
    <row r="49" spans="1:16" ht="17.25" customHeight="1" x14ac:dyDescent="0.15">
      <c r="A49" s="358" t="s">
        <v>45</v>
      </c>
      <c r="B49" s="358"/>
      <c r="C49" s="50"/>
      <c r="D49" s="50"/>
      <c r="E49" s="50"/>
      <c r="F49" s="50"/>
      <c r="G49" s="50"/>
      <c r="H49" s="50"/>
      <c r="I49" s="50"/>
      <c r="J49" s="51"/>
      <c r="L49" s="357"/>
      <c r="M49" s="357"/>
      <c r="N49" s="357"/>
      <c r="O49" s="357"/>
      <c r="P49" s="357"/>
    </row>
    <row r="50" spans="1:16" ht="7.5" customHeight="1" x14ac:dyDescent="0.15">
      <c r="A50" s="49"/>
      <c r="B50" s="52"/>
      <c r="C50" s="28"/>
      <c r="D50" s="28"/>
      <c r="E50" s="28"/>
      <c r="F50" s="28"/>
      <c r="G50" s="28"/>
      <c r="H50" s="28"/>
      <c r="I50" s="28"/>
      <c r="J50" s="53"/>
      <c r="L50" s="357"/>
      <c r="M50" s="357"/>
      <c r="N50" s="357"/>
      <c r="O50" s="357"/>
      <c r="P50" s="357"/>
    </row>
    <row r="51" spans="1:16" ht="17.25" customHeight="1" x14ac:dyDescent="0.15">
      <c r="A51" s="49"/>
      <c r="B51" s="54" t="s">
        <v>46</v>
      </c>
      <c r="C51" s="352" t="s">
        <v>46</v>
      </c>
      <c r="D51" s="352"/>
      <c r="E51" s="359">
        <v>1</v>
      </c>
      <c r="F51" s="359"/>
      <c r="G51" s="352" t="s">
        <v>47</v>
      </c>
      <c r="H51" s="352"/>
      <c r="I51" s="55">
        <v>0.5</v>
      </c>
      <c r="J51" s="56" t="s">
        <v>48</v>
      </c>
      <c r="L51" s="357"/>
      <c r="M51" s="357"/>
      <c r="N51" s="357"/>
      <c r="O51" s="357"/>
      <c r="P51" s="357"/>
    </row>
    <row r="52" spans="1:16" ht="7.5" customHeight="1" x14ac:dyDescent="0.15">
      <c r="A52" s="49"/>
      <c r="B52" s="54"/>
      <c r="C52" s="57"/>
      <c r="D52" s="57"/>
      <c r="E52" s="57"/>
      <c r="F52" s="57"/>
      <c r="G52" s="57"/>
      <c r="H52" s="57"/>
      <c r="I52" s="57"/>
      <c r="J52" s="58"/>
      <c r="L52" s="357"/>
      <c r="M52" s="357"/>
      <c r="N52" s="357"/>
      <c r="O52" s="357"/>
      <c r="P52" s="357"/>
    </row>
    <row r="53" spans="1:16" ht="17.25" customHeight="1" x14ac:dyDescent="0.15">
      <c r="A53" s="358" t="s">
        <v>49</v>
      </c>
      <c r="B53" s="358"/>
      <c r="C53" s="50"/>
      <c r="D53" s="50"/>
      <c r="E53" s="50"/>
      <c r="F53" s="50"/>
      <c r="G53" s="50"/>
      <c r="H53" s="50"/>
      <c r="I53" s="50"/>
      <c r="J53" s="51"/>
      <c r="L53" s="357"/>
      <c r="M53" s="357"/>
      <c r="N53" s="357"/>
      <c r="O53" s="357"/>
      <c r="P53" s="357"/>
    </row>
    <row r="54" spans="1:16" ht="7.5" customHeight="1" x14ac:dyDescent="0.15">
      <c r="A54" s="49"/>
      <c r="B54" s="52"/>
      <c r="C54" s="28"/>
      <c r="D54" s="28"/>
      <c r="E54" s="28"/>
      <c r="F54" s="28"/>
      <c r="G54" s="28"/>
      <c r="H54" s="28"/>
      <c r="I54" s="28"/>
      <c r="J54" s="53"/>
    </row>
    <row r="55" spans="1:16" ht="17.25" customHeight="1" x14ac:dyDescent="0.15">
      <c r="A55" s="49"/>
      <c r="B55" s="54" t="s">
        <v>50</v>
      </c>
      <c r="C55" s="35" t="s">
        <v>51</v>
      </c>
      <c r="D55" s="36"/>
      <c r="E55" s="37"/>
      <c r="F55" s="37"/>
      <c r="I55" s="34" t="s">
        <v>52</v>
      </c>
      <c r="J55" s="56" t="s">
        <v>52</v>
      </c>
    </row>
    <row r="56" spans="1:16" ht="7.5" customHeight="1" x14ac:dyDescent="0.15">
      <c r="A56" s="49"/>
      <c r="B56" s="54"/>
      <c r="C56" s="57"/>
      <c r="D56" s="57"/>
      <c r="E56" s="57"/>
      <c r="F56" s="57"/>
      <c r="G56" s="57"/>
      <c r="H56" s="57"/>
      <c r="I56" s="57"/>
      <c r="J56" s="58"/>
    </row>
    <row r="57" spans="1:16" ht="17.25" customHeight="1" x14ac:dyDescent="0.15">
      <c r="A57" s="348" t="s">
        <v>53</v>
      </c>
      <c r="B57" s="348"/>
      <c r="C57" s="348"/>
      <c r="D57" s="348"/>
      <c r="E57" s="348"/>
      <c r="F57" s="348"/>
      <c r="G57" s="348"/>
      <c r="H57" s="348"/>
      <c r="I57" s="348"/>
      <c r="J57" s="348"/>
      <c r="L57" s="354" t="s">
        <v>54</v>
      </c>
      <c r="M57" s="354"/>
      <c r="N57" s="354"/>
      <c r="O57" s="354"/>
      <c r="P57" s="354"/>
    </row>
    <row r="58" spans="1:16" ht="7.5" customHeight="1" x14ac:dyDescent="0.15">
      <c r="A58" s="49"/>
      <c r="B58" s="7"/>
      <c r="C58" s="7"/>
      <c r="D58" s="7"/>
      <c r="E58" s="7"/>
      <c r="F58" s="7"/>
      <c r="G58" s="7"/>
      <c r="H58" s="7"/>
      <c r="I58" s="7"/>
      <c r="J58" s="8"/>
      <c r="L58" s="354"/>
      <c r="M58" s="354"/>
      <c r="N58" s="354"/>
      <c r="O58" s="354"/>
      <c r="P58" s="354"/>
    </row>
    <row r="59" spans="1:16" ht="17.25" customHeight="1" x14ac:dyDescent="0.15">
      <c r="A59" s="358" t="s">
        <v>55</v>
      </c>
      <c r="B59" s="358"/>
      <c r="C59" s="50"/>
      <c r="D59" s="50"/>
      <c r="E59" s="50"/>
      <c r="F59" s="50"/>
      <c r="G59" s="50"/>
      <c r="H59" s="50"/>
      <c r="I59" s="50"/>
      <c r="J59" s="51"/>
      <c r="L59" s="354"/>
      <c r="M59" s="354"/>
      <c r="N59" s="354"/>
      <c r="O59" s="354"/>
      <c r="P59" s="354"/>
    </row>
    <row r="60" spans="1:16" ht="7.5" customHeight="1" x14ac:dyDescent="0.15">
      <c r="A60" s="49"/>
      <c r="B60" s="52"/>
      <c r="C60" s="52"/>
      <c r="D60" s="52"/>
      <c r="E60" s="52"/>
      <c r="F60" s="52"/>
      <c r="G60" s="52"/>
      <c r="H60" s="52"/>
      <c r="I60" s="52"/>
      <c r="J60" s="53"/>
      <c r="L60" s="354"/>
      <c r="M60" s="354"/>
      <c r="N60" s="354"/>
      <c r="O60" s="354"/>
      <c r="P60" s="354"/>
    </row>
    <row r="61" spans="1:16" ht="17.25" customHeight="1" x14ac:dyDescent="0.15">
      <c r="A61" s="49"/>
      <c r="B61" s="54" t="s">
        <v>56</v>
      </c>
      <c r="C61" s="349" t="s">
        <v>57</v>
      </c>
      <c r="D61" s="349"/>
      <c r="E61" s="349"/>
      <c r="F61" s="349"/>
      <c r="G61" s="349"/>
      <c r="H61" s="349"/>
      <c r="I61" s="349"/>
      <c r="J61" s="58" t="s">
        <v>57</v>
      </c>
      <c r="L61" s="354"/>
      <c r="M61" s="354"/>
      <c r="N61" s="354"/>
      <c r="O61" s="354"/>
      <c r="P61" s="354"/>
    </row>
    <row r="62" spans="1:16" ht="7.5" customHeight="1" x14ac:dyDescent="0.15">
      <c r="A62" s="49"/>
      <c r="B62" s="54"/>
      <c r="C62" s="57"/>
      <c r="D62" s="57"/>
      <c r="E62" s="57"/>
      <c r="F62" s="57"/>
      <c r="G62" s="57"/>
      <c r="H62" s="57"/>
      <c r="I62" s="57"/>
      <c r="J62" s="58"/>
      <c r="L62" s="354"/>
      <c r="M62" s="354"/>
      <c r="N62" s="354"/>
      <c r="O62" s="354"/>
      <c r="P62" s="354"/>
    </row>
    <row r="63" spans="1:16" ht="17.25" customHeight="1" x14ac:dyDescent="0.15">
      <c r="A63" s="49"/>
      <c r="B63" s="54" t="s">
        <v>58</v>
      </c>
      <c r="C63" s="349" t="s">
        <v>59</v>
      </c>
      <c r="D63" s="349"/>
      <c r="E63" s="349"/>
      <c r="F63" s="349"/>
      <c r="G63" s="349"/>
      <c r="H63" s="349"/>
      <c r="I63" s="349"/>
      <c r="J63" s="58" t="s">
        <v>59</v>
      </c>
      <c r="L63" s="354"/>
      <c r="M63" s="354"/>
      <c r="N63" s="354"/>
      <c r="O63" s="354"/>
      <c r="P63" s="354"/>
    </row>
    <row r="64" spans="1:16" ht="7.5" customHeight="1" x14ac:dyDescent="0.15">
      <c r="A64" s="49"/>
      <c r="B64" s="54"/>
      <c r="C64" s="57"/>
      <c r="D64" s="57"/>
      <c r="E64" s="57"/>
      <c r="F64" s="57"/>
      <c r="G64" s="57"/>
      <c r="H64" s="57"/>
      <c r="I64" s="57"/>
      <c r="J64" s="58"/>
      <c r="L64" s="354"/>
      <c r="M64" s="354"/>
      <c r="N64" s="354"/>
      <c r="O64" s="354"/>
      <c r="P64" s="354"/>
    </row>
    <row r="65" spans="1:16" ht="17.25" customHeight="1" x14ac:dyDescent="0.15">
      <c r="A65" s="358" t="s">
        <v>60</v>
      </c>
      <c r="B65" s="358"/>
      <c r="C65" s="50"/>
      <c r="D65" s="50"/>
      <c r="E65" s="50"/>
      <c r="F65" s="50"/>
      <c r="G65" s="50"/>
      <c r="H65" s="50"/>
      <c r="I65" s="50"/>
      <c r="J65" s="51"/>
      <c r="L65" s="354"/>
      <c r="M65" s="354"/>
      <c r="N65" s="354"/>
      <c r="O65" s="354"/>
      <c r="P65" s="354"/>
    </row>
    <row r="66" spans="1:16" ht="7.5" customHeight="1" x14ac:dyDescent="0.15">
      <c r="A66" s="49"/>
      <c r="B66" s="54"/>
      <c r="C66" s="57"/>
      <c r="D66" s="57"/>
      <c r="E66" s="57"/>
      <c r="F66" s="57"/>
      <c r="G66" s="57"/>
      <c r="H66" s="57"/>
      <c r="I66" s="57"/>
      <c r="J66" s="58"/>
    </row>
    <row r="67" spans="1:16" ht="17.25" customHeight="1" x14ac:dyDescent="0.15">
      <c r="A67" s="49"/>
      <c r="B67" s="54" t="s">
        <v>56</v>
      </c>
      <c r="C67" s="349" t="s">
        <v>61</v>
      </c>
      <c r="D67" s="349"/>
      <c r="E67" s="349"/>
      <c r="F67" s="349"/>
      <c r="G67" s="349"/>
      <c r="H67" s="349"/>
      <c r="I67" s="349"/>
      <c r="J67" s="58" t="s">
        <v>57</v>
      </c>
      <c r="L67" s="1" t="s">
        <v>62</v>
      </c>
    </row>
    <row r="68" spans="1:16" ht="7.5" customHeight="1" x14ac:dyDescent="0.15">
      <c r="A68" s="49"/>
      <c r="B68" s="54"/>
      <c r="C68" s="57"/>
      <c r="D68" s="57"/>
      <c r="E68" s="57"/>
      <c r="F68" s="57"/>
      <c r="G68" s="57"/>
      <c r="H68" s="57"/>
      <c r="I68" s="57"/>
      <c r="J68" s="58"/>
    </row>
    <row r="69" spans="1:16" ht="17.25" customHeight="1" x14ac:dyDescent="0.15">
      <c r="A69" s="49"/>
      <c r="B69" s="54" t="s">
        <v>58</v>
      </c>
      <c r="C69" s="349" t="s">
        <v>63</v>
      </c>
      <c r="D69" s="349"/>
      <c r="E69" s="349"/>
      <c r="F69" s="349"/>
      <c r="G69" s="349"/>
      <c r="H69" s="349"/>
      <c r="I69" s="349"/>
      <c r="J69" s="58" t="s">
        <v>64</v>
      </c>
      <c r="O69" s="354" t="s">
        <v>65</v>
      </c>
      <c r="P69" s="354"/>
    </row>
    <row r="70" spans="1:16" ht="7.5" customHeight="1" x14ac:dyDescent="0.15">
      <c r="A70" s="49"/>
      <c r="B70" s="54"/>
      <c r="C70" s="57"/>
      <c r="D70" s="57"/>
      <c r="E70" s="57"/>
      <c r="F70" s="57"/>
      <c r="G70" s="57"/>
      <c r="H70" s="57"/>
      <c r="I70" s="57"/>
      <c r="J70" s="58"/>
      <c r="O70" s="354"/>
      <c r="P70" s="354"/>
    </row>
    <row r="71" spans="1:16" ht="17.25" customHeight="1" x14ac:dyDescent="0.15">
      <c r="A71" s="360" t="s">
        <v>66</v>
      </c>
      <c r="B71" s="360"/>
      <c r="C71" s="59"/>
      <c r="D71" s="59"/>
      <c r="E71" s="59"/>
      <c r="F71" s="59"/>
      <c r="G71" s="59"/>
      <c r="H71" s="59"/>
      <c r="I71" s="59"/>
      <c r="J71" s="60"/>
      <c r="O71" s="354"/>
      <c r="P71" s="354"/>
    </row>
    <row r="72" spans="1:16" ht="7.5" customHeight="1" x14ac:dyDescent="0.15">
      <c r="A72" s="61"/>
      <c r="B72" s="62"/>
      <c r="C72" s="62"/>
      <c r="D72" s="62"/>
      <c r="E72" s="62"/>
      <c r="F72" s="62"/>
      <c r="G72" s="62"/>
      <c r="H72" s="62"/>
      <c r="I72" s="62"/>
      <c r="J72" s="63"/>
      <c r="O72" s="354"/>
      <c r="P72" s="354"/>
    </row>
    <row r="73" spans="1:16" ht="17.25" customHeight="1" x14ac:dyDescent="0.15">
      <c r="A73" s="61"/>
      <c r="B73" s="62" t="s">
        <v>56</v>
      </c>
      <c r="C73" s="361"/>
      <c r="D73" s="361"/>
      <c r="E73" s="361"/>
      <c r="F73" s="361"/>
      <c r="G73" s="361"/>
      <c r="H73" s="361"/>
      <c r="I73" s="361"/>
      <c r="J73" s="63" t="s">
        <v>67</v>
      </c>
      <c r="O73" s="354"/>
      <c r="P73" s="354"/>
    </row>
    <row r="74" spans="1:16" ht="7.5" customHeight="1" x14ac:dyDescent="0.15">
      <c r="A74" s="61"/>
      <c r="B74" s="62"/>
      <c r="C74" s="62"/>
      <c r="D74" s="62"/>
      <c r="E74" s="62"/>
      <c r="F74" s="62"/>
      <c r="G74" s="62"/>
      <c r="H74" s="62"/>
      <c r="I74" s="62"/>
      <c r="J74" s="63"/>
      <c r="L74" s="64"/>
      <c r="O74" s="354"/>
      <c r="P74" s="354"/>
    </row>
    <row r="75" spans="1:16" ht="17.25" customHeight="1" x14ac:dyDescent="0.15">
      <c r="A75" s="61"/>
      <c r="B75" s="62" t="s">
        <v>58</v>
      </c>
      <c r="C75" s="361"/>
      <c r="D75" s="361"/>
      <c r="E75" s="361"/>
      <c r="F75" s="361"/>
      <c r="G75" s="361"/>
      <c r="H75" s="361"/>
      <c r="I75" s="361"/>
      <c r="J75" s="63" t="s">
        <v>68</v>
      </c>
      <c r="O75" s="354"/>
      <c r="P75" s="354"/>
    </row>
    <row r="76" spans="1:16" ht="7.5" customHeight="1" x14ac:dyDescent="0.15">
      <c r="A76" s="65"/>
      <c r="B76" s="66"/>
      <c r="C76" s="66"/>
      <c r="D76" s="66"/>
      <c r="E76" s="66"/>
      <c r="F76" s="66"/>
      <c r="G76" s="66"/>
      <c r="H76" s="66"/>
      <c r="I76" s="66"/>
      <c r="J76" s="67"/>
    </row>
    <row r="77" spans="1:16" ht="17.25" customHeight="1" x14ac:dyDescent="0.15">
      <c r="A77" s="348" t="s">
        <v>69</v>
      </c>
      <c r="B77" s="348"/>
      <c r="C77" s="348"/>
      <c r="D77" s="348"/>
      <c r="E77" s="348"/>
      <c r="F77" s="348"/>
      <c r="G77" s="348"/>
      <c r="H77" s="348"/>
      <c r="I77" s="348"/>
      <c r="J77" s="348"/>
    </row>
    <row r="78" spans="1:16" ht="7.5" customHeight="1" x14ac:dyDescent="0.15">
      <c r="A78" s="68"/>
      <c r="B78" s="7"/>
      <c r="C78" s="7"/>
      <c r="D78" s="7"/>
      <c r="E78" s="7"/>
      <c r="F78" s="7"/>
      <c r="G78" s="7"/>
      <c r="H78" s="7"/>
      <c r="I78" s="7"/>
      <c r="J78" s="8"/>
    </row>
    <row r="79" spans="1:16" ht="17.25" customHeight="1" x14ac:dyDescent="0.15">
      <c r="A79" s="19" t="s">
        <v>7</v>
      </c>
      <c r="B79" s="27" t="s">
        <v>70</v>
      </c>
      <c r="C79" s="349" t="s">
        <v>71</v>
      </c>
      <c r="D79" s="349"/>
      <c r="E79" s="349"/>
      <c r="F79" s="349"/>
      <c r="G79" s="349"/>
      <c r="H79" s="349"/>
      <c r="I79" s="349"/>
      <c r="J79" s="21" t="s">
        <v>72</v>
      </c>
      <c r="M79" s="69"/>
      <c r="N79" s="69"/>
      <c r="O79" s="69"/>
      <c r="P79" s="69"/>
    </row>
    <row r="80" spans="1:16" ht="7.5" customHeight="1" x14ac:dyDescent="0.15">
      <c r="A80" s="19"/>
      <c r="B80" s="27"/>
      <c r="C80" s="25"/>
      <c r="D80" s="25"/>
      <c r="E80" s="25"/>
      <c r="F80" s="25"/>
      <c r="G80" s="25"/>
      <c r="H80" s="25"/>
      <c r="I80" s="25"/>
      <c r="J80" s="21"/>
      <c r="L80" s="69"/>
      <c r="M80" s="69"/>
      <c r="N80" s="69"/>
      <c r="O80" s="69"/>
      <c r="P80" s="69"/>
    </row>
    <row r="81" spans="1:16" ht="17.25" customHeight="1" x14ac:dyDescent="0.15">
      <c r="A81" s="70" t="s">
        <v>7</v>
      </c>
      <c r="B81" s="30" t="s">
        <v>73</v>
      </c>
      <c r="C81" s="362" t="str">
        <f>HYPERLINK("#", "http://www.city.○○.○○.jp/○○/")</f>
        <v>http://www.city.○○.○○.jp/○○/</v>
      </c>
      <c r="D81" s="362"/>
      <c r="E81" s="362"/>
      <c r="F81" s="362"/>
      <c r="G81" s="362"/>
      <c r="H81" s="362"/>
      <c r="I81" s="362"/>
      <c r="J81" s="71" t="str">
        <f>HYPERLINK("#", "http://www.city.○○.jp/○○/")</f>
        <v>http://www.city.○○.jp/○○/</v>
      </c>
      <c r="L81" s="354" t="s">
        <v>76</v>
      </c>
      <c r="M81" s="354"/>
      <c r="N81" s="354"/>
      <c r="O81" s="354"/>
      <c r="P81" s="354"/>
    </row>
    <row r="82" spans="1:16" ht="8.25" customHeight="1" x14ac:dyDescent="0.15">
      <c r="A82" s="70"/>
      <c r="B82" s="30"/>
      <c r="C82" s="72"/>
      <c r="D82" s="72"/>
      <c r="E82" s="72"/>
      <c r="F82" s="72"/>
      <c r="G82" s="72"/>
      <c r="H82" s="72"/>
      <c r="I82" s="72"/>
      <c r="J82" s="73"/>
      <c r="L82" s="354"/>
      <c r="M82" s="354"/>
      <c r="N82" s="354"/>
      <c r="O82" s="354"/>
      <c r="P82" s="354"/>
    </row>
    <row r="83" spans="1:16" ht="17.25" customHeight="1" x14ac:dyDescent="0.15">
      <c r="A83" s="70" t="s">
        <v>7</v>
      </c>
      <c r="B83" s="30" t="s">
        <v>77</v>
      </c>
      <c r="C83" s="74" t="s">
        <v>78</v>
      </c>
      <c r="D83" s="72"/>
      <c r="E83" s="72" t="s">
        <v>79</v>
      </c>
      <c r="F83" s="72"/>
      <c r="G83" s="72"/>
      <c r="H83" s="72"/>
      <c r="I83" s="72"/>
      <c r="J83" s="21" t="s">
        <v>80</v>
      </c>
      <c r="L83" s="354"/>
      <c r="M83" s="354"/>
      <c r="N83" s="354"/>
      <c r="O83" s="354"/>
      <c r="P83" s="354"/>
    </row>
    <row r="84" spans="1:16" ht="7.5" customHeight="1" x14ac:dyDescent="0.15">
      <c r="A84" s="70"/>
      <c r="B84" s="30"/>
      <c r="C84" s="72"/>
      <c r="D84" s="72"/>
      <c r="E84" s="72"/>
      <c r="F84" s="72"/>
      <c r="G84" s="72"/>
      <c r="H84" s="72"/>
      <c r="I84" s="72"/>
      <c r="J84" s="73"/>
      <c r="L84" s="69"/>
      <c r="M84" s="69"/>
      <c r="N84" s="69"/>
      <c r="O84" s="69"/>
      <c r="P84" s="69"/>
    </row>
    <row r="85" spans="1:16" ht="17.25" customHeight="1" x14ac:dyDescent="0.15">
      <c r="A85" s="19" t="s">
        <v>7</v>
      </c>
      <c r="B85" s="27" t="s">
        <v>81</v>
      </c>
      <c r="C85" s="349" t="s">
        <v>82</v>
      </c>
      <c r="D85" s="349"/>
      <c r="E85" s="349"/>
      <c r="F85" s="349"/>
      <c r="G85" s="349"/>
      <c r="H85" s="349"/>
      <c r="I85" s="349"/>
      <c r="J85" s="21" t="s">
        <v>83</v>
      </c>
      <c r="L85" s="69"/>
      <c r="M85" s="69"/>
      <c r="N85" s="69"/>
      <c r="O85" s="69"/>
      <c r="P85" s="69"/>
    </row>
    <row r="86" spans="1:16" ht="7.5" customHeight="1" x14ac:dyDescent="0.15">
      <c r="A86" s="22"/>
      <c r="B86" s="23"/>
      <c r="C86" s="25"/>
      <c r="D86" s="25"/>
      <c r="E86" s="25"/>
      <c r="F86" s="25"/>
      <c r="G86" s="25"/>
      <c r="H86" s="25"/>
      <c r="I86" s="25"/>
      <c r="J86" s="21"/>
    </row>
    <row r="87" spans="1:16" ht="17.25" customHeight="1" x14ac:dyDescent="0.15">
      <c r="A87" s="19" t="s">
        <v>7</v>
      </c>
      <c r="B87" s="27" t="s">
        <v>84</v>
      </c>
      <c r="C87" s="349" t="s">
        <v>85</v>
      </c>
      <c r="D87" s="349"/>
      <c r="E87" s="349"/>
      <c r="F87" s="349"/>
      <c r="G87" s="349"/>
      <c r="H87" s="349"/>
      <c r="I87" s="349"/>
      <c r="J87" s="21" t="s">
        <v>86</v>
      </c>
    </row>
    <row r="88" spans="1:16" ht="7.5" customHeight="1" x14ac:dyDescent="0.15">
      <c r="A88" s="39"/>
      <c r="B88" s="40"/>
      <c r="C88" s="41"/>
      <c r="D88" s="41"/>
      <c r="E88" s="41"/>
      <c r="F88" s="41"/>
      <c r="G88" s="41"/>
      <c r="H88" s="41"/>
      <c r="I88" s="41"/>
      <c r="J88" s="42"/>
    </row>
    <row r="89" spans="1:16" ht="17.25" customHeight="1" x14ac:dyDescent="0.15">
      <c r="A89" s="348" t="s">
        <v>87</v>
      </c>
      <c r="B89" s="348"/>
      <c r="C89" s="348"/>
      <c r="D89" s="348"/>
      <c r="E89" s="348"/>
      <c r="F89" s="348"/>
      <c r="G89" s="348"/>
      <c r="H89" s="348"/>
      <c r="I89" s="348"/>
      <c r="J89" s="348"/>
    </row>
    <row r="90" spans="1:16" s="75" customFormat="1" ht="7.5" customHeight="1" x14ac:dyDescent="0.15">
      <c r="A90" s="6"/>
      <c r="B90" s="7"/>
      <c r="C90" s="7"/>
      <c r="D90" s="7"/>
      <c r="E90" s="7"/>
      <c r="F90" s="7"/>
      <c r="G90" s="7"/>
      <c r="H90" s="7"/>
      <c r="I90" s="7"/>
      <c r="J90" s="8"/>
    </row>
    <row r="91" spans="1:16" ht="17.25" customHeight="1" x14ac:dyDescent="0.15">
      <c r="A91" s="351" t="s">
        <v>88</v>
      </c>
      <c r="B91" s="351"/>
      <c r="C91" s="76"/>
      <c r="D91" s="76"/>
      <c r="E91" s="76"/>
      <c r="F91" s="76"/>
      <c r="G91" s="76"/>
      <c r="H91" s="76"/>
      <c r="I91" s="76"/>
      <c r="J91" s="77"/>
    </row>
    <row r="92" spans="1:16" ht="7.5" customHeight="1" x14ac:dyDescent="0.15">
      <c r="A92" s="19"/>
      <c r="B92" s="27"/>
      <c r="C92" s="28"/>
      <c r="D92" s="28"/>
      <c r="E92" s="28"/>
      <c r="F92" s="28"/>
      <c r="G92" s="28"/>
      <c r="H92" s="28"/>
      <c r="I92" s="28"/>
      <c r="J92" s="21"/>
    </row>
    <row r="93" spans="1:16" ht="17.25" customHeight="1" x14ac:dyDescent="0.15">
      <c r="A93" s="19"/>
      <c r="B93" s="27" t="s">
        <v>89</v>
      </c>
      <c r="C93" s="349" t="s">
        <v>90</v>
      </c>
      <c r="D93" s="349"/>
      <c r="E93" s="349"/>
      <c r="F93" s="349"/>
      <c r="G93" s="349"/>
      <c r="H93" s="349"/>
      <c r="I93" s="349"/>
      <c r="J93" s="78" t="s">
        <v>90</v>
      </c>
      <c r="M93" s="27"/>
      <c r="N93" s="27"/>
      <c r="O93" s="27"/>
      <c r="P93" s="27"/>
    </row>
    <row r="94" spans="1:16" s="75" customFormat="1" ht="7.5" customHeight="1" x14ac:dyDescent="0.15">
      <c r="A94" s="79"/>
      <c r="B94" s="80"/>
      <c r="C94" s="28"/>
      <c r="D94" s="28"/>
      <c r="E94" s="28"/>
      <c r="F94" s="28"/>
      <c r="G94" s="28"/>
      <c r="H94" s="28"/>
      <c r="I94" s="28"/>
      <c r="J94" s="53"/>
      <c r="L94" s="27"/>
      <c r="M94" s="27"/>
      <c r="N94" s="27"/>
      <c r="O94" s="27"/>
      <c r="P94" s="27"/>
    </row>
    <row r="95" spans="1:16" ht="17.25" customHeight="1" x14ac:dyDescent="0.15">
      <c r="A95" s="19"/>
      <c r="B95" s="27" t="s">
        <v>91</v>
      </c>
      <c r="C95" s="349" t="s">
        <v>92</v>
      </c>
      <c r="D95" s="349"/>
      <c r="E95" s="349"/>
      <c r="F95" s="349"/>
      <c r="G95" s="349"/>
      <c r="H95" s="349"/>
      <c r="I95" s="349"/>
      <c r="J95" s="78" t="s">
        <v>92</v>
      </c>
      <c r="M95" s="27"/>
      <c r="N95" s="27"/>
      <c r="O95" s="27"/>
      <c r="P95" s="27"/>
    </row>
    <row r="96" spans="1:16" s="75" customFormat="1" ht="7.5" customHeight="1" x14ac:dyDescent="0.15">
      <c r="A96" s="79"/>
      <c r="B96" s="80"/>
      <c r="C96" s="28"/>
      <c r="D96" s="28"/>
      <c r="E96" s="28"/>
      <c r="F96" s="28"/>
      <c r="G96" s="28"/>
      <c r="H96" s="28"/>
      <c r="I96" s="28"/>
      <c r="J96" s="53"/>
      <c r="L96" s="27"/>
      <c r="M96" s="27"/>
      <c r="N96" s="27"/>
      <c r="O96" s="27"/>
      <c r="P96" s="27"/>
    </row>
    <row r="97" spans="1:16" ht="17.25" customHeight="1" x14ac:dyDescent="0.15">
      <c r="A97" s="19"/>
      <c r="B97" s="27" t="s">
        <v>93</v>
      </c>
      <c r="C97" s="363">
        <v>3</v>
      </c>
      <c r="D97" s="363"/>
      <c r="E97" s="28" t="s">
        <v>94</v>
      </c>
      <c r="F97" s="28"/>
      <c r="G97" s="28"/>
      <c r="H97" s="28"/>
      <c r="I97" s="28"/>
      <c r="J97" s="78" t="s">
        <v>95</v>
      </c>
      <c r="M97" s="27"/>
      <c r="N97" s="27"/>
      <c r="O97" s="27"/>
      <c r="P97" s="27"/>
    </row>
    <row r="98" spans="1:16" ht="7.5" customHeight="1" x14ac:dyDescent="0.15">
      <c r="A98" s="19"/>
      <c r="B98" s="27"/>
      <c r="C98" s="28"/>
      <c r="D98" s="28"/>
      <c r="E98" s="28"/>
      <c r="F98" s="28"/>
      <c r="G98" s="28"/>
      <c r="H98" s="28"/>
      <c r="I98" s="28"/>
      <c r="J98" s="21"/>
      <c r="L98" s="364" t="s">
        <v>96</v>
      </c>
      <c r="M98" s="364"/>
      <c r="N98" s="364"/>
      <c r="O98" s="364"/>
      <c r="P98" s="364"/>
    </row>
    <row r="99" spans="1:16" ht="17.25" customHeight="1" x14ac:dyDescent="0.15">
      <c r="A99" s="19"/>
      <c r="B99" s="28" t="s">
        <v>97</v>
      </c>
      <c r="C99" s="363">
        <v>500</v>
      </c>
      <c r="D99" s="363"/>
      <c r="E99" s="28" t="s">
        <v>98</v>
      </c>
      <c r="F99" s="28"/>
      <c r="G99" s="363">
        <v>60</v>
      </c>
      <c r="H99" s="363"/>
      <c r="I99" s="1" t="s">
        <v>99</v>
      </c>
      <c r="J99" s="81" t="s">
        <v>100</v>
      </c>
      <c r="L99" s="364"/>
      <c r="M99" s="364"/>
      <c r="N99" s="364"/>
      <c r="O99" s="364"/>
      <c r="P99" s="364"/>
    </row>
    <row r="100" spans="1:16" ht="7.5" customHeight="1" x14ac:dyDescent="0.15">
      <c r="A100" s="19"/>
      <c r="B100" s="28"/>
      <c r="C100" s="28"/>
      <c r="D100" s="28"/>
      <c r="E100" s="28"/>
      <c r="F100" s="28"/>
      <c r="G100" s="28"/>
      <c r="H100" s="28"/>
      <c r="I100" s="28"/>
      <c r="J100" s="21"/>
      <c r="L100" s="364"/>
      <c r="M100" s="364"/>
      <c r="N100" s="364"/>
      <c r="O100" s="364"/>
      <c r="P100" s="364"/>
    </row>
    <row r="101" spans="1:16" ht="17.25" customHeight="1" x14ac:dyDescent="0.15">
      <c r="A101" s="19"/>
      <c r="B101" s="28" t="s">
        <v>101</v>
      </c>
      <c r="C101" s="35" t="s">
        <v>102</v>
      </c>
      <c r="D101" s="28"/>
      <c r="E101" s="28"/>
      <c r="F101" s="28"/>
      <c r="G101" s="363">
        <v>60</v>
      </c>
      <c r="H101" s="363"/>
      <c r="I101" s="1" t="s">
        <v>99</v>
      </c>
      <c r="J101" s="21" t="s">
        <v>103</v>
      </c>
      <c r="L101" s="364"/>
      <c r="M101" s="364"/>
      <c r="N101" s="364"/>
      <c r="O101" s="364"/>
      <c r="P101" s="364"/>
    </row>
    <row r="102" spans="1:16" ht="8.25" customHeight="1" x14ac:dyDescent="0.15">
      <c r="A102" s="19"/>
      <c r="B102" s="27"/>
      <c r="C102" s="28"/>
      <c r="D102" s="28"/>
      <c r="E102" s="28"/>
      <c r="F102" s="28"/>
      <c r="G102" s="28"/>
      <c r="H102" s="28"/>
      <c r="J102" s="21"/>
      <c r="L102" s="27"/>
      <c r="M102" s="27"/>
      <c r="N102" s="27"/>
      <c r="O102" s="27"/>
      <c r="P102" s="27"/>
    </row>
    <row r="103" spans="1:16" ht="17.25" customHeight="1" x14ac:dyDescent="0.15">
      <c r="A103" s="19"/>
      <c r="B103" s="28" t="s">
        <v>104</v>
      </c>
      <c r="C103" s="35" t="s">
        <v>105</v>
      </c>
      <c r="D103" s="28"/>
      <c r="E103" s="28"/>
      <c r="F103" s="28"/>
      <c r="G103" s="363">
        <v>4</v>
      </c>
      <c r="H103" s="363"/>
      <c r="I103" s="1" t="s">
        <v>106</v>
      </c>
      <c r="J103" s="21" t="s">
        <v>107</v>
      </c>
      <c r="L103" s="27"/>
      <c r="M103" s="27"/>
      <c r="N103" s="27"/>
      <c r="O103" s="27"/>
      <c r="P103" s="27"/>
    </row>
    <row r="104" spans="1:16" ht="8.25" customHeight="1" x14ac:dyDescent="0.15">
      <c r="A104" s="19"/>
      <c r="B104" s="27"/>
      <c r="C104" s="28"/>
      <c r="D104" s="28"/>
      <c r="E104" s="28"/>
      <c r="F104" s="28"/>
      <c r="G104" s="28"/>
      <c r="H104" s="28"/>
      <c r="I104" s="28"/>
      <c r="J104" s="21"/>
      <c r="L104" s="27"/>
      <c r="M104" s="27"/>
      <c r="N104" s="27"/>
      <c r="O104" s="27"/>
      <c r="P104" s="27"/>
    </row>
    <row r="105" spans="1:16" ht="17.25" customHeight="1" x14ac:dyDescent="0.15">
      <c r="A105" s="19"/>
      <c r="B105" s="28" t="s">
        <v>108</v>
      </c>
      <c r="C105" s="365" t="s">
        <v>109</v>
      </c>
      <c r="D105" s="365"/>
      <c r="E105" s="28"/>
      <c r="F105" s="28"/>
      <c r="G105" s="363">
        <v>4</v>
      </c>
      <c r="H105" s="363"/>
      <c r="I105" s="1" t="s">
        <v>110</v>
      </c>
      <c r="J105" s="56" t="s">
        <v>111</v>
      </c>
      <c r="L105" s="27"/>
      <c r="M105" s="27"/>
      <c r="N105" s="27"/>
      <c r="O105" s="27"/>
      <c r="P105" s="27"/>
    </row>
    <row r="106" spans="1:16" ht="8.25" customHeight="1" x14ac:dyDescent="0.15">
      <c r="A106" s="19"/>
      <c r="B106" s="27"/>
      <c r="C106" s="28"/>
      <c r="D106" s="28"/>
      <c r="E106" s="28"/>
      <c r="F106" s="28"/>
      <c r="G106" s="28"/>
      <c r="H106" s="28"/>
      <c r="I106" s="28"/>
      <c r="J106" s="21"/>
      <c r="L106" s="27"/>
      <c r="M106" s="27"/>
      <c r="N106" s="27"/>
      <c r="O106" s="27"/>
      <c r="P106" s="27"/>
    </row>
    <row r="107" spans="1:16" ht="17.25" customHeight="1" x14ac:dyDescent="0.15">
      <c r="A107" s="19"/>
      <c r="B107" s="35" t="s">
        <v>51</v>
      </c>
      <c r="C107" s="365" t="s">
        <v>52</v>
      </c>
      <c r="D107" s="365"/>
      <c r="E107" s="37"/>
      <c r="F107" s="37"/>
      <c r="J107" s="56" t="s">
        <v>112</v>
      </c>
      <c r="L107" s="27"/>
      <c r="M107" s="27"/>
      <c r="N107" s="27"/>
      <c r="O107" s="27"/>
      <c r="P107" s="27"/>
    </row>
    <row r="108" spans="1:16" ht="8.25" customHeight="1" x14ac:dyDescent="0.15">
      <c r="A108" s="19"/>
      <c r="B108" s="27"/>
      <c r="C108" s="28"/>
      <c r="D108" s="28"/>
      <c r="E108" s="28"/>
      <c r="F108" s="28"/>
      <c r="G108" s="28"/>
      <c r="H108" s="28"/>
      <c r="I108" s="28"/>
      <c r="J108" s="21"/>
      <c r="L108" s="27"/>
      <c r="M108" s="27"/>
      <c r="N108" s="27"/>
      <c r="O108" s="27"/>
      <c r="P108" s="27"/>
    </row>
    <row r="109" spans="1:16" ht="17.25" customHeight="1" x14ac:dyDescent="0.15">
      <c r="A109" s="358" t="s">
        <v>113</v>
      </c>
      <c r="B109" s="358"/>
      <c r="C109" s="82"/>
      <c r="D109" s="82"/>
      <c r="E109" s="82"/>
      <c r="F109" s="82"/>
      <c r="G109" s="82"/>
      <c r="H109" s="82"/>
      <c r="I109" s="82"/>
      <c r="J109" s="83"/>
    </row>
    <row r="110" spans="1:16" ht="7.5" customHeight="1" x14ac:dyDescent="0.15">
      <c r="A110" s="9"/>
      <c r="B110" s="24"/>
      <c r="C110" s="28"/>
      <c r="D110" s="28"/>
      <c r="E110" s="28"/>
      <c r="F110" s="28"/>
      <c r="G110" s="28"/>
      <c r="H110" s="28"/>
      <c r="I110" s="28"/>
      <c r="J110" s="84"/>
    </row>
    <row r="111" spans="1:16" ht="17.25" customHeight="1" x14ac:dyDescent="0.15">
      <c r="A111" s="9"/>
      <c r="B111" s="24" t="s">
        <v>89</v>
      </c>
      <c r="C111" s="349"/>
      <c r="D111" s="349"/>
      <c r="E111" s="349"/>
      <c r="F111" s="349"/>
      <c r="G111" s="349"/>
      <c r="H111" s="349"/>
      <c r="I111" s="349"/>
      <c r="J111" s="78" t="s">
        <v>90</v>
      </c>
      <c r="M111" s="27"/>
      <c r="N111" s="27"/>
      <c r="O111" s="27"/>
      <c r="P111" s="27"/>
    </row>
    <row r="112" spans="1:16" s="75" customFormat="1" ht="7.5" customHeight="1" x14ac:dyDescent="0.15">
      <c r="A112" s="85"/>
      <c r="B112" s="28"/>
      <c r="C112" s="28"/>
      <c r="D112" s="28"/>
      <c r="E112" s="28"/>
      <c r="F112" s="28"/>
      <c r="G112" s="28"/>
      <c r="H112" s="28"/>
      <c r="I112" s="28"/>
      <c r="J112" s="78"/>
      <c r="L112" s="27"/>
      <c r="M112" s="27"/>
      <c r="N112" s="27"/>
      <c r="O112" s="27"/>
      <c r="P112" s="27"/>
    </row>
    <row r="113" spans="1:16" ht="17.25" customHeight="1" x14ac:dyDescent="0.15">
      <c r="A113" s="9"/>
      <c r="B113" s="24" t="s">
        <v>91</v>
      </c>
      <c r="C113" s="349"/>
      <c r="D113" s="349"/>
      <c r="E113" s="349"/>
      <c r="F113" s="349"/>
      <c r="G113" s="349"/>
      <c r="H113" s="349"/>
      <c r="I113" s="349"/>
      <c r="J113" s="78" t="s">
        <v>92</v>
      </c>
      <c r="M113" s="27"/>
      <c r="N113" s="27"/>
      <c r="O113" s="27"/>
      <c r="P113" s="27"/>
    </row>
    <row r="114" spans="1:16" s="75" customFormat="1" ht="7.5" customHeight="1" x14ac:dyDescent="0.15">
      <c r="A114" s="85"/>
      <c r="B114" s="28"/>
      <c r="C114" s="28"/>
      <c r="D114" s="28"/>
      <c r="E114" s="28"/>
      <c r="F114" s="28"/>
      <c r="G114" s="28"/>
      <c r="H114" s="28"/>
      <c r="I114" s="28"/>
      <c r="J114" s="78"/>
      <c r="L114" s="27"/>
      <c r="M114" s="27"/>
      <c r="N114" s="27"/>
      <c r="O114" s="27"/>
      <c r="P114" s="27"/>
    </row>
    <row r="115" spans="1:16" ht="17.25" customHeight="1" x14ac:dyDescent="0.15">
      <c r="A115" s="9"/>
      <c r="B115" s="24" t="s">
        <v>93</v>
      </c>
      <c r="C115" s="363"/>
      <c r="D115" s="363"/>
      <c r="E115" s="28" t="s">
        <v>94</v>
      </c>
      <c r="F115" s="28"/>
      <c r="G115" s="28"/>
      <c r="H115" s="28"/>
      <c r="I115" s="28"/>
      <c r="J115" s="78" t="s">
        <v>92</v>
      </c>
      <c r="M115" s="27"/>
      <c r="N115" s="27"/>
      <c r="O115" s="27"/>
      <c r="P115" s="27"/>
    </row>
    <row r="116" spans="1:16" ht="7.5" customHeight="1" x14ac:dyDescent="0.15">
      <c r="A116" s="9"/>
      <c r="B116" s="24"/>
      <c r="C116" s="28"/>
      <c r="D116" s="28"/>
      <c r="E116" s="28"/>
      <c r="F116" s="28"/>
      <c r="G116" s="28"/>
      <c r="H116" s="28"/>
      <c r="I116" s="28"/>
      <c r="J116" s="84"/>
      <c r="L116" s="364" t="s">
        <v>96</v>
      </c>
      <c r="M116" s="364"/>
      <c r="N116" s="364"/>
      <c r="O116" s="364"/>
      <c r="P116" s="364"/>
    </row>
    <row r="117" spans="1:16" ht="17.25" customHeight="1" x14ac:dyDescent="0.15">
      <c r="A117" s="9"/>
      <c r="B117" s="28" t="s">
        <v>114</v>
      </c>
      <c r="C117" s="363"/>
      <c r="D117" s="363"/>
      <c r="E117" s="28" t="s">
        <v>98</v>
      </c>
      <c r="F117" s="28"/>
      <c r="G117" s="28"/>
      <c r="H117" s="28"/>
      <c r="I117" s="28"/>
      <c r="J117" s="86" t="s">
        <v>115</v>
      </c>
      <c r="L117" s="364"/>
      <c r="M117" s="364"/>
      <c r="N117" s="364"/>
      <c r="O117" s="364"/>
      <c r="P117" s="364"/>
    </row>
    <row r="118" spans="1:16" ht="7.5" customHeight="1" x14ac:dyDescent="0.15">
      <c r="A118" s="9"/>
      <c r="B118" s="28"/>
      <c r="C118" s="28"/>
      <c r="D118" s="28"/>
      <c r="E118" s="28"/>
      <c r="F118" s="28"/>
      <c r="G118" s="28"/>
      <c r="H118" s="28"/>
      <c r="I118" s="28"/>
      <c r="J118" s="84"/>
      <c r="L118" s="364"/>
      <c r="M118" s="364"/>
      <c r="N118" s="364"/>
      <c r="O118" s="364"/>
      <c r="P118" s="364"/>
    </row>
    <row r="119" spans="1:16" ht="17.25" customHeight="1" x14ac:dyDescent="0.15">
      <c r="A119" s="9"/>
      <c r="B119" s="28" t="s">
        <v>101</v>
      </c>
      <c r="C119" s="35" t="s">
        <v>102</v>
      </c>
      <c r="D119" s="28"/>
      <c r="E119" s="28"/>
      <c r="F119" s="28"/>
      <c r="G119" s="363"/>
      <c r="H119" s="363"/>
      <c r="I119" s="15" t="s">
        <v>99</v>
      </c>
      <c r="J119" s="84" t="s">
        <v>116</v>
      </c>
      <c r="L119" s="364"/>
      <c r="M119" s="364"/>
      <c r="N119" s="364"/>
      <c r="O119" s="364"/>
      <c r="P119" s="364"/>
    </row>
    <row r="120" spans="1:16" ht="8.25" customHeight="1" x14ac:dyDescent="0.15">
      <c r="A120" s="9"/>
      <c r="B120" s="24"/>
      <c r="C120" s="28"/>
      <c r="D120" s="28"/>
      <c r="E120" s="28"/>
      <c r="F120" s="28"/>
      <c r="G120" s="28"/>
      <c r="H120" s="28"/>
      <c r="I120" s="15"/>
      <c r="J120" s="84"/>
      <c r="L120" s="27"/>
      <c r="M120" s="27"/>
      <c r="N120" s="27"/>
      <c r="O120" s="27"/>
      <c r="P120" s="27"/>
    </row>
    <row r="121" spans="1:16" ht="17.25" customHeight="1" x14ac:dyDescent="0.15">
      <c r="A121" s="9"/>
      <c r="B121" s="28" t="s">
        <v>104</v>
      </c>
      <c r="C121" s="35" t="s">
        <v>105</v>
      </c>
      <c r="D121" s="28"/>
      <c r="E121" s="28"/>
      <c r="F121" s="28"/>
      <c r="G121" s="363"/>
      <c r="H121" s="363"/>
      <c r="I121" s="15" t="s">
        <v>106</v>
      </c>
      <c r="J121" s="84" t="s">
        <v>107</v>
      </c>
      <c r="L121" s="27"/>
      <c r="M121" s="27"/>
      <c r="N121" s="27"/>
      <c r="O121" s="27"/>
      <c r="P121" s="27"/>
    </row>
    <row r="122" spans="1:16" ht="8.25" customHeight="1" x14ac:dyDescent="0.15">
      <c r="A122" s="9"/>
      <c r="B122" s="24"/>
      <c r="C122" s="28"/>
      <c r="D122" s="28"/>
      <c r="E122" s="28"/>
      <c r="F122" s="28"/>
      <c r="G122" s="28"/>
      <c r="H122" s="28"/>
      <c r="I122" s="28"/>
      <c r="J122" s="84"/>
      <c r="L122" s="27"/>
      <c r="M122" s="27"/>
      <c r="N122" s="27"/>
      <c r="O122" s="27"/>
      <c r="P122" s="27"/>
    </row>
    <row r="123" spans="1:16" ht="17.25" customHeight="1" x14ac:dyDescent="0.15">
      <c r="A123" s="9"/>
      <c r="B123" s="28" t="s">
        <v>108</v>
      </c>
      <c r="C123" s="366" t="s">
        <v>52</v>
      </c>
      <c r="D123" s="366"/>
      <c r="E123" s="28"/>
      <c r="F123" s="28"/>
      <c r="G123" s="363"/>
      <c r="H123" s="363"/>
      <c r="I123" s="15" t="s">
        <v>110</v>
      </c>
      <c r="J123" s="87" t="s">
        <v>111</v>
      </c>
      <c r="L123" s="27"/>
      <c r="M123" s="27"/>
      <c r="N123" s="27"/>
      <c r="O123" s="27"/>
      <c r="P123" s="27"/>
    </row>
    <row r="124" spans="1:16" ht="8.25" customHeight="1" x14ac:dyDescent="0.15">
      <c r="A124" s="9"/>
      <c r="B124" s="24"/>
      <c r="C124" s="28"/>
      <c r="D124" s="28"/>
      <c r="E124" s="28"/>
      <c r="F124" s="28"/>
      <c r="G124" s="28"/>
      <c r="H124" s="28"/>
      <c r="I124" s="28"/>
      <c r="J124" s="84"/>
      <c r="L124" s="27"/>
      <c r="M124" s="27"/>
      <c r="N124" s="27"/>
      <c r="O124" s="27"/>
      <c r="P124" s="27"/>
    </row>
    <row r="125" spans="1:16" ht="17.25" customHeight="1" x14ac:dyDescent="0.15">
      <c r="A125" s="9"/>
      <c r="B125" s="35" t="s">
        <v>51</v>
      </c>
      <c r="C125" s="366" t="s">
        <v>52</v>
      </c>
      <c r="D125" s="366"/>
      <c r="E125" s="37"/>
      <c r="F125" s="37"/>
      <c r="G125" s="15"/>
      <c r="H125" s="15"/>
      <c r="I125" s="15"/>
      <c r="J125" s="87" t="s">
        <v>112</v>
      </c>
      <c r="L125" s="27"/>
      <c r="M125" s="27"/>
      <c r="N125" s="27"/>
      <c r="O125" s="27"/>
      <c r="P125" s="27"/>
    </row>
    <row r="126" spans="1:16" ht="8.25" customHeight="1" x14ac:dyDescent="0.15">
      <c r="A126" s="9"/>
      <c r="B126" s="24"/>
      <c r="C126" s="28"/>
      <c r="D126" s="28"/>
      <c r="E126" s="28"/>
      <c r="F126" s="28"/>
      <c r="G126" s="28"/>
      <c r="H126" s="28"/>
      <c r="I126" s="28"/>
      <c r="J126" s="84"/>
      <c r="L126" s="27"/>
      <c r="M126" s="27"/>
      <c r="N126" s="27"/>
      <c r="O126" s="27"/>
      <c r="P126" s="27"/>
    </row>
    <row r="127" spans="1:16" ht="17.25" customHeight="1" x14ac:dyDescent="0.15">
      <c r="A127" s="351" t="s">
        <v>117</v>
      </c>
      <c r="B127" s="351"/>
      <c r="C127" s="76"/>
      <c r="D127" s="76"/>
      <c r="E127" s="76"/>
      <c r="F127" s="76"/>
      <c r="G127" s="76"/>
      <c r="H127" s="76"/>
      <c r="I127" s="76"/>
      <c r="J127" s="32"/>
      <c r="L127" s="364" t="s">
        <v>118</v>
      </c>
      <c r="M127" s="364"/>
      <c r="N127" s="364"/>
      <c r="O127" s="364"/>
      <c r="P127" s="364"/>
    </row>
    <row r="128" spans="1:16" ht="7.5" customHeight="1" x14ac:dyDescent="0.15">
      <c r="A128" s="19"/>
      <c r="B128" s="27"/>
      <c r="J128" s="21"/>
      <c r="L128" s="364"/>
      <c r="M128" s="364"/>
      <c r="N128" s="364"/>
      <c r="O128" s="364"/>
      <c r="P128" s="364"/>
    </row>
    <row r="129" spans="1:16" ht="17.25" customHeight="1" x14ac:dyDescent="0.15">
      <c r="A129" s="19"/>
      <c r="B129" s="27"/>
      <c r="C129" s="367" t="s">
        <v>119</v>
      </c>
      <c r="D129" s="367"/>
      <c r="E129" s="367"/>
      <c r="F129" s="367"/>
      <c r="G129" s="367"/>
      <c r="H129" s="367"/>
      <c r="I129" s="367"/>
      <c r="J129" s="21" t="s">
        <v>119</v>
      </c>
      <c r="L129" s="364"/>
      <c r="M129" s="364"/>
      <c r="N129" s="364"/>
      <c r="O129" s="364"/>
      <c r="P129" s="364"/>
    </row>
    <row r="130" spans="1:16" ht="7.5" customHeight="1" x14ac:dyDescent="0.15">
      <c r="A130" s="39"/>
      <c r="B130" s="40"/>
      <c r="C130" s="41"/>
      <c r="D130" s="41"/>
      <c r="E130" s="41"/>
      <c r="F130" s="41"/>
      <c r="G130" s="41"/>
      <c r="H130" s="41"/>
      <c r="I130" s="41"/>
      <c r="J130" s="42"/>
      <c r="L130" s="364"/>
      <c r="M130" s="364"/>
      <c r="N130" s="364"/>
      <c r="O130" s="364"/>
      <c r="P130" s="364"/>
    </row>
    <row r="131" spans="1:16" ht="17.25" customHeight="1" x14ac:dyDescent="0.15">
      <c r="A131" s="368" t="s">
        <v>120</v>
      </c>
      <c r="B131" s="368"/>
      <c r="C131" s="368"/>
      <c r="D131" s="368"/>
      <c r="E131" s="368"/>
      <c r="F131" s="368"/>
      <c r="G131" s="368"/>
      <c r="H131" s="368"/>
      <c r="I131" s="368"/>
      <c r="J131" s="368"/>
      <c r="L131" s="27"/>
      <c r="M131" s="27"/>
      <c r="N131" s="27"/>
      <c r="O131" s="27"/>
      <c r="P131" s="27"/>
    </row>
    <row r="132" spans="1:16" ht="7.5" customHeight="1" x14ac:dyDescent="0.15">
      <c r="A132" s="22"/>
      <c r="B132" s="23"/>
      <c r="C132" s="25"/>
      <c r="D132" s="25"/>
      <c r="E132" s="25"/>
      <c r="F132" s="25"/>
      <c r="G132" s="25"/>
      <c r="H132" s="25"/>
      <c r="I132" s="25"/>
      <c r="J132" s="21"/>
      <c r="L132" s="27"/>
      <c r="M132" s="27"/>
      <c r="N132" s="27"/>
      <c r="O132" s="27"/>
      <c r="P132" s="27"/>
    </row>
    <row r="133" spans="1:16" ht="17.25" customHeight="1" x14ac:dyDescent="0.15">
      <c r="A133" s="351" t="s">
        <v>121</v>
      </c>
      <c r="B133" s="351"/>
      <c r="C133" s="76"/>
      <c r="D133" s="76"/>
      <c r="E133" s="76"/>
      <c r="F133" s="76"/>
      <c r="G133" s="76"/>
      <c r="H133" s="76"/>
      <c r="I133" s="76"/>
      <c r="J133" s="32"/>
      <c r="L133" s="27"/>
      <c r="M133" s="27"/>
      <c r="N133" s="27"/>
      <c r="O133" s="27"/>
      <c r="P133" s="27"/>
    </row>
    <row r="134" spans="1:16" ht="7.5" customHeight="1" x14ac:dyDescent="0.15">
      <c r="A134" s="22"/>
      <c r="B134" s="23"/>
      <c r="C134" s="88"/>
      <c r="D134" s="88"/>
      <c r="E134" s="88"/>
      <c r="I134" s="89"/>
      <c r="J134" s="21"/>
      <c r="L134" s="27"/>
      <c r="M134" s="27"/>
      <c r="N134" s="27"/>
      <c r="O134" s="27"/>
      <c r="P134" s="27"/>
    </row>
    <row r="135" spans="1:16" ht="17.25" customHeight="1" x14ac:dyDescent="0.15">
      <c r="A135" s="19"/>
      <c r="B135" s="369" t="s">
        <v>122</v>
      </c>
      <c r="C135" s="369"/>
      <c r="D135" s="369"/>
      <c r="E135" s="369"/>
      <c r="F135" s="28"/>
      <c r="G135" s="363">
        <v>20</v>
      </c>
      <c r="H135" s="363"/>
      <c r="I135" s="1" t="s">
        <v>99</v>
      </c>
      <c r="J135" s="45"/>
      <c r="L135" s="27"/>
      <c r="M135" s="27"/>
      <c r="N135" s="27"/>
      <c r="O135" s="27"/>
      <c r="P135" s="27"/>
    </row>
    <row r="136" spans="1:16" ht="7.5" customHeight="1" x14ac:dyDescent="0.15">
      <c r="A136" s="22"/>
      <c r="B136" s="28"/>
      <c r="C136" s="90"/>
      <c r="D136" s="90"/>
      <c r="E136" s="90"/>
      <c r="F136" s="28"/>
      <c r="G136" s="28"/>
      <c r="H136" s="28"/>
      <c r="J136" s="45"/>
      <c r="L136" s="370" t="s">
        <v>123</v>
      </c>
      <c r="M136" s="370"/>
      <c r="N136" s="370"/>
      <c r="O136" s="370"/>
      <c r="P136" s="370"/>
    </row>
    <row r="137" spans="1:16" ht="17.25" customHeight="1" x14ac:dyDescent="0.15">
      <c r="A137" s="19"/>
      <c r="B137" s="369" t="s">
        <v>124</v>
      </c>
      <c r="C137" s="369"/>
      <c r="D137" s="369"/>
      <c r="E137" s="369"/>
      <c r="F137" s="28"/>
      <c r="G137" s="363" t="s">
        <v>125</v>
      </c>
      <c r="H137" s="363"/>
      <c r="I137" s="1" t="s">
        <v>99</v>
      </c>
      <c r="J137" s="45"/>
      <c r="L137" s="370"/>
      <c r="M137" s="370"/>
      <c r="N137" s="370"/>
      <c r="O137" s="370"/>
      <c r="P137" s="370"/>
    </row>
    <row r="138" spans="1:16" ht="7.5" customHeight="1" x14ac:dyDescent="0.15">
      <c r="A138" s="22"/>
      <c r="B138" s="28"/>
      <c r="C138" s="90"/>
      <c r="D138" s="90"/>
      <c r="E138" s="90"/>
      <c r="F138" s="90"/>
      <c r="G138" s="90"/>
      <c r="H138" s="27"/>
      <c r="J138" s="45"/>
      <c r="L138" s="370"/>
      <c r="M138" s="370"/>
      <c r="N138" s="370"/>
      <c r="O138" s="370"/>
      <c r="P138" s="370"/>
    </row>
    <row r="139" spans="1:16" ht="17.25" customHeight="1" x14ac:dyDescent="0.15">
      <c r="A139" s="19"/>
      <c r="B139" s="369" t="s">
        <v>126</v>
      </c>
      <c r="C139" s="369"/>
      <c r="D139" s="369"/>
      <c r="E139" s="369"/>
      <c r="F139" s="28"/>
      <c r="G139" s="363">
        <v>10</v>
      </c>
      <c r="H139" s="363"/>
      <c r="I139" s="1" t="s">
        <v>99</v>
      </c>
      <c r="J139" s="45" t="s">
        <v>127</v>
      </c>
      <c r="L139" s="370"/>
      <c r="M139" s="370"/>
      <c r="N139" s="370"/>
      <c r="O139" s="370"/>
      <c r="P139" s="370"/>
    </row>
    <row r="140" spans="1:16" ht="7.5" customHeight="1" x14ac:dyDescent="0.15">
      <c r="A140" s="22"/>
      <c r="B140" s="28"/>
      <c r="C140" s="90"/>
      <c r="D140" s="90"/>
      <c r="E140" s="90"/>
      <c r="F140" s="28"/>
      <c r="G140" s="28"/>
      <c r="H140" s="28"/>
      <c r="J140" s="45"/>
      <c r="L140" s="27"/>
      <c r="M140" s="27"/>
      <c r="N140" s="27"/>
      <c r="O140" s="27"/>
      <c r="P140" s="27"/>
    </row>
    <row r="141" spans="1:16" ht="17.25" customHeight="1" x14ac:dyDescent="0.15">
      <c r="A141" s="19"/>
      <c r="B141" s="369" t="s">
        <v>128</v>
      </c>
      <c r="C141" s="369"/>
      <c r="D141" s="369"/>
      <c r="E141" s="369"/>
      <c r="F141" s="28"/>
      <c r="G141" s="363">
        <v>10</v>
      </c>
      <c r="H141" s="363"/>
      <c r="I141" s="1" t="s">
        <v>99</v>
      </c>
      <c r="J141" s="45" t="s">
        <v>127</v>
      </c>
      <c r="L141" s="27"/>
      <c r="M141" s="27"/>
      <c r="N141" s="27"/>
      <c r="O141" s="27"/>
      <c r="P141" s="27"/>
    </row>
    <row r="142" spans="1:16" ht="7.5" customHeight="1" x14ac:dyDescent="0.15">
      <c r="A142" s="22"/>
      <c r="B142" s="28"/>
      <c r="C142" s="90"/>
      <c r="D142" s="90"/>
      <c r="E142" s="90"/>
      <c r="F142" s="90"/>
      <c r="G142" s="90"/>
      <c r="H142" s="27"/>
      <c r="J142" s="45"/>
      <c r="L142" s="27"/>
      <c r="M142" s="27"/>
      <c r="N142" s="27"/>
      <c r="O142" s="27"/>
      <c r="P142" s="27"/>
    </row>
    <row r="143" spans="1:16" ht="17.25" customHeight="1" x14ac:dyDescent="0.15">
      <c r="A143" s="19"/>
      <c r="B143" s="369"/>
      <c r="C143" s="369"/>
      <c r="D143" s="369"/>
      <c r="E143" s="369"/>
      <c r="F143" s="28"/>
      <c r="G143" s="363"/>
      <c r="H143" s="363"/>
      <c r="I143" s="1" t="s">
        <v>99</v>
      </c>
      <c r="J143" s="45"/>
      <c r="L143" s="27"/>
      <c r="M143" s="27"/>
      <c r="N143" s="27"/>
      <c r="O143" s="27"/>
      <c r="P143" s="27"/>
    </row>
    <row r="144" spans="1:16" ht="7.5" customHeight="1" x14ac:dyDescent="0.15">
      <c r="A144" s="22"/>
      <c r="B144" s="28"/>
      <c r="C144" s="90"/>
      <c r="D144" s="90"/>
      <c r="E144" s="90"/>
      <c r="F144" s="28"/>
      <c r="G144" s="28"/>
      <c r="H144" s="28"/>
      <c r="J144" s="45"/>
      <c r="L144" s="27"/>
      <c r="M144" s="27"/>
      <c r="N144" s="27"/>
      <c r="O144" s="27"/>
      <c r="P144" s="27"/>
    </row>
    <row r="145" spans="1:16" ht="17.25" customHeight="1" x14ac:dyDescent="0.15">
      <c r="A145" s="19"/>
      <c r="B145" s="369"/>
      <c r="C145" s="369"/>
      <c r="D145" s="369"/>
      <c r="E145" s="369"/>
      <c r="F145" s="28"/>
      <c r="G145" s="363"/>
      <c r="H145" s="363"/>
      <c r="I145" s="1" t="s">
        <v>99</v>
      </c>
      <c r="J145" s="45"/>
      <c r="L145" s="27"/>
      <c r="M145" s="27"/>
      <c r="N145" s="27"/>
      <c r="O145" s="27"/>
      <c r="P145" s="27"/>
    </row>
    <row r="146" spans="1:16" ht="7.5" customHeight="1" x14ac:dyDescent="0.15">
      <c r="A146" s="22"/>
      <c r="B146" s="28"/>
      <c r="C146" s="90"/>
      <c r="D146" s="90"/>
      <c r="E146" s="90"/>
      <c r="F146" s="90"/>
      <c r="G146" s="90"/>
      <c r="H146" s="27"/>
      <c r="J146" s="45"/>
      <c r="L146" s="27"/>
      <c r="M146" s="27"/>
      <c r="N146" s="27"/>
      <c r="O146" s="27"/>
      <c r="P146" s="27"/>
    </row>
    <row r="147" spans="1:16" ht="17.25" customHeight="1" x14ac:dyDescent="0.15">
      <c r="A147" s="19"/>
      <c r="B147" s="369"/>
      <c r="C147" s="369"/>
      <c r="D147" s="369"/>
      <c r="E147" s="369"/>
      <c r="F147" s="28"/>
      <c r="G147" s="363"/>
      <c r="H147" s="363"/>
      <c r="I147" s="1" t="s">
        <v>99</v>
      </c>
      <c r="J147" s="45"/>
      <c r="L147" s="27"/>
      <c r="M147" s="27"/>
      <c r="N147" s="27"/>
      <c r="O147" s="27"/>
      <c r="P147" s="27"/>
    </row>
    <row r="148" spans="1:16" ht="7.5" customHeight="1" x14ac:dyDescent="0.15">
      <c r="A148" s="22"/>
      <c r="B148" s="28"/>
      <c r="C148" s="90"/>
      <c r="D148" s="90"/>
      <c r="E148" s="90"/>
      <c r="F148" s="28"/>
      <c r="G148" s="28"/>
      <c r="H148" s="28"/>
      <c r="J148" s="45"/>
      <c r="L148" s="27"/>
      <c r="M148" s="27"/>
      <c r="N148" s="27"/>
      <c r="O148" s="27"/>
      <c r="P148" s="27"/>
    </row>
    <row r="149" spans="1:16" ht="17.25" customHeight="1" x14ac:dyDescent="0.15">
      <c r="A149" s="19"/>
      <c r="B149" s="369"/>
      <c r="C149" s="369"/>
      <c r="D149" s="369"/>
      <c r="E149" s="369"/>
      <c r="F149" s="28"/>
      <c r="G149" s="363"/>
      <c r="H149" s="363"/>
      <c r="I149" s="1" t="s">
        <v>99</v>
      </c>
      <c r="J149" s="45"/>
      <c r="L149" s="27"/>
      <c r="M149" s="27"/>
      <c r="N149" s="27"/>
      <c r="O149" s="27"/>
      <c r="P149" s="27"/>
    </row>
    <row r="150" spans="1:16" ht="7.5" customHeight="1" x14ac:dyDescent="0.15">
      <c r="A150" s="22"/>
      <c r="B150" s="28"/>
      <c r="C150" s="90"/>
      <c r="D150" s="90"/>
      <c r="E150" s="90"/>
      <c r="F150" s="90"/>
      <c r="G150" s="90"/>
      <c r="H150" s="27"/>
      <c r="J150" s="45"/>
      <c r="L150" s="27"/>
      <c r="M150" s="27"/>
      <c r="N150" s="27"/>
      <c r="O150" s="27"/>
      <c r="P150" s="27"/>
    </row>
    <row r="151" spans="1:16" ht="17.25" customHeight="1" x14ac:dyDescent="0.15">
      <c r="A151" s="19"/>
      <c r="B151" s="369"/>
      <c r="C151" s="369"/>
      <c r="D151" s="369"/>
      <c r="E151" s="369"/>
      <c r="F151" s="28"/>
      <c r="G151" s="363"/>
      <c r="H151" s="363"/>
      <c r="I151" s="1" t="s">
        <v>99</v>
      </c>
      <c r="J151" s="45"/>
      <c r="L151" s="27"/>
      <c r="M151" s="27"/>
      <c r="N151" s="27"/>
      <c r="O151" s="27"/>
      <c r="P151" s="27"/>
    </row>
    <row r="152" spans="1:16" ht="7.5" customHeight="1" x14ac:dyDescent="0.15">
      <c r="A152" s="22"/>
      <c r="B152" s="28"/>
      <c r="C152" s="90"/>
      <c r="D152" s="90"/>
      <c r="E152" s="90"/>
      <c r="F152" s="28"/>
      <c r="G152" s="28"/>
      <c r="H152" s="28"/>
      <c r="J152" s="45"/>
      <c r="L152" s="27"/>
      <c r="M152" s="27"/>
      <c r="N152" s="27"/>
      <c r="O152" s="27"/>
      <c r="P152" s="27"/>
    </row>
    <row r="153" spans="1:16" ht="17.25" customHeight="1" x14ac:dyDescent="0.15">
      <c r="A153" s="19"/>
      <c r="B153" s="369"/>
      <c r="C153" s="369"/>
      <c r="D153" s="369"/>
      <c r="E153" s="369"/>
      <c r="F153" s="28"/>
      <c r="G153" s="363"/>
      <c r="H153" s="363"/>
      <c r="I153" s="1" t="s">
        <v>99</v>
      </c>
      <c r="J153" s="45"/>
      <c r="L153" s="370" t="s">
        <v>129</v>
      </c>
      <c r="M153" s="370"/>
      <c r="N153" s="370"/>
      <c r="O153" s="370"/>
      <c r="P153" s="370"/>
    </row>
    <row r="154" spans="1:16" ht="7.5" customHeight="1" x14ac:dyDescent="0.15">
      <c r="A154" s="22"/>
      <c r="B154" s="28"/>
      <c r="C154" s="90"/>
      <c r="D154" s="90"/>
      <c r="E154" s="90"/>
      <c r="F154" s="90"/>
      <c r="G154" s="90"/>
      <c r="H154" s="27"/>
      <c r="J154" s="45"/>
      <c r="L154" s="370"/>
      <c r="M154" s="370"/>
      <c r="N154" s="370"/>
      <c r="O154" s="370"/>
      <c r="P154" s="370"/>
    </row>
    <row r="155" spans="1:16" ht="7.5" customHeight="1" x14ac:dyDescent="0.15">
      <c r="A155" s="22"/>
      <c r="B155" s="28"/>
      <c r="C155" s="90"/>
      <c r="D155" s="90"/>
      <c r="E155" s="90"/>
      <c r="F155" s="90"/>
      <c r="G155" s="90"/>
      <c r="H155" s="27"/>
      <c r="J155" s="45"/>
      <c r="L155" s="370"/>
      <c r="M155" s="370"/>
      <c r="N155" s="370"/>
      <c r="O155" s="370"/>
      <c r="P155" s="370"/>
    </row>
    <row r="156" spans="1:16" ht="17.25" customHeight="1" x14ac:dyDescent="0.15">
      <c r="A156" s="19"/>
      <c r="B156" s="28" t="s">
        <v>130</v>
      </c>
      <c r="C156" s="90"/>
      <c r="D156" s="90"/>
      <c r="E156" s="91" t="s">
        <v>131</v>
      </c>
      <c r="F156" s="90"/>
      <c r="G156" s="363">
        <v>50</v>
      </c>
      <c r="H156" s="363"/>
      <c r="I156" s="1" t="s">
        <v>99</v>
      </c>
      <c r="J156" s="92" t="s">
        <v>132</v>
      </c>
      <c r="L156" s="370"/>
      <c r="M156" s="370"/>
      <c r="N156" s="370"/>
      <c r="O156" s="370"/>
      <c r="P156" s="370"/>
    </row>
    <row r="157" spans="1:16" ht="7.5" customHeight="1" x14ac:dyDescent="0.15">
      <c r="A157" s="39"/>
      <c r="B157" s="40"/>
      <c r="C157" s="93"/>
      <c r="D157" s="93"/>
      <c r="E157" s="94"/>
      <c r="F157" s="94"/>
      <c r="G157" s="94"/>
      <c r="H157" s="94"/>
      <c r="I157" s="94"/>
      <c r="J157" s="95"/>
      <c r="L157" s="27"/>
      <c r="M157" s="27"/>
      <c r="N157" s="27"/>
      <c r="O157" s="27"/>
      <c r="P157" s="27"/>
    </row>
    <row r="158" spans="1:16" ht="17.25" customHeight="1" x14ac:dyDescent="0.15">
      <c r="A158" s="348" t="s">
        <v>133</v>
      </c>
      <c r="B158" s="348"/>
      <c r="C158" s="348"/>
      <c r="D158" s="348"/>
      <c r="E158" s="348"/>
      <c r="F158" s="348"/>
      <c r="G158" s="348"/>
      <c r="H158" s="348"/>
      <c r="I158" s="348"/>
      <c r="J158" s="348"/>
    </row>
    <row r="159" spans="1:16" ht="17.25" customHeight="1" x14ac:dyDescent="0.15">
      <c r="A159" s="351" t="s">
        <v>134</v>
      </c>
      <c r="B159" s="351"/>
      <c r="C159" s="76"/>
      <c r="D159" s="76"/>
      <c r="E159" s="76"/>
      <c r="F159" s="76"/>
      <c r="G159" s="76"/>
      <c r="H159" s="76"/>
      <c r="I159" s="76"/>
      <c r="J159" s="32"/>
    </row>
    <row r="160" spans="1:16" x14ac:dyDescent="0.15">
      <c r="A160" s="96"/>
      <c r="J160" s="97"/>
    </row>
    <row r="161" spans="1:34" x14ac:dyDescent="0.15">
      <c r="A161" s="96"/>
      <c r="B161" s="98" t="s">
        <v>135</v>
      </c>
      <c r="C161" s="371" t="s">
        <v>136</v>
      </c>
      <c r="D161" s="371"/>
      <c r="E161" s="371"/>
      <c r="F161" s="371"/>
      <c r="G161" s="371"/>
      <c r="H161" s="371"/>
      <c r="I161" s="99" t="s">
        <v>137</v>
      </c>
      <c r="J161" s="100" t="s">
        <v>138</v>
      </c>
      <c r="Y161" s="1" t="s">
        <v>135</v>
      </c>
      <c r="AB161" s="1" t="s">
        <v>139</v>
      </c>
      <c r="AC161" s="1" t="s">
        <v>140</v>
      </c>
    </row>
    <row r="162" spans="1:34" ht="15.95" customHeight="1" x14ac:dyDescent="0.15">
      <c r="A162" s="96"/>
      <c r="B162" s="321" t="s">
        <v>368</v>
      </c>
      <c r="C162" s="372" t="s">
        <v>370</v>
      </c>
      <c r="D162" s="373"/>
      <c r="E162" s="373"/>
      <c r="F162" s="373"/>
      <c r="G162" s="373"/>
      <c r="H162" s="373"/>
      <c r="I162" s="326" t="s">
        <v>371</v>
      </c>
      <c r="J162" s="327" t="s">
        <v>372</v>
      </c>
      <c r="S162" s="1" t="b">
        <f>TRUE()</f>
        <v>1</v>
      </c>
      <c r="T162" s="1" t="b">
        <f>TRUE()</f>
        <v>1</v>
      </c>
      <c r="U162" s="1" t="b">
        <f>TRUE()</f>
        <v>1</v>
      </c>
      <c r="V162" s="325">
        <f>COUNTIF(S$162:S162,TRUE)</f>
        <v>1</v>
      </c>
      <c r="W162" s="325">
        <f>COUNTIF(T$162:T162,TRUE)</f>
        <v>1</v>
      </c>
      <c r="X162" s="325">
        <f>COUNTIF(U$162:U162,TRUE)</f>
        <v>1</v>
      </c>
      <c r="Y162" s="101" t="str">
        <f t="shared" ref="Y162:Y168" si="0">IFERROR(INDEX(B$162:B$169,MATCH($AB162,V$162:V$169,0),1),"")</f>
        <v>早期注意情報（警報級の可能性）</v>
      </c>
      <c r="Z162" s="101" t="str">
        <f t="shared" ref="Z162:Z168" si="1">IFERROR(INDEX(AC$162:AC$169,MATCH($AB162,W$162:W$169,0),1),"")</f>
        <v>防災情報の収集(-分)</v>
      </c>
      <c r="AA162" s="101" t="str">
        <f t="shared" ref="AA162:AA169" si="2">IFERROR(INDEX(J$162:J$169,MATCH($AB162,X$162:X$169,0),1),"")</f>
        <v>全員</v>
      </c>
      <c r="AB162" s="1">
        <v>1</v>
      </c>
      <c r="AC162" s="1" t="str">
        <f t="shared" ref="AC162:AC169" si="3">CONCATENATE(C162,"(",I162,"分)")</f>
        <v>防災情報の収集(-分)</v>
      </c>
      <c r="AH162" s="101"/>
    </row>
    <row r="163" spans="1:34" ht="15.95" customHeight="1" x14ac:dyDescent="0.15">
      <c r="A163" s="96"/>
      <c r="B163" s="322" t="s">
        <v>369</v>
      </c>
      <c r="C163" s="374"/>
      <c r="D163" s="375"/>
      <c r="E163" s="375"/>
      <c r="F163" s="375"/>
      <c r="G163" s="375"/>
      <c r="H163" s="375"/>
      <c r="I163" s="328"/>
      <c r="J163" s="329"/>
      <c r="S163" s="1" t="b">
        <f>TRUE()</f>
        <v>1</v>
      </c>
      <c r="T163" s="1" t="b">
        <v>0</v>
      </c>
      <c r="U163" s="1" t="b">
        <v>0</v>
      </c>
      <c r="V163" s="325">
        <f>COUNTIF(S$162:S163,TRUE)</f>
        <v>2</v>
      </c>
      <c r="W163" s="325">
        <f>COUNTIF(T$162:T163,TRUE)</f>
        <v>1</v>
      </c>
      <c r="X163" s="325">
        <f>COUNTIF(U$162:U163,TRUE)</f>
        <v>1</v>
      </c>
      <c r="Y163" s="101" t="str">
        <f t="shared" si="0"/>
        <v>警戒レベル１"心構えを高める"</v>
      </c>
      <c r="Z163" s="101" t="str">
        <f t="shared" si="1"/>
        <v/>
      </c>
      <c r="AA163" s="101" t="str">
        <f t="shared" si="2"/>
        <v/>
      </c>
      <c r="AB163" s="1">
        <v>2</v>
      </c>
      <c r="AC163" s="1" t="str">
        <f t="shared" si="3"/>
        <v>(分)</v>
      </c>
      <c r="AH163" s="101"/>
    </row>
    <row r="164" spans="1:34" ht="15.95" customHeight="1" x14ac:dyDescent="0.15">
      <c r="A164" s="96"/>
      <c r="B164" s="322"/>
      <c r="C164" s="374"/>
      <c r="D164" s="375"/>
      <c r="E164" s="375"/>
      <c r="F164" s="375"/>
      <c r="G164" s="375"/>
      <c r="H164" s="375"/>
      <c r="I164" s="328"/>
      <c r="J164" s="329"/>
      <c r="S164" s="1" t="b">
        <v>0</v>
      </c>
      <c r="T164" s="1" t="b">
        <v>0</v>
      </c>
      <c r="U164" s="1" t="b">
        <v>0</v>
      </c>
      <c r="V164" s="325">
        <f>COUNTIF(S$162:S164,TRUE)</f>
        <v>2</v>
      </c>
      <c r="W164" s="325">
        <f>COUNTIF(T$162:T164,TRUE)</f>
        <v>1</v>
      </c>
      <c r="X164" s="325">
        <f>COUNTIF(U$162:U164,TRUE)</f>
        <v>1</v>
      </c>
      <c r="Y164" s="101" t="str">
        <f t="shared" si="0"/>
        <v/>
      </c>
      <c r="Z164" s="101" t="str">
        <f t="shared" si="1"/>
        <v/>
      </c>
      <c r="AA164" s="101" t="str">
        <f t="shared" si="2"/>
        <v/>
      </c>
      <c r="AB164" s="1">
        <v>3</v>
      </c>
      <c r="AC164" s="1" t="str">
        <f t="shared" si="3"/>
        <v>(分)</v>
      </c>
      <c r="AH164" s="101"/>
    </row>
    <row r="165" spans="1:34" ht="15.95" customHeight="1" x14ac:dyDescent="0.15">
      <c r="A165" s="96"/>
      <c r="B165" s="322"/>
      <c r="C165" s="374"/>
      <c r="D165" s="375"/>
      <c r="E165" s="375"/>
      <c r="F165" s="375"/>
      <c r="G165" s="375"/>
      <c r="H165" s="375"/>
      <c r="I165" s="328"/>
      <c r="J165" s="329"/>
      <c r="S165" s="1" t="b">
        <f>FALSE()</f>
        <v>0</v>
      </c>
      <c r="T165" s="1" t="b">
        <v>0</v>
      </c>
      <c r="U165" s="1" t="b">
        <v>0</v>
      </c>
      <c r="V165" s="325">
        <f>COUNTIF(S$162:S165,TRUE)</f>
        <v>2</v>
      </c>
      <c r="W165" s="325">
        <f>COUNTIF(T$162:T165,TRUE)</f>
        <v>1</v>
      </c>
      <c r="X165" s="325">
        <f>COUNTIF(U$162:U165,TRUE)</f>
        <v>1</v>
      </c>
      <c r="Y165" s="101" t="str">
        <f t="shared" si="0"/>
        <v/>
      </c>
      <c r="Z165" s="101" t="str">
        <f t="shared" si="1"/>
        <v/>
      </c>
      <c r="AA165" s="101" t="str">
        <f t="shared" si="2"/>
        <v/>
      </c>
      <c r="AB165" s="1">
        <v>4</v>
      </c>
      <c r="AC165" s="1" t="str">
        <f t="shared" si="3"/>
        <v>(分)</v>
      </c>
      <c r="AH165" s="101"/>
    </row>
    <row r="166" spans="1:34" ht="15.95" customHeight="1" x14ac:dyDescent="0.15">
      <c r="A166" s="96"/>
      <c r="B166" s="323"/>
      <c r="C166" s="374"/>
      <c r="D166" s="375"/>
      <c r="E166" s="375"/>
      <c r="F166" s="375"/>
      <c r="G166" s="375"/>
      <c r="H166" s="375"/>
      <c r="I166" s="328"/>
      <c r="J166" s="329"/>
      <c r="S166" s="1" t="b">
        <f>FALSE()</f>
        <v>0</v>
      </c>
      <c r="T166" s="1" t="b">
        <f>FALSE()</f>
        <v>0</v>
      </c>
      <c r="U166" s="1" t="b">
        <v>0</v>
      </c>
      <c r="V166" s="325">
        <f>COUNTIF(S$162:S166,TRUE)</f>
        <v>2</v>
      </c>
      <c r="W166" s="325">
        <f>COUNTIF(T$162:T166,TRUE)</f>
        <v>1</v>
      </c>
      <c r="X166" s="325">
        <f>COUNTIF(U$162:U166,TRUE)</f>
        <v>1</v>
      </c>
      <c r="Y166" s="101" t="str">
        <f t="shared" si="0"/>
        <v/>
      </c>
      <c r="Z166" s="101" t="str">
        <f t="shared" si="1"/>
        <v/>
      </c>
      <c r="AA166" s="101" t="str">
        <f t="shared" si="2"/>
        <v/>
      </c>
      <c r="AB166" s="1">
        <f>AB165+1</f>
        <v>5</v>
      </c>
      <c r="AC166" s="1" t="str">
        <f t="shared" si="3"/>
        <v>(分)</v>
      </c>
      <c r="AH166" s="101"/>
    </row>
    <row r="167" spans="1:34" ht="15.95" customHeight="1" x14ac:dyDescent="0.15">
      <c r="A167" s="96"/>
      <c r="B167" s="323"/>
      <c r="C167" s="376"/>
      <c r="D167" s="377"/>
      <c r="E167" s="377"/>
      <c r="F167" s="377"/>
      <c r="G167" s="377"/>
      <c r="H167" s="377"/>
      <c r="I167" s="378"/>
      <c r="J167" s="329"/>
      <c r="S167" s="1" t="b">
        <f>FALSE()</f>
        <v>0</v>
      </c>
      <c r="T167" s="1" t="b">
        <f>FALSE()</f>
        <v>0</v>
      </c>
      <c r="U167" s="1" t="b">
        <v>0</v>
      </c>
      <c r="V167" s="325">
        <f>COUNTIF(S$162:S167,TRUE)</f>
        <v>2</v>
      </c>
      <c r="W167" s="325">
        <f>COUNTIF(T$162:T167,TRUE)</f>
        <v>1</v>
      </c>
      <c r="X167" s="325">
        <f>COUNTIF(U$162:U167,TRUE)</f>
        <v>1</v>
      </c>
      <c r="Y167" s="101" t="str">
        <f t="shared" si="0"/>
        <v/>
      </c>
      <c r="Z167" s="101" t="str">
        <f t="shared" si="1"/>
        <v/>
      </c>
      <c r="AA167" s="101" t="str">
        <f t="shared" si="2"/>
        <v/>
      </c>
      <c r="AB167" s="1">
        <f>AB166+1</f>
        <v>6</v>
      </c>
      <c r="AC167" s="1" t="str">
        <f t="shared" si="3"/>
        <v>(分)</v>
      </c>
      <c r="AH167" s="101"/>
    </row>
    <row r="168" spans="1:34" ht="15.95" customHeight="1" x14ac:dyDescent="0.15">
      <c r="A168" s="96"/>
      <c r="B168" s="323"/>
      <c r="C168" s="376"/>
      <c r="D168" s="377"/>
      <c r="E168" s="377"/>
      <c r="F168" s="377"/>
      <c r="G168" s="377"/>
      <c r="H168" s="377"/>
      <c r="I168" s="378"/>
      <c r="J168" s="329"/>
      <c r="S168" s="1" t="b">
        <f>FALSE()</f>
        <v>0</v>
      </c>
      <c r="T168" s="1" t="b">
        <f>FALSE()</f>
        <v>0</v>
      </c>
      <c r="U168" s="1" t="b">
        <v>0</v>
      </c>
      <c r="V168" s="325">
        <f>COUNTIF(S$162:S168,TRUE)</f>
        <v>2</v>
      </c>
      <c r="W168" s="325">
        <f>COUNTIF(T$162:T168,TRUE)</f>
        <v>1</v>
      </c>
      <c r="X168" s="325">
        <f>COUNTIF(U$162:U168,TRUE)</f>
        <v>1</v>
      </c>
      <c r="Y168" s="101" t="str">
        <f t="shared" si="0"/>
        <v/>
      </c>
      <c r="Z168" s="101" t="str">
        <f t="shared" si="1"/>
        <v/>
      </c>
      <c r="AA168" s="101" t="str">
        <f t="shared" si="2"/>
        <v/>
      </c>
      <c r="AB168" s="1">
        <f>AB167+1</f>
        <v>7</v>
      </c>
      <c r="AC168" s="1" t="str">
        <f t="shared" si="3"/>
        <v>(分)</v>
      </c>
    </row>
    <row r="169" spans="1:34" ht="15.95" customHeight="1" thickBot="1" x14ac:dyDescent="0.2">
      <c r="A169" s="96"/>
      <c r="B169" s="324"/>
      <c r="C169" s="379"/>
      <c r="D169" s="380"/>
      <c r="E169" s="380"/>
      <c r="F169" s="380"/>
      <c r="G169" s="380"/>
      <c r="H169" s="380"/>
      <c r="I169" s="381"/>
      <c r="J169" s="330"/>
      <c r="S169" s="1" t="b">
        <f>FALSE()</f>
        <v>0</v>
      </c>
      <c r="T169" s="1" t="b">
        <f>FALSE()</f>
        <v>0</v>
      </c>
      <c r="U169" s="1" t="b">
        <v>0</v>
      </c>
      <c r="V169" s="325">
        <f>COUNTIF(S$162:S169,TRUE)</f>
        <v>2</v>
      </c>
      <c r="W169" s="325">
        <f>COUNTIF(T$162:T169,TRUE)</f>
        <v>1</v>
      </c>
      <c r="X169" s="325">
        <f>COUNTIF(U$162:U169,TRUE)</f>
        <v>1</v>
      </c>
      <c r="Y169" s="101" t="str">
        <f t="shared" ref="Y169" si="4">IFERROR(INDEX(B$162:B$169,MATCH($AB169,V$162:V$169,0),1),"")</f>
        <v/>
      </c>
      <c r="Z169" s="101" t="str">
        <f t="shared" ref="Z169" si="5">IFERROR(INDEX(AC$162:AC$169,MATCH($AB169,W$162:W$169,0),1),"")</f>
        <v/>
      </c>
      <c r="AA169" s="101" t="str">
        <f t="shared" si="2"/>
        <v/>
      </c>
      <c r="AB169" s="1">
        <f>AB168+1</f>
        <v>8</v>
      </c>
      <c r="AC169" s="1" t="str">
        <f t="shared" si="3"/>
        <v>(分)</v>
      </c>
    </row>
    <row r="170" spans="1:34" ht="15.95" customHeight="1" thickBot="1" x14ac:dyDescent="0.2">
      <c r="A170" s="96"/>
      <c r="B170" s="331"/>
      <c r="C170" s="332"/>
      <c r="D170" s="332"/>
      <c r="E170" s="332"/>
      <c r="F170" s="332"/>
      <c r="G170" s="332"/>
      <c r="H170" s="332"/>
      <c r="I170" s="332"/>
      <c r="J170" s="333"/>
      <c r="V170" s="325"/>
      <c r="W170" s="325"/>
      <c r="X170" s="325"/>
      <c r="Y170" s="101" t="str">
        <f>IF((ROW(B169)-159)&gt;COUNT(V$162:V$169),"",INDEX(B$162:B$169,SMALL(V$162:V$169,ROW(R6))))</f>
        <v/>
      </c>
      <c r="Z170" s="101" t="str">
        <f>IF((ROW(C169)-159)&gt;COUNT(W$162:W$169),"",INDEX(C$162:C$169,SMALL(W$162:W$169,ROW(S6))))</f>
        <v/>
      </c>
      <c r="AA170" s="101" t="str">
        <f>IF((ROW(J169)-159)&gt;COUNT(X$162:X$169),"",INDEX(J$162:J$169,SMALL(X$162:X$169,ROW(T6))))</f>
        <v/>
      </c>
    </row>
    <row r="171" spans="1:34" ht="15.95" customHeight="1" x14ac:dyDescent="0.15">
      <c r="A171" s="96"/>
      <c r="B171" s="321" t="s">
        <v>373</v>
      </c>
      <c r="C171" s="372" t="s">
        <v>370</v>
      </c>
      <c r="D171" s="373"/>
      <c r="E171" s="373"/>
      <c r="F171" s="373"/>
      <c r="G171" s="373"/>
      <c r="H171" s="373"/>
      <c r="I171" s="334">
        <v>15</v>
      </c>
      <c r="J171" s="327"/>
      <c r="K171" s="102"/>
      <c r="L171" s="102"/>
      <c r="M171" s="102"/>
      <c r="N171" s="102"/>
      <c r="O171" s="102"/>
      <c r="P171" s="102"/>
      <c r="Q171" s="102"/>
      <c r="R171" s="102"/>
      <c r="S171" s="1" t="b">
        <f>TRUE()</f>
        <v>1</v>
      </c>
      <c r="T171" s="1" t="b">
        <f>TRUE()</f>
        <v>1</v>
      </c>
      <c r="U171" s="1" t="b">
        <f>FALSE()</f>
        <v>0</v>
      </c>
      <c r="V171" s="325">
        <f>COUNTIF(S$171:S171,TRUE)</f>
        <v>1</v>
      </c>
      <c r="W171" s="325">
        <f>COUNTIF(T$171:T171,TRUE)</f>
        <v>1</v>
      </c>
      <c r="X171" s="325">
        <f>COUNTIF(U$171:U171,TRUE)</f>
        <v>0</v>
      </c>
      <c r="Y171" s="101" t="str">
        <f t="shared" ref="Y171:Y184" si="6">IFERROR(INDEX(B$171:B$184,MATCH($AB171,V$171:V$184,0),1),"")</f>
        <v>大雨注意報・洪水注意報の発表</v>
      </c>
      <c r="Z171" s="101" t="str">
        <f t="shared" ref="Z171:Z184" si="7">IFERROR(INDEX(AC$171:AC$184,MATCH($AB171,W$171:W$184,0),1),"")</f>
        <v>防災情報の収集(15分)</v>
      </c>
      <c r="AA171" s="101" t="str">
        <f t="shared" ref="AA171:AA184" si="8">IFERROR(INDEX(J$171:J$184,MATCH($AB171,X$171:X$184,0),1),"")</f>
        <v/>
      </c>
      <c r="AB171" s="1">
        <f t="shared" ref="AB171:AB184" si="9">AB170+1</f>
        <v>1</v>
      </c>
      <c r="AC171" s="1" t="str">
        <f t="shared" ref="AC171:AC184" si="10">CONCATENATE(C171,"(",I171,"分)")</f>
        <v>防災情報の収集(15分)</v>
      </c>
    </row>
    <row r="172" spans="1:34" ht="15.95" customHeight="1" x14ac:dyDescent="0.15">
      <c r="A172" s="96"/>
      <c r="B172" s="335" t="s">
        <v>374</v>
      </c>
      <c r="C172" s="382" t="s">
        <v>375</v>
      </c>
      <c r="D172" s="383"/>
      <c r="E172" s="383"/>
      <c r="F172" s="383"/>
      <c r="G172" s="383"/>
      <c r="H172" s="383"/>
      <c r="I172" s="328">
        <v>2</v>
      </c>
      <c r="J172" s="329"/>
      <c r="K172" s="102"/>
      <c r="L172" s="102"/>
      <c r="M172" s="102"/>
      <c r="N172" s="102"/>
      <c r="O172" s="102"/>
      <c r="P172" s="102"/>
      <c r="Q172" s="102"/>
      <c r="R172" s="102"/>
      <c r="S172" s="1" t="b">
        <f>TRUE()</f>
        <v>1</v>
      </c>
      <c r="T172" s="1" t="b">
        <f>TRUE()</f>
        <v>1</v>
      </c>
      <c r="U172" s="1" t="b">
        <f>FALSE()</f>
        <v>0</v>
      </c>
      <c r="V172" s="325">
        <f>COUNTIF(S$171:S172,TRUE)</f>
        <v>2</v>
      </c>
      <c r="W172" s="325">
        <f>COUNTIF(T$171:T172,TRUE)</f>
        <v>2</v>
      </c>
      <c r="X172" s="325">
        <f>COUNTIF(U$171:U172,TRUE)</f>
        <v>0</v>
      </c>
      <c r="Y172" s="101" t="str">
        <f t="shared" si="6"/>
        <v>洪水予報氾濫注意情報</v>
      </c>
      <c r="Z172" s="101" t="str">
        <f t="shared" si="7"/>
        <v>浸水防止対策の準備(2分)</v>
      </c>
      <c r="AA172" s="101" t="str">
        <f t="shared" si="8"/>
        <v/>
      </c>
      <c r="AB172" s="1">
        <f t="shared" si="9"/>
        <v>2</v>
      </c>
      <c r="AC172" s="1" t="str">
        <f t="shared" si="10"/>
        <v>浸水防止対策の準備(2分)</v>
      </c>
    </row>
    <row r="173" spans="1:34" ht="15.95" customHeight="1" x14ac:dyDescent="0.15">
      <c r="A173" s="96"/>
      <c r="B173" s="335" t="s">
        <v>376</v>
      </c>
      <c r="C173" s="382" t="s">
        <v>377</v>
      </c>
      <c r="D173" s="383"/>
      <c r="E173" s="383"/>
      <c r="F173" s="383"/>
      <c r="G173" s="383"/>
      <c r="H173" s="383"/>
      <c r="I173" s="328">
        <v>1</v>
      </c>
      <c r="J173" s="329"/>
      <c r="K173" s="102"/>
      <c r="L173" s="102"/>
      <c r="M173" s="102"/>
      <c r="N173" s="102"/>
      <c r="O173" s="102"/>
      <c r="P173" s="102"/>
      <c r="Q173" s="102"/>
      <c r="R173" s="102"/>
      <c r="S173" s="1" t="b">
        <f>TRUE()</f>
        <v>1</v>
      </c>
      <c r="T173" s="1" t="b">
        <f>TRUE()</f>
        <v>1</v>
      </c>
      <c r="U173" s="1" t="b">
        <f>FALSE()</f>
        <v>0</v>
      </c>
      <c r="V173" s="325">
        <f>COUNTIF(S$171:S173,TRUE)</f>
        <v>3</v>
      </c>
      <c r="W173" s="325">
        <f>COUNTIF(T$171:T173,TRUE)</f>
        <v>3</v>
      </c>
      <c r="X173" s="325">
        <f>COUNTIF(U$171:U173,TRUE)</f>
        <v>0</v>
      </c>
      <c r="Y173" s="101" t="str">
        <f t="shared" si="6"/>
        <v>土砂災害に関するメッシュ情報（注意）</v>
      </c>
      <c r="Z173" s="101" t="str">
        <f t="shared" si="7"/>
        <v>幹部職員の参集(1分)</v>
      </c>
      <c r="AA173" s="101" t="str">
        <f t="shared" si="8"/>
        <v/>
      </c>
      <c r="AB173" s="1">
        <f t="shared" si="9"/>
        <v>3</v>
      </c>
      <c r="AC173" s="1" t="str">
        <f t="shared" si="10"/>
        <v>幹部職員の参集(1分)</v>
      </c>
    </row>
    <row r="174" spans="1:34" ht="15.95" customHeight="1" x14ac:dyDescent="0.15">
      <c r="A174" s="96"/>
      <c r="B174" s="335" t="s">
        <v>378</v>
      </c>
      <c r="C174" s="382" t="s">
        <v>379</v>
      </c>
      <c r="D174" s="383"/>
      <c r="E174" s="383"/>
      <c r="F174" s="383"/>
      <c r="G174" s="383"/>
      <c r="H174" s="383"/>
      <c r="I174" s="328">
        <v>1</v>
      </c>
      <c r="J174" s="329"/>
      <c r="K174" s="102"/>
      <c r="L174" s="102"/>
      <c r="M174" s="102"/>
      <c r="N174" s="102"/>
      <c r="O174" s="102"/>
      <c r="P174" s="102"/>
      <c r="Q174" s="102"/>
      <c r="R174" s="102"/>
      <c r="S174" s="1" t="b">
        <f>TRUE()</f>
        <v>1</v>
      </c>
      <c r="T174" s="1" t="b">
        <f>TRUE()</f>
        <v>1</v>
      </c>
      <c r="U174" s="1" t="b">
        <f>FALSE()</f>
        <v>0</v>
      </c>
      <c r="V174" s="325">
        <f>COUNTIF(S$171:S174,TRUE)</f>
        <v>4</v>
      </c>
      <c r="W174" s="325">
        <f>COUNTIF(T$171:T174,TRUE)</f>
        <v>4</v>
      </c>
      <c r="X174" s="325">
        <f>COUNTIF(U$171:U174,TRUE)</f>
        <v>0</v>
      </c>
      <c r="Y174" s="101" t="str">
        <f t="shared" si="6"/>
        <v>氾濫注意水位超過</v>
      </c>
      <c r="Z174" s="101" t="str">
        <f t="shared" si="7"/>
        <v>参集職員への事前連絡(1分)</v>
      </c>
      <c r="AA174" s="101" t="str">
        <f t="shared" si="8"/>
        <v/>
      </c>
      <c r="AB174" s="1">
        <f t="shared" si="9"/>
        <v>4</v>
      </c>
      <c r="AC174" s="1" t="str">
        <f t="shared" si="10"/>
        <v>参集職員への事前連絡(1分)</v>
      </c>
    </row>
    <row r="175" spans="1:34" ht="15.95" customHeight="1" x14ac:dyDescent="0.15">
      <c r="A175" s="96"/>
      <c r="B175" s="335" t="s">
        <v>380</v>
      </c>
      <c r="C175" s="382" t="s">
        <v>381</v>
      </c>
      <c r="D175" s="383"/>
      <c r="E175" s="383"/>
      <c r="F175" s="383"/>
      <c r="G175" s="383"/>
      <c r="H175" s="383"/>
      <c r="I175" s="328">
        <v>1</v>
      </c>
      <c r="J175" s="329"/>
      <c r="K175" s="102"/>
      <c r="L175" s="102"/>
      <c r="M175" s="102"/>
      <c r="N175" s="102"/>
      <c r="O175" s="102"/>
      <c r="P175" s="102"/>
      <c r="Q175" s="102"/>
      <c r="R175" s="102"/>
      <c r="S175" s="1" t="b">
        <f>TRUE()</f>
        <v>1</v>
      </c>
      <c r="T175" s="1" t="b">
        <f>TRUE()</f>
        <v>1</v>
      </c>
      <c r="U175" s="1" t="b">
        <f>FALSE()</f>
        <v>0</v>
      </c>
      <c r="V175" s="325">
        <f>COUNTIF(S$171:S175,TRUE)</f>
        <v>5</v>
      </c>
      <c r="W175" s="325">
        <f>COUNTIF(T$171:T175,TRUE)</f>
        <v>5</v>
      </c>
      <c r="X175" s="325">
        <f>COUNTIF(U$171:U175,TRUE)</f>
        <v>0</v>
      </c>
      <c r="Y175" s="101" t="str">
        <f t="shared" si="6"/>
        <v>警戒レベル２"避難行動の確認"</v>
      </c>
      <c r="Z175" s="101" t="str">
        <f t="shared" si="7"/>
        <v>持出し品のチェック(1分)</v>
      </c>
      <c r="AA175" s="101" t="str">
        <f t="shared" si="8"/>
        <v/>
      </c>
      <c r="AB175" s="1">
        <f t="shared" si="9"/>
        <v>5</v>
      </c>
      <c r="AC175" s="1" t="str">
        <f t="shared" si="10"/>
        <v>持出し品のチェック(1分)</v>
      </c>
    </row>
    <row r="176" spans="1:34" ht="15.95" customHeight="1" x14ac:dyDescent="0.15">
      <c r="A176" s="96"/>
      <c r="B176" s="335"/>
      <c r="C176" s="382" t="s">
        <v>382</v>
      </c>
      <c r="D176" s="383"/>
      <c r="E176" s="383"/>
      <c r="F176" s="383"/>
      <c r="G176" s="383"/>
      <c r="H176" s="383"/>
      <c r="I176" s="328"/>
      <c r="J176" s="329"/>
      <c r="K176" s="102"/>
      <c r="L176" s="102"/>
      <c r="M176" s="102"/>
      <c r="N176" s="102"/>
      <c r="O176" s="102"/>
      <c r="P176" s="102"/>
      <c r="Q176" s="102"/>
      <c r="R176" s="102"/>
      <c r="S176" s="1" t="b">
        <f>FALSE()</f>
        <v>0</v>
      </c>
      <c r="T176" s="1" t="b">
        <f>TRUE()</f>
        <v>1</v>
      </c>
      <c r="U176" s="1" t="b">
        <f>FALSE()</f>
        <v>0</v>
      </c>
      <c r="V176" s="325">
        <f>COUNTIF(S$171:S176,TRUE)</f>
        <v>5</v>
      </c>
      <c r="W176" s="325">
        <f>COUNTIF(T$171:T176,TRUE)</f>
        <v>6</v>
      </c>
      <c r="X176" s="325">
        <f>COUNTIF(U$171:U176,TRUE)</f>
        <v>0</v>
      </c>
      <c r="Y176" s="101" t="str">
        <f t="shared" si="6"/>
        <v/>
      </c>
      <c r="Z176" s="101" t="str">
        <f t="shared" si="7"/>
        <v>避難路の確認(分)</v>
      </c>
      <c r="AA176" s="101" t="str">
        <f t="shared" si="8"/>
        <v/>
      </c>
      <c r="AB176" s="1">
        <f t="shared" si="9"/>
        <v>6</v>
      </c>
      <c r="AC176" s="1" t="str">
        <f t="shared" si="10"/>
        <v>避難路の確認(分)</v>
      </c>
    </row>
    <row r="177" spans="1:29" ht="15.95" customHeight="1" x14ac:dyDescent="0.15">
      <c r="A177" s="96"/>
      <c r="B177" s="335"/>
      <c r="C177" s="382" t="s">
        <v>383</v>
      </c>
      <c r="D177" s="383"/>
      <c r="E177" s="383"/>
      <c r="F177" s="383"/>
      <c r="G177" s="383"/>
      <c r="H177" s="383"/>
      <c r="I177" s="328"/>
      <c r="J177" s="329"/>
      <c r="K177" s="102"/>
      <c r="L177" s="102"/>
      <c r="M177" s="102"/>
      <c r="N177" s="102"/>
      <c r="O177" s="102"/>
      <c r="P177" s="102"/>
      <c r="Q177" s="102"/>
      <c r="R177" s="102"/>
      <c r="S177" s="1" t="b">
        <f>FALSE()</f>
        <v>0</v>
      </c>
      <c r="T177" s="1" t="b">
        <f>TRUE()</f>
        <v>1</v>
      </c>
      <c r="U177" s="1" t="b">
        <f>FALSE()</f>
        <v>0</v>
      </c>
      <c r="V177" s="325">
        <f>COUNTIF(S$171:S177,TRUE)</f>
        <v>5</v>
      </c>
      <c r="W177" s="325">
        <f>COUNTIF(T$171:T177,TRUE)</f>
        <v>7</v>
      </c>
      <c r="X177" s="325">
        <f>COUNTIF(U$171:U177,TRUE)</f>
        <v>0</v>
      </c>
      <c r="Y177" s="101" t="str">
        <f t="shared" si="6"/>
        <v/>
      </c>
      <c r="Z177" s="101" t="str">
        <f t="shared" si="7"/>
        <v>利用者への注意喚起(分)</v>
      </c>
      <c r="AA177" s="101" t="str">
        <f t="shared" si="8"/>
        <v/>
      </c>
      <c r="AB177" s="1">
        <f t="shared" si="9"/>
        <v>7</v>
      </c>
      <c r="AC177" s="1" t="str">
        <f t="shared" si="10"/>
        <v>利用者への注意喚起(分)</v>
      </c>
    </row>
    <row r="178" spans="1:29" ht="15.95" customHeight="1" x14ac:dyDescent="0.15">
      <c r="A178" s="96"/>
      <c r="B178" s="323"/>
      <c r="C178" s="374"/>
      <c r="D178" s="375"/>
      <c r="E178" s="375"/>
      <c r="F178" s="375"/>
      <c r="G178" s="375"/>
      <c r="H178" s="375"/>
      <c r="I178" s="328"/>
      <c r="J178" s="329"/>
      <c r="K178" s="102"/>
      <c r="L178" s="102"/>
      <c r="M178" s="102"/>
      <c r="N178" s="102"/>
      <c r="O178" s="102"/>
      <c r="P178" s="102"/>
      <c r="Q178" s="102"/>
      <c r="R178" s="102"/>
      <c r="S178" s="1" t="b">
        <f>FALSE()</f>
        <v>0</v>
      </c>
      <c r="T178" s="1" t="b">
        <f>FALSE()</f>
        <v>0</v>
      </c>
      <c r="U178" s="1" t="b">
        <f>FALSE()</f>
        <v>0</v>
      </c>
      <c r="V178" s="325">
        <f>COUNTIF(S$171:S178,TRUE)</f>
        <v>5</v>
      </c>
      <c r="W178" s="325">
        <f>COUNTIF(T$171:T178,TRUE)</f>
        <v>7</v>
      </c>
      <c r="X178" s="325">
        <f>COUNTIF(U$171:U178,TRUE)</f>
        <v>0</v>
      </c>
      <c r="Y178" s="101" t="str">
        <f t="shared" si="6"/>
        <v/>
      </c>
      <c r="Z178" s="101" t="str">
        <f t="shared" si="7"/>
        <v/>
      </c>
      <c r="AA178" s="101" t="str">
        <f t="shared" si="8"/>
        <v/>
      </c>
      <c r="AB178" s="1">
        <f t="shared" si="9"/>
        <v>8</v>
      </c>
      <c r="AC178" s="1" t="str">
        <f t="shared" si="10"/>
        <v>(分)</v>
      </c>
    </row>
    <row r="179" spans="1:29" ht="15.75" customHeight="1" x14ac:dyDescent="0.15">
      <c r="A179" s="96"/>
      <c r="B179" s="323"/>
      <c r="C179" s="374"/>
      <c r="D179" s="375"/>
      <c r="E179" s="375"/>
      <c r="F179" s="375"/>
      <c r="G179" s="375"/>
      <c r="H179" s="375"/>
      <c r="I179" s="328"/>
      <c r="J179" s="329"/>
      <c r="K179" s="102"/>
      <c r="L179" s="102"/>
      <c r="M179" s="102"/>
      <c r="N179" s="102"/>
      <c r="O179" s="102"/>
      <c r="P179" s="102"/>
      <c r="Q179" s="102"/>
      <c r="R179" s="102"/>
      <c r="S179" s="1" t="b">
        <f>FALSE()</f>
        <v>0</v>
      </c>
      <c r="T179" s="1" t="b">
        <f>FALSE()</f>
        <v>0</v>
      </c>
      <c r="U179" s="1" t="b">
        <f>FALSE()</f>
        <v>0</v>
      </c>
      <c r="V179" s="325">
        <f>COUNTIF(S$171:S179,TRUE)</f>
        <v>5</v>
      </c>
      <c r="W179" s="325">
        <f>COUNTIF(T$171:T179,TRUE)</f>
        <v>7</v>
      </c>
      <c r="X179" s="325">
        <f>COUNTIF(U$171:U179,TRUE)</f>
        <v>0</v>
      </c>
      <c r="Y179" s="101" t="str">
        <f t="shared" si="6"/>
        <v/>
      </c>
      <c r="Z179" s="101" t="str">
        <f t="shared" si="7"/>
        <v/>
      </c>
      <c r="AA179" s="101" t="str">
        <f t="shared" si="8"/>
        <v/>
      </c>
      <c r="AB179" s="1">
        <f t="shared" si="9"/>
        <v>9</v>
      </c>
      <c r="AC179" s="1" t="str">
        <f t="shared" si="10"/>
        <v>(分)</v>
      </c>
    </row>
    <row r="180" spans="1:29" ht="15.95" customHeight="1" x14ac:dyDescent="0.15">
      <c r="A180" s="96"/>
      <c r="B180" s="323"/>
      <c r="C180" s="374"/>
      <c r="D180" s="375"/>
      <c r="E180" s="375"/>
      <c r="F180" s="375"/>
      <c r="G180" s="375"/>
      <c r="H180" s="375"/>
      <c r="I180" s="328"/>
      <c r="J180" s="329"/>
      <c r="K180" s="102"/>
      <c r="L180" s="102"/>
      <c r="M180" s="102"/>
      <c r="N180" s="102"/>
      <c r="O180" s="102"/>
      <c r="P180" s="102"/>
      <c r="Q180" s="102"/>
      <c r="R180" s="102"/>
      <c r="S180" s="1" t="b">
        <f>FALSE()</f>
        <v>0</v>
      </c>
      <c r="T180" s="1" t="b">
        <f>FALSE()</f>
        <v>0</v>
      </c>
      <c r="U180" s="1" t="b">
        <v>0</v>
      </c>
      <c r="V180" s="325">
        <f>COUNTIF(S$171:S180,TRUE)</f>
        <v>5</v>
      </c>
      <c r="W180" s="325">
        <f>COUNTIF(T$171:T180,TRUE)</f>
        <v>7</v>
      </c>
      <c r="X180" s="325">
        <f>COUNTIF(U$171:U180,TRUE)</f>
        <v>0</v>
      </c>
      <c r="Y180" s="101" t="str">
        <f t="shared" si="6"/>
        <v/>
      </c>
      <c r="Z180" s="101" t="str">
        <f t="shared" si="7"/>
        <v/>
      </c>
      <c r="AA180" s="101" t="str">
        <f t="shared" si="8"/>
        <v/>
      </c>
      <c r="AB180" s="1">
        <f t="shared" si="9"/>
        <v>10</v>
      </c>
      <c r="AC180" s="1" t="str">
        <f t="shared" si="10"/>
        <v>(分)</v>
      </c>
    </row>
    <row r="181" spans="1:29" ht="15.95" customHeight="1" x14ac:dyDescent="0.15">
      <c r="A181" s="96"/>
      <c r="B181" s="323"/>
      <c r="C181" s="374"/>
      <c r="D181" s="375"/>
      <c r="E181" s="375"/>
      <c r="F181" s="375"/>
      <c r="G181" s="375"/>
      <c r="H181" s="375"/>
      <c r="I181" s="328"/>
      <c r="J181" s="329"/>
      <c r="K181" s="102"/>
      <c r="L181" s="102"/>
      <c r="M181" s="102"/>
      <c r="N181" s="102"/>
      <c r="O181" s="102"/>
      <c r="P181" s="102"/>
      <c r="Q181" s="102"/>
      <c r="R181" s="102"/>
      <c r="S181" s="1" t="b">
        <f>FALSE()</f>
        <v>0</v>
      </c>
      <c r="T181" s="1" t="b">
        <f>FALSE()</f>
        <v>0</v>
      </c>
      <c r="U181" s="1" t="b">
        <f>FALSE()</f>
        <v>0</v>
      </c>
      <c r="V181" s="325">
        <f>COUNTIF(S$171:S181,TRUE)</f>
        <v>5</v>
      </c>
      <c r="W181" s="325">
        <f>COUNTIF(T$171:T181,TRUE)</f>
        <v>7</v>
      </c>
      <c r="X181" s="325">
        <f>COUNTIF(U$171:U181,TRUE)</f>
        <v>0</v>
      </c>
      <c r="Y181" s="101" t="str">
        <f t="shared" si="6"/>
        <v/>
      </c>
      <c r="Z181" s="101" t="str">
        <f t="shared" si="7"/>
        <v/>
      </c>
      <c r="AA181" s="101" t="str">
        <f t="shared" si="8"/>
        <v/>
      </c>
      <c r="AB181" s="1">
        <f t="shared" si="9"/>
        <v>11</v>
      </c>
      <c r="AC181" s="1" t="str">
        <f t="shared" si="10"/>
        <v>(分)</v>
      </c>
    </row>
    <row r="182" spans="1:29" ht="15.95" customHeight="1" x14ac:dyDescent="0.15">
      <c r="A182" s="96"/>
      <c r="B182" s="323"/>
      <c r="C182" s="374"/>
      <c r="D182" s="375"/>
      <c r="E182" s="375"/>
      <c r="F182" s="375"/>
      <c r="G182" s="375"/>
      <c r="H182" s="375"/>
      <c r="I182" s="328"/>
      <c r="J182" s="329"/>
      <c r="K182" s="102"/>
      <c r="L182" s="102"/>
      <c r="M182" s="102"/>
      <c r="N182" s="102"/>
      <c r="O182" s="102"/>
      <c r="P182" s="102"/>
      <c r="Q182" s="102"/>
      <c r="R182" s="102"/>
      <c r="S182" s="1" t="b">
        <f>FALSE()</f>
        <v>0</v>
      </c>
      <c r="T182" s="1" t="b">
        <f>FALSE()</f>
        <v>0</v>
      </c>
      <c r="U182" s="1" t="b">
        <f>FALSE()</f>
        <v>0</v>
      </c>
      <c r="V182" s="325">
        <f>COUNTIF(S$171:S182,TRUE)</f>
        <v>5</v>
      </c>
      <c r="W182" s="325">
        <f>COUNTIF(T$171:T182,TRUE)</f>
        <v>7</v>
      </c>
      <c r="X182" s="325">
        <f>COUNTIF(U$171:U182,TRUE)</f>
        <v>0</v>
      </c>
      <c r="Y182" s="101" t="str">
        <f t="shared" si="6"/>
        <v/>
      </c>
      <c r="Z182" s="101" t="str">
        <f t="shared" si="7"/>
        <v/>
      </c>
      <c r="AA182" s="101" t="str">
        <f t="shared" si="8"/>
        <v/>
      </c>
      <c r="AB182" s="1">
        <f t="shared" si="9"/>
        <v>12</v>
      </c>
      <c r="AC182" s="1" t="str">
        <f t="shared" si="10"/>
        <v>(分)</v>
      </c>
    </row>
    <row r="183" spans="1:29" ht="15.95" customHeight="1" x14ac:dyDescent="0.15">
      <c r="A183" s="96"/>
      <c r="B183" s="323"/>
      <c r="C183" s="374"/>
      <c r="D183" s="375"/>
      <c r="E183" s="375"/>
      <c r="F183" s="375"/>
      <c r="G183" s="375"/>
      <c r="H183" s="375"/>
      <c r="I183" s="328"/>
      <c r="J183" s="329"/>
      <c r="K183" s="102"/>
      <c r="L183" s="102"/>
      <c r="M183" s="102"/>
      <c r="N183" s="102"/>
      <c r="O183" s="102"/>
      <c r="P183" s="102"/>
      <c r="Q183" s="102"/>
      <c r="R183" s="102"/>
      <c r="S183" s="1" t="b">
        <f>FALSE()</f>
        <v>0</v>
      </c>
      <c r="T183" s="1" t="b">
        <f>FALSE()</f>
        <v>0</v>
      </c>
      <c r="U183" s="1" t="b">
        <f>FALSE()</f>
        <v>0</v>
      </c>
      <c r="V183" s="325">
        <f>COUNTIF(S$171:S183,TRUE)</f>
        <v>5</v>
      </c>
      <c r="W183" s="325">
        <f>COUNTIF(T$171:T183,TRUE)</f>
        <v>7</v>
      </c>
      <c r="X183" s="325">
        <f>COUNTIF(U$171:U183,TRUE)</f>
        <v>0</v>
      </c>
      <c r="Y183" s="101" t="str">
        <f t="shared" si="6"/>
        <v/>
      </c>
      <c r="Z183" s="101" t="str">
        <f t="shared" si="7"/>
        <v/>
      </c>
      <c r="AA183" s="101" t="str">
        <f t="shared" si="8"/>
        <v/>
      </c>
      <c r="AB183" s="1">
        <f t="shared" si="9"/>
        <v>13</v>
      </c>
      <c r="AC183" s="1" t="str">
        <f t="shared" si="10"/>
        <v>(分)</v>
      </c>
    </row>
    <row r="184" spans="1:29" ht="15.95" customHeight="1" x14ac:dyDescent="0.15">
      <c r="A184" s="96"/>
      <c r="B184" s="324"/>
      <c r="C184" s="384"/>
      <c r="D184" s="385"/>
      <c r="E184" s="385"/>
      <c r="F184" s="385"/>
      <c r="G184" s="385"/>
      <c r="H184" s="385"/>
      <c r="I184" s="336"/>
      <c r="J184" s="330"/>
      <c r="K184" s="102"/>
      <c r="L184" s="102"/>
      <c r="M184" s="102"/>
      <c r="N184" s="102"/>
      <c r="O184" s="102"/>
      <c r="P184" s="102"/>
      <c r="Q184" s="102"/>
      <c r="R184" s="102"/>
      <c r="S184" s="1" t="b">
        <f>FALSE()</f>
        <v>0</v>
      </c>
      <c r="T184" s="1" t="b">
        <f>FALSE()</f>
        <v>0</v>
      </c>
      <c r="U184" s="1" t="b">
        <f>FALSE()</f>
        <v>0</v>
      </c>
      <c r="V184" s="325">
        <f>COUNTIF(S$171:S184,TRUE)</f>
        <v>5</v>
      </c>
      <c r="W184" s="325">
        <f>COUNTIF(T$171:T184,TRUE)</f>
        <v>7</v>
      </c>
      <c r="X184" s="325">
        <f>COUNTIF(U$171:U184,TRUE)</f>
        <v>0</v>
      </c>
      <c r="Y184" s="101" t="str">
        <f t="shared" si="6"/>
        <v/>
      </c>
      <c r="Z184" s="101" t="str">
        <f t="shared" si="7"/>
        <v/>
      </c>
      <c r="AA184" s="101" t="str">
        <f t="shared" si="8"/>
        <v/>
      </c>
      <c r="AB184" s="1">
        <f t="shared" si="9"/>
        <v>14</v>
      </c>
      <c r="AC184" s="1" t="str">
        <f t="shared" si="10"/>
        <v>(分)</v>
      </c>
    </row>
    <row r="185" spans="1:29" ht="15.95" customHeight="1" x14ac:dyDescent="0.15">
      <c r="A185" s="96"/>
      <c r="B185" s="331"/>
      <c r="C185" s="337"/>
      <c r="D185" s="337"/>
      <c r="E185" s="337"/>
      <c r="F185" s="337"/>
      <c r="G185" s="337"/>
      <c r="H185" s="337"/>
      <c r="I185" s="337"/>
      <c r="J185" s="333"/>
      <c r="K185" s="102"/>
      <c r="L185" s="102"/>
      <c r="M185" s="102"/>
      <c r="N185" s="102"/>
      <c r="O185" s="102"/>
      <c r="P185" s="102"/>
      <c r="Q185" s="102"/>
      <c r="R185" s="102"/>
      <c r="V185" s="325"/>
      <c r="W185" s="325"/>
      <c r="X185" s="325"/>
      <c r="Y185" s="101"/>
      <c r="Z185" s="101"/>
      <c r="AA185" s="101"/>
    </row>
    <row r="186" spans="1:29" ht="15.95" customHeight="1" x14ac:dyDescent="0.15">
      <c r="A186" s="96"/>
      <c r="B186" s="321" t="s">
        <v>384</v>
      </c>
      <c r="C186" s="372" t="s">
        <v>385</v>
      </c>
      <c r="D186" s="373"/>
      <c r="E186" s="373"/>
      <c r="F186" s="373"/>
      <c r="G186" s="373"/>
      <c r="H186" s="373"/>
      <c r="I186" s="334">
        <v>20</v>
      </c>
      <c r="J186" s="327" t="s">
        <v>386</v>
      </c>
      <c r="K186" s="102"/>
      <c r="L186" s="102"/>
      <c r="M186" s="102"/>
      <c r="N186" s="102"/>
      <c r="O186" s="102"/>
      <c r="P186" s="102"/>
      <c r="Q186" s="102"/>
      <c r="R186" s="102"/>
      <c r="S186" s="1" t="b">
        <f>TRUE()</f>
        <v>1</v>
      </c>
      <c r="T186" s="1" t="b">
        <f>TRUE()</f>
        <v>1</v>
      </c>
      <c r="U186" s="1" t="b">
        <f>TRUE()</f>
        <v>1</v>
      </c>
      <c r="V186" s="325">
        <f>COUNTIF(S$186:S186,TRUE)</f>
        <v>1</v>
      </c>
      <c r="W186" s="325">
        <f>COUNTIF(T$186:T186,TRUE)</f>
        <v>1</v>
      </c>
      <c r="X186" s="325">
        <f>COUNTIF(U$186:U186,TRUE)</f>
        <v>1</v>
      </c>
      <c r="Y186" s="101" t="str">
        <f t="shared" ref="Y186:Y199" si="11">IFERROR(INDEX(B$186:B$199,MATCH($AB186,V$186:V$199,0),1),"")</f>
        <v>大雨警報・洪水警報の発表</v>
      </c>
      <c r="Z186" s="101" t="str">
        <f t="shared" ref="Z186:Z199" si="12">IFERROR(INDEX(AC$186:AC$199,MATCH($AB186,W$186:W$199,0),1),"")</f>
        <v>職員の参集(20分)</v>
      </c>
      <c r="AA186" s="101" t="str">
        <f t="shared" ref="AA186:AA199" si="13">IFERROR(INDEX(J$186:J$199,MATCH($AB186,X$186:X$199,0),1),"")</f>
        <v>園長、施設長</v>
      </c>
      <c r="AB186" s="1">
        <f t="shared" ref="AB186:AB199" si="14">AB185+1</f>
        <v>1</v>
      </c>
      <c r="AC186" s="1" t="str">
        <f t="shared" ref="AC186:AC199" si="15">CONCATENATE(C186,"(",I186,"分)")</f>
        <v>職員の参集(20分)</v>
      </c>
    </row>
    <row r="187" spans="1:29" ht="15.95" customHeight="1" x14ac:dyDescent="0.15">
      <c r="A187" s="96"/>
      <c r="B187" s="335" t="s">
        <v>387</v>
      </c>
      <c r="C187" s="382" t="s">
        <v>388</v>
      </c>
      <c r="D187" s="383"/>
      <c r="E187" s="383"/>
      <c r="F187" s="383"/>
      <c r="G187" s="383"/>
      <c r="H187" s="383"/>
      <c r="I187" s="328">
        <v>20</v>
      </c>
      <c r="J187" s="329" t="s">
        <v>389</v>
      </c>
      <c r="K187" s="102"/>
      <c r="L187" s="102"/>
      <c r="M187" s="102"/>
      <c r="N187" s="102"/>
      <c r="O187" s="102"/>
      <c r="P187" s="102"/>
      <c r="Q187" s="102"/>
      <c r="R187" s="102"/>
      <c r="S187" s="1" t="b">
        <f>TRUE()</f>
        <v>1</v>
      </c>
      <c r="T187" s="1" t="b">
        <f>TRUE()</f>
        <v>1</v>
      </c>
      <c r="U187" s="1" t="b">
        <f>TRUE()</f>
        <v>1</v>
      </c>
      <c r="V187" s="325">
        <f>COUNTIF(S$186:S187,TRUE)</f>
        <v>2</v>
      </c>
      <c r="W187" s="325">
        <f>COUNTIF(T$186:T187,TRUE)</f>
        <v>2</v>
      </c>
      <c r="X187" s="325">
        <f>COUNTIF(U$186:U187,TRUE)</f>
        <v>2</v>
      </c>
      <c r="Y187" s="101" t="str">
        <f t="shared" si="11"/>
        <v>洪水予報氾濫警戒情報</v>
      </c>
      <c r="Z187" s="101" t="str">
        <f t="shared" si="12"/>
        <v>土嚢の設置(20分)</v>
      </c>
      <c r="AA187" s="101" t="str">
        <f t="shared" si="13"/>
        <v>各担任</v>
      </c>
      <c r="AB187" s="1">
        <f t="shared" si="14"/>
        <v>2</v>
      </c>
      <c r="AC187" s="1" t="str">
        <f t="shared" si="15"/>
        <v>土嚢の設置(20分)</v>
      </c>
    </row>
    <row r="188" spans="1:29" ht="15.95" customHeight="1" x14ac:dyDescent="0.15">
      <c r="A188" s="96"/>
      <c r="B188" s="322" t="s">
        <v>390</v>
      </c>
      <c r="C188" s="382" t="s">
        <v>391</v>
      </c>
      <c r="D188" s="383"/>
      <c r="E188" s="383"/>
      <c r="F188" s="383"/>
      <c r="G188" s="383"/>
      <c r="H188" s="383"/>
      <c r="I188" s="328">
        <v>30</v>
      </c>
      <c r="J188" s="329" t="s">
        <v>392</v>
      </c>
      <c r="K188" s="102"/>
      <c r="L188" s="102"/>
      <c r="M188" s="102"/>
      <c r="N188" s="102"/>
      <c r="O188" s="102"/>
      <c r="P188" s="102"/>
      <c r="Q188" s="102"/>
      <c r="R188" s="102"/>
      <c r="S188" s="1" t="b">
        <f>TRUE()</f>
        <v>1</v>
      </c>
      <c r="T188" s="1" t="b">
        <f>TRUE()</f>
        <v>1</v>
      </c>
      <c r="U188" s="1" t="b">
        <f>TRUE()</f>
        <v>1</v>
      </c>
      <c r="V188" s="325">
        <f>COUNTIF(S$186:S188,TRUE)</f>
        <v>3</v>
      </c>
      <c r="W188" s="325">
        <f>COUNTIF(T$186:T188,TRUE)</f>
        <v>3</v>
      </c>
      <c r="X188" s="325">
        <f>COUNTIF(U$186:U188,TRUE)</f>
        <v>3</v>
      </c>
      <c r="Y188" s="101" t="str">
        <f t="shared" si="11"/>
        <v>土砂災害に関するメッシュ情報（警戒）</v>
      </c>
      <c r="Z188" s="101" t="str">
        <f t="shared" si="12"/>
        <v>止水板の設置(30分)</v>
      </c>
      <c r="AA188" s="101" t="str">
        <f t="shared" si="13"/>
        <v>主任</v>
      </c>
      <c r="AB188" s="1">
        <f t="shared" si="14"/>
        <v>3</v>
      </c>
      <c r="AC188" s="1" t="str">
        <f t="shared" si="15"/>
        <v>止水板の設置(30分)</v>
      </c>
    </row>
    <row r="189" spans="1:29" ht="15.95" customHeight="1" x14ac:dyDescent="0.15">
      <c r="A189" s="96"/>
      <c r="B189" s="322"/>
      <c r="C189" s="382" t="s">
        <v>393</v>
      </c>
      <c r="D189" s="383"/>
      <c r="E189" s="383"/>
      <c r="F189" s="383"/>
      <c r="G189" s="383"/>
      <c r="H189" s="383"/>
      <c r="I189" s="328">
        <v>3</v>
      </c>
      <c r="J189" s="329"/>
      <c r="K189" s="102"/>
      <c r="L189" s="102"/>
      <c r="M189" s="102"/>
      <c r="N189" s="102"/>
      <c r="O189" s="102"/>
      <c r="P189" s="102"/>
      <c r="Q189" s="102"/>
      <c r="R189" s="102"/>
      <c r="S189" s="1" t="b">
        <f>FALSE()</f>
        <v>0</v>
      </c>
      <c r="T189" s="1" t="b">
        <f>TRUE()</f>
        <v>1</v>
      </c>
      <c r="U189" s="1" t="b">
        <f>FALSE()</f>
        <v>0</v>
      </c>
      <c r="V189" s="325">
        <f>COUNTIF(S$186:S189,TRUE)</f>
        <v>3</v>
      </c>
      <c r="W189" s="325">
        <f>COUNTIF(T$186:T189,TRUE)</f>
        <v>4</v>
      </c>
      <c r="X189" s="325">
        <f>COUNTIF(U$186:U189,TRUE)</f>
        <v>3</v>
      </c>
      <c r="Y189" s="101" t="str">
        <f t="shared" si="11"/>
        <v/>
      </c>
      <c r="Z189" s="101" t="str">
        <f t="shared" si="12"/>
        <v>重要備品、設備の退避(3分)</v>
      </c>
      <c r="AA189" s="101" t="str">
        <f t="shared" si="13"/>
        <v>主任</v>
      </c>
      <c r="AB189" s="1">
        <f t="shared" si="14"/>
        <v>4</v>
      </c>
      <c r="AC189" s="1" t="str">
        <f t="shared" si="15"/>
        <v>重要備品、設備の退避(3分)</v>
      </c>
    </row>
    <row r="190" spans="1:29" ht="15.95" customHeight="1" x14ac:dyDescent="0.15">
      <c r="A190" s="96"/>
      <c r="B190" s="322"/>
      <c r="C190" s="382" t="s">
        <v>394</v>
      </c>
      <c r="D190" s="383"/>
      <c r="E190" s="383"/>
      <c r="F190" s="383"/>
      <c r="G190" s="383"/>
      <c r="H190" s="383"/>
      <c r="I190" s="328">
        <v>3</v>
      </c>
      <c r="J190" s="329"/>
      <c r="K190" s="102"/>
      <c r="L190" s="102"/>
      <c r="M190" s="102"/>
      <c r="N190" s="102"/>
      <c r="O190" s="102"/>
      <c r="P190" s="102"/>
      <c r="Q190" s="102"/>
      <c r="R190" s="102"/>
      <c r="S190" s="1" t="b">
        <f>FALSE()</f>
        <v>0</v>
      </c>
      <c r="T190" s="1" t="b">
        <f>TRUE()</f>
        <v>1</v>
      </c>
      <c r="U190" s="1" t="b">
        <f>FALSE()</f>
        <v>0</v>
      </c>
      <c r="V190" s="325">
        <f>COUNTIF(S$186:S190,TRUE)</f>
        <v>3</v>
      </c>
      <c r="W190" s="325">
        <f>COUNTIF(T$186:T190,TRUE)</f>
        <v>5</v>
      </c>
      <c r="X190" s="325">
        <f>COUNTIF(U$186:U190,TRUE)</f>
        <v>3</v>
      </c>
      <c r="Y190" s="101" t="str">
        <f t="shared" si="11"/>
        <v/>
      </c>
      <c r="Z190" s="101" t="str">
        <f t="shared" si="12"/>
        <v>利用者家族への連絡(3分)</v>
      </c>
      <c r="AA190" s="101" t="str">
        <f t="shared" si="13"/>
        <v/>
      </c>
      <c r="AB190" s="1">
        <f t="shared" si="14"/>
        <v>5</v>
      </c>
      <c r="AC190" s="1" t="str">
        <f t="shared" si="15"/>
        <v>利用者家族への連絡(3分)</v>
      </c>
    </row>
    <row r="191" spans="1:29" ht="15.95" customHeight="1" x14ac:dyDescent="0.15">
      <c r="A191" s="96"/>
      <c r="B191" s="322"/>
      <c r="C191" s="382" t="s">
        <v>395</v>
      </c>
      <c r="D191" s="383"/>
      <c r="E191" s="383"/>
      <c r="F191" s="383"/>
      <c r="G191" s="383"/>
      <c r="H191" s="383"/>
      <c r="I191" s="328">
        <v>3</v>
      </c>
      <c r="J191" s="329"/>
      <c r="K191" s="102"/>
      <c r="L191" s="102"/>
      <c r="M191" s="102"/>
      <c r="N191" s="102"/>
      <c r="O191" s="102"/>
      <c r="P191" s="102"/>
      <c r="Q191" s="102"/>
      <c r="R191" s="102"/>
      <c r="S191" s="1" t="b">
        <f>FALSE()</f>
        <v>0</v>
      </c>
      <c r="T191" s="1" t="b">
        <f>TRUE()</f>
        <v>1</v>
      </c>
      <c r="U191" s="1" t="b">
        <f>FALSE()</f>
        <v>0</v>
      </c>
      <c r="V191" s="325">
        <f>COUNTIF(S$186:S191,TRUE)</f>
        <v>3</v>
      </c>
      <c r="W191" s="325">
        <f>COUNTIF(T$186:T191,TRUE)</f>
        <v>6</v>
      </c>
      <c r="X191" s="325">
        <f>COUNTIF(U$186:U191,TRUE)</f>
        <v>3</v>
      </c>
      <c r="Y191" s="101" t="str">
        <f t="shared" si="11"/>
        <v/>
      </c>
      <c r="Z191" s="101" t="str">
        <f t="shared" si="12"/>
        <v>利用者家族への引渡し(3分)</v>
      </c>
      <c r="AA191" s="101" t="str">
        <f t="shared" si="13"/>
        <v/>
      </c>
      <c r="AB191" s="1">
        <f t="shared" si="14"/>
        <v>6</v>
      </c>
      <c r="AC191" s="1" t="str">
        <f t="shared" si="15"/>
        <v>利用者家族への引渡し(3分)</v>
      </c>
    </row>
    <row r="192" spans="1:29" ht="15.95" customHeight="1" x14ac:dyDescent="0.15">
      <c r="A192" s="96"/>
      <c r="B192" s="322"/>
      <c r="C192" s="382" t="s">
        <v>396</v>
      </c>
      <c r="D192" s="383"/>
      <c r="E192" s="383"/>
      <c r="F192" s="383"/>
      <c r="G192" s="383"/>
      <c r="H192" s="383"/>
      <c r="I192" s="328">
        <v>3</v>
      </c>
      <c r="J192" s="329"/>
      <c r="K192" s="102"/>
      <c r="L192" s="102"/>
      <c r="M192" s="102"/>
      <c r="N192" s="102"/>
      <c r="O192" s="102"/>
      <c r="P192" s="102"/>
      <c r="Q192" s="102"/>
      <c r="R192" s="102"/>
      <c r="S192" s="1" t="b">
        <f>FALSE()</f>
        <v>0</v>
      </c>
      <c r="T192" s="1" t="b">
        <f>TRUE()</f>
        <v>1</v>
      </c>
      <c r="U192" s="1" t="b">
        <f>FALSE()</f>
        <v>0</v>
      </c>
      <c r="V192" s="325">
        <f>COUNTIF(S$186:S192,TRUE)</f>
        <v>3</v>
      </c>
      <c r="W192" s="325">
        <f>COUNTIF(T$186:T192,TRUE)</f>
        <v>7</v>
      </c>
      <c r="X192" s="325">
        <f>COUNTIF(U$186:U192,TRUE)</f>
        <v>3</v>
      </c>
      <c r="Y192" s="101" t="str">
        <f t="shared" si="11"/>
        <v/>
      </c>
      <c r="Z192" s="101" t="str">
        <f t="shared" si="12"/>
        <v>持出し品の準備(3分)</v>
      </c>
      <c r="AA192" s="101" t="str">
        <f t="shared" si="13"/>
        <v/>
      </c>
      <c r="AB192" s="1">
        <f t="shared" si="14"/>
        <v>7</v>
      </c>
      <c r="AC192" s="1" t="str">
        <f t="shared" si="15"/>
        <v>持出し品の準備(3分)</v>
      </c>
    </row>
    <row r="193" spans="1:29" ht="15.95" customHeight="1" x14ac:dyDescent="0.15">
      <c r="A193" s="96"/>
      <c r="B193" s="322"/>
      <c r="C193" s="382" t="s">
        <v>397</v>
      </c>
      <c r="D193" s="383"/>
      <c r="E193" s="383"/>
      <c r="F193" s="383"/>
      <c r="G193" s="383"/>
      <c r="H193" s="383"/>
      <c r="I193" s="328">
        <v>3</v>
      </c>
      <c r="J193" s="329"/>
      <c r="K193" s="102"/>
      <c r="L193" s="102"/>
      <c r="M193" s="102"/>
      <c r="N193" s="102"/>
      <c r="O193" s="102"/>
      <c r="P193" s="102"/>
      <c r="Q193" s="102"/>
      <c r="R193" s="102"/>
      <c r="S193" s="1" t="b">
        <f>FALSE()</f>
        <v>0</v>
      </c>
      <c r="T193" s="1" t="b">
        <f>TRUE()</f>
        <v>1</v>
      </c>
      <c r="U193" s="1" t="b">
        <f>FALSE()</f>
        <v>0</v>
      </c>
      <c r="V193" s="325">
        <f>COUNTIF(S$186:S193,TRUE)</f>
        <v>3</v>
      </c>
      <c r="W193" s="325">
        <f>COUNTIF(T$186:T193,TRUE)</f>
        <v>8</v>
      </c>
      <c r="X193" s="325">
        <f>COUNTIF(U$186:U193,TRUE)</f>
        <v>3</v>
      </c>
      <c r="Y193" s="101" t="str">
        <f t="shared" si="11"/>
        <v/>
      </c>
      <c r="Z193" s="101" t="str">
        <f t="shared" si="12"/>
        <v>利用休止の判断(3分)</v>
      </c>
      <c r="AA193" s="101" t="str">
        <f t="shared" si="13"/>
        <v/>
      </c>
      <c r="AB193" s="1">
        <f t="shared" si="14"/>
        <v>8</v>
      </c>
      <c r="AC193" s="1" t="str">
        <f t="shared" si="15"/>
        <v>利用休止の判断(3分)</v>
      </c>
    </row>
    <row r="194" spans="1:29" ht="15.95" customHeight="1" x14ac:dyDescent="0.15">
      <c r="A194" s="96"/>
      <c r="B194" s="322"/>
      <c r="C194" s="382" t="s">
        <v>398</v>
      </c>
      <c r="D194" s="383"/>
      <c r="E194" s="383"/>
      <c r="F194" s="383"/>
      <c r="G194" s="383"/>
      <c r="H194" s="383"/>
      <c r="I194" s="328">
        <v>3</v>
      </c>
      <c r="J194" s="329"/>
      <c r="K194" s="102"/>
      <c r="L194" s="102"/>
      <c r="M194" s="102"/>
      <c r="N194" s="102"/>
      <c r="O194" s="102"/>
      <c r="P194" s="102"/>
      <c r="Q194" s="102"/>
      <c r="R194" s="102"/>
      <c r="S194" s="1" t="b">
        <f>FALSE()</f>
        <v>0</v>
      </c>
      <c r="T194" s="1" t="b">
        <f>TRUE()</f>
        <v>1</v>
      </c>
      <c r="U194" s="1" t="b">
        <f>FALSE()</f>
        <v>0</v>
      </c>
      <c r="V194" s="325">
        <f>COUNTIF(S$186:S194,TRUE)</f>
        <v>3</v>
      </c>
      <c r="W194" s="325">
        <f>COUNTIF(T$186:T194,TRUE)</f>
        <v>9</v>
      </c>
      <c r="X194" s="325">
        <f>COUNTIF(U$186:U194,TRUE)</f>
        <v>3</v>
      </c>
      <c r="Y194" s="101" t="str">
        <f t="shared" si="11"/>
        <v/>
      </c>
      <c r="Z194" s="101" t="str">
        <f t="shared" si="12"/>
        <v>持出し品を車両への積込(3分)</v>
      </c>
      <c r="AA194" s="101" t="str">
        <f t="shared" si="13"/>
        <v/>
      </c>
      <c r="AB194" s="1">
        <f t="shared" si="14"/>
        <v>9</v>
      </c>
      <c r="AC194" s="1" t="str">
        <f t="shared" si="15"/>
        <v>持出し品を車両への積込(3分)</v>
      </c>
    </row>
    <row r="195" spans="1:29" ht="15.95" customHeight="1" x14ac:dyDescent="0.15">
      <c r="A195" s="96"/>
      <c r="B195" s="323"/>
      <c r="C195" s="374" t="s">
        <v>399</v>
      </c>
      <c r="D195" s="375"/>
      <c r="E195" s="375"/>
      <c r="F195" s="375"/>
      <c r="G195" s="375"/>
      <c r="H195" s="375"/>
      <c r="I195" s="328">
        <v>5</v>
      </c>
      <c r="J195" s="329" t="s">
        <v>392</v>
      </c>
      <c r="K195" s="102"/>
      <c r="L195" s="102"/>
      <c r="M195" s="102"/>
      <c r="N195" s="102"/>
      <c r="O195" s="102"/>
      <c r="P195" s="102"/>
      <c r="Q195" s="102"/>
      <c r="R195" s="102"/>
      <c r="S195" s="1" t="b">
        <f>FALSE()</f>
        <v>0</v>
      </c>
      <c r="T195" s="1" t="b">
        <f>TRUE()</f>
        <v>1</v>
      </c>
      <c r="U195" s="1" t="b">
        <f>TRUE()</f>
        <v>1</v>
      </c>
      <c r="V195" s="325">
        <f>COUNTIF(S$186:S195,TRUE)</f>
        <v>3</v>
      </c>
      <c r="W195" s="325">
        <f>COUNTIF(T$186:T195,TRUE)</f>
        <v>10</v>
      </c>
      <c r="X195" s="325">
        <f>COUNTIF(U$186:U195,TRUE)</f>
        <v>4</v>
      </c>
      <c r="Y195" s="101" t="str">
        <f t="shared" si="11"/>
        <v/>
      </c>
      <c r="Z195" s="101" t="str">
        <f t="shared" si="12"/>
        <v>避難経路の確認(5分)</v>
      </c>
      <c r="AA195" s="101" t="str">
        <f t="shared" si="13"/>
        <v/>
      </c>
      <c r="AB195" s="1">
        <f t="shared" si="14"/>
        <v>10</v>
      </c>
      <c r="AC195" s="1" t="str">
        <f t="shared" si="15"/>
        <v>避難経路の確認(5分)</v>
      </c>
    </row>
    <row r="196" spans="1:29" ht="15.95" customHeight="1" x14ac:dyDescent="0.15">
      <c r="A196" s="96"/>
      <c r="B196" s="323"/>
      <c r="C196" s="374"/>
      <c r="D196" s="375"/>
      <c r="E196" s="375"/>
      <c r="F196" s="375"/>
      <c r="G196" s="375"/>
      <c r="H196" s="375"/>
      <c r="I196" s="328"/>
      <c r="J196" s="329"/>
      <c r="K196" s="102"/>
      <c r="L196" s="102"/>
      <c r="M196" s="102"/>
      <c r="N196" s="102"/>
      <c r="O196" s="102"/>
      <c r="P196" s="102"/>
      <c r="Q196" s="102"/>
      <c r="R196" s="102"/>
      <c r="S196" s="1" t="b">
        <f>FALSE()</f>
        <v>0</v>
      </c>
      <c r="T196" s="1" t="b">
        <f>FALSE()</f>
        <v>0</v>
      </c>
      <c r="U196" s="1" t="b">
        <f>FALSE()</f>
        <v>0</v>
      </c>
      <c r="V196" s="325">
        <f>COUNTIF(S$186:S196,TRUE)</f>
        <v>3</v>
      </c>
      <c r="W196" s="325">
        <f>COUNTIF(T$186:T196,TRUE)</f>
        <v>10</v>
      </c>
      <c r="X196" s="325">
        <f>COUNTIF(U$186:U196,TRUE)</f>
        <v>4</v>
      </c>
      <c r="Y196" s="101" t="str">
        <f t="shared" si="11"/>
        <v/>
      </c>
      <c r="Z196" s="101" t="str">
        <f t="shared" si="12"/>
        <v/>
      </c>
      <c r="AA196" s="101" t="str">
        <f t="shared" si="13"/>
        <v/>
      </c>
      <c r="AB196" s="1">
        <f t="shared" si="14"/>
        <v>11</v>
      </c>
      <c r="AC196" s="1" t="str">
        <f t="shared" si="15"/>
        <v>(分)</v>
      </c>
    </row>
    <row r="197" spans="1:29" ht="15.95" customHeight="1" x14ac:dyDescent="0.15">
      <c r="A197" s="96"/>
      <c r="B197" s="323"/>
      <c r="C197" s="374"/>
      <c r="D197" s="375"/>
      <c r="E197" s="375"/>
      <c r="F197" s="375"/>
      <c r="G197" s="375"/>
      <c r="H197" s="375"/>
      <c r="I197" s="328"/>
      <c r="J197" s="329"/>
      <c r="K197" s="102"/>
      <c r="L197" s="102"/>
      <c r="M197" s="102"/>
      <c r="N197" s="102"/>
      <c r="O197" s="102"/>
      <c r="P197" s="102"/>
      <c r="Q197" s="102"/>
      <c r="R197" s="102"/>
      <c r="S197" s="1" t="b">
        <v>0</v>
      </c>
      <c r="T197" s="1" t="b">
        <f>FALSE()</f>
        <v>0</v>
      </c>
      <c r="U197" s="1" t="b">
        <v>0</v>
      </c>
      <c r="V197" s="325">
        <f>COUNTIF(S$186:S197,TRUE)</f>
        <v>3</v>
      </c>
      <c r="W197" s="325">
        <f>COUNTIF(T$186:T197,TRUE)</f>
        <v>10</v>
      </c>
      <c r="X197" s="325">
        <f>COUNTIF(U$186:U197,TRUE)</f>
        <v>4</v>
      </c>
      <c r="Y197" s="101" t="str">
        <f t="shared" si="11"/>
        <v/>
      </c>
      <c r="Z197" s="101" t="str">
        <f t="shared" si="12"/>
        <v/>
      </c>
      <c r="AA197" s="101" t="str">
        <f t="shared" si="13"/>
        <v/>
      </c>
      <c r="AB197" s="1">
        <f t="shared" si="14"/>
        <v>12</v>
      </c>
      <c r="AC197" s="1" t="str">
        <f t="shared" si="15"/>
        <v>(分)</v>
      </c>
    </row>
    <row r="198" spans="1:29" ht="15.95" customHeight="1" x14ac:dyDescent="0.15">
      <c r="A198" s="96"/>
      <c r="B198" s="323"/>
      <c r="C198" s="374"/>
      <c r="D198" s="375"/>
      <c r="E198" s="375"/>
      <c r="F198" s="375"/>
      <c r="G198" s="375"/>
      <c r="H198" s="375"/>
      <c r="I198" s="328"/>
      <c r="J198" s="329"/>
      <c r="K198" s="102"/>
      <c r="L198" s="102"/>
      <c r="M198" s="102"/>
      <c r="N198" s="102"/>
      <c r="O198" s="102"/>
      <c r="P198" s="102"/>
      <c r="Q198" s="102"/>
      <c r="R198" s="102"/>
      <c r="S198" s="1" t="b">
        <f>FALSE()</f>
        <v>0</v>
      </c>
      <c r="T198" s="1" t="b">
        <f>FALSE()</f>
        <v>0</v>
      </c>
      <c r="U198" s="1" t="b">
        <f>FALSE()</f>
        <v>0</v>
      </c>
      <c r="V198" s="325">
        <f>COUNTIF(S$186:S198,TRUE)</f>
        <v>3</v>
      </c>
      <c r="W198" s="325">
        <f>COUNTIF(T$186:T198,TRUE)</f>
        <v>10</v>
      </c>
      <c r="X198" s="325">
        <f>COUNTIF(U$186:U198,TRUE)</f>
        <v>4</v>
      </c>
      <c r="Y198" s="101" t="str">
        <f t="shared" si="11"/>
        <v/>
      </c>
      <c r="Z198" s="101" t="str">
        <f t="shared" si="12"/>
        <v/>
      </c>
      <c r="AA198" s="101" t="str">
        <f t="shared" si="13"/>
        <v/>
      </c>
      <c r="AB198" s="1">
        <f t="shared" si="14"/>
        <v>13</v>
      </c>
      <c r="AC198" s="1" t="str">
        <f t="shared" si="15"/>
        <v>(分)</v>
      </c>
    </row>
    <row r="199" spans="1:29" ht="15.95" customHeight="1" x14ac:dyDescent="0.15">
      <c r="A199" s="96"/>
      <c r="B199" s="324"/>
      <c r="C199" s="384"/>
      <c r="D199" s="385"/>
      <c r="E199" s="385"/>
      <c r="F199" s="385"/>
      <c r="G199" s="385"/>
      <c r="H199" s="385"/>
      <c r="I199" s="336"/>
      <c r="J199" s="330"/>
      <c r="K199" s="102"/>
      <c r="L199" s="102"/>
      <c r="M199" s="102"/>
      <c r="N199" s="102"/>
      <c r="O199" s="102"/>
      <c r="P199" s="102"/>
      <c r="Q199" s="102"/>
      <c r="R199" s="102"/>
      <c r="S199" s="1" t="b">
        <f>FALSE()</f>
        <v>0</v>
      </c>
      <c r="T199" s="1" t="b">
        <f>FALSE()</f>
        <v>0</v>
      </c>
      <c r="U199" s="1" t="b">
        <f>FALSE()</f>
        <v>0</v>
      </c>
      <c r="V199" s="325">
        <f>COUNTIF(S$186:S199,TRUE)</f>
        <v>3</v>
      </c>
      <c r="W199" s="325">
        <f>COUNTIF(T$186:T199,TRUE)</f>
        <v>10</v>
      </c>
      <c r="X199" s="325">
        <f>COUNTIF(U$186:U199,TRUE)</f>
        <v>4</v>
      </c>
      <c r="Y199" s="101" t="str">
        <f t="shared" si="11"/>
        <v/>
      </c>
      <c r="Z199" s="101" t="str">
        <f t="shared" si="12"/>
        <v/>
      </c>
      <c r="AA199" s="101" t="str">
        <f t="shared" si="13"/>
        <v/>
      </c>
      <c r="AB199" s="1">
        <f t="shared" si="14"/>
        <v>14</v>
      </c>
      <c r="AC199" s="1" t="str">
        <f t="shared" si="15"/>
        <v>(分)</v>
      </c>
    </row>
    <row r="200" spans="1:29" ht="15.95" customHeight="1" x14ac:dyDescent="0.15">
      <c r="A200" s="96"/>
      <c r="B200" s="331"/>
      <c r="C200" s="337"/>
      <c r="D200" s="337"/>
      <c r="E200" s="337"/>
      <c r="F200" s="337"/>
      <c r="G200" s="337"/>
      <c r="H200" s="337"/>
      <c r="I200" s="337"/>
      <c r="J200" s="333"/>
      <c r="K200" s="102"/>
      <c r="L200" s="102"/>
      <c r="M200" s="102"/>
      <c r="N200" s="102"/>
      <c r="O200" s="102"/>
      <c r="P200" s="102"/>
      <c r="Q200" s="102"/>
      <c r="R200" s="102"/>
      <c r="V200" s="325"/>
      <c r="W200" s="325"/>
      <c r="X200" s="325"/>
      <c r="Y200" s="101"/>
      <c r="Z200" s="101"/>
      <c r="AA200" s="101"/>
    </row>
    <row r="201" spans="1:29" ht="15.95" customHeight="1" x14ac:dyDescent="0.15">
      <c r="A201" s="96"/>
      <c r="B201" s="321" t="s">
        <v>400</v>
      </c>
      <c r="C201" s="372" t="s">
        <v>401</v>
      </c>
      <c r="D201" s="373"/>
      <c r="E201" s="373"/>
      <c r="F201" s="373"/>
      <c r="G201" s="373"/>
      <c r="H201" s="373"/>
      <c r="I201" s="334">
        <v>20</v>
      </c>
      <c r="J201" s="327" t="s">
        <v>386</v>
      </c>
      <c r="K201" s="102"/>
      <c r="L201" s="102"/>
      <c r="M201" s="102"/>
      <c r="N201" s="102"/>
      <c r="O201" s="102"/>
      <c r="P201" s="102"/>
      <c r="Q201" s="102"/>
      <c r="R201" s="102"/>
      <c r="S201" s="1" t="b">
        <f>TRUE()</f>
        <v>1</v>
      </c>
      <c r="T201" s="1" t="b">
        <f>TRUE()</f>
        <v>1</v>
      </c>
      <c r="U201" s="1" t="b">
        <f>TRUE()</f>
        <v>1</v>
      </c>
      <c r="V201" s="325">
        <f>COUNTIF(S$201:S201,TRUE)</f>
        <v>1</v>
      </c>
      <c r="W201" s="325">
        <f>COUNTIF(T$201:T201,TRUE)</f>
        <v>1</v>
      </c>
      <c r="X201" s="325">
        <f>COUNTIF(U$201:U201,TRUE)</f>
        <v>1</v>
      </c>
      <c r="Y201" s="101" t="str">
        <f t="shared" ref="Y201:Y211" si="16">IFERROR(INDEX(B$201:B$211,MATCH($AB201,V$201:V$211,0),1),"")</f>
        <v>避難判断水位超過</v>
      </c>
      <c r="Z201" s="101" t="str">
        <f t="shared" ref="Z201:Z211" si="17">IFERROR(INDEX(AC$201:AC$211,MATCH($AB201,W$201:W$211,0),1),"")</f>
        <v>避難開始の判断(20分)</v>
      </c>
      <c r="AA201" s="101" t="str">
        <f t="shared" ref="AA201:AA211" si="18">IFERROR(INDEX(J$201:J$211,MATCH($AB201,X$201:X$211,0),1),"")</f>
        <v>園長、施設長</v>
      </c>
      <c r="AB201" s="1">
        <f t="shared" ref="AB201:AB211" si="19">AB200+1</f>
        <v>1</v>
      </c>
      <c r="AC201" s="1" t="str">
        <f t="shared" ref="AC201:AC229" si="20">CONCATENATE(C201,"(",I201,"分)")</f>
        <v>避難開始の判断(20分)</v>
      </c>
    </row>
    <row r="202" spans="1:29" ht="15.95" customHeight="1" x14ac:dyDescent="0.15">
      <c r="A202" s="96"/>
      <c r="B202" s="335" t="s">
        <v>402</v>
      </c>
      <c r="C202" s="382" t="s">
        <v>403</v>
      </c>
      <c r="D202" s="383"/>
      <c r="E202" s="383"/>
      <c r="F202" s="383"/>
      <c r="G202" s="383"/>
      <c r="H202" s="383"/>
      <c r="I202" s="338">
        <v>15</v>
      </c>
      <c r="J202" s="329" t="s">
        <v>404</v>
      </c>
      <c r="K202" s="102"/>
      <c r="L202" s="102"/>
      <c r="M202" s="102"/>
      <c r="N202" s="102"/>
      <c r="O202" s="102"/>
      <c r="P202" s="102"/>
      <c r="Q202" s="102"/>
      <c r="R202" s="102"/>
      <c r="S202" s="1" t="b">
        <f>TRUE()</f>
        <v>1</v>
      </c>
      <c r="T202" s="1" t="b">
        <f>TRUE()</f>
        <v>1</v>
      </c>
      <c r="U202" s="1" t="b">
        <f>TRUE()</f>
        <v>1</v>
      </c>
      <c r="V202" s="325">
        <f>COUNTIF(S$201:S202,TRUE)</f>
        <v>2</v>
      </c>
      <c r="W202" s="325">
        <f>COUNTIF(T$201:T202,TRUE)</f>
        <v>2</v>
      </c>
      <c r="X202" s="325">
        <f>COUNTIF(U$201:U202,TRUE)</f>
        <v>2</v>
      </c>
      <c r="Y202" s="101" t="str">
        <f t="shared" si="16"/>
        <v>避難準備高齢者等避難開始</v>
      </c>
      <c r="Z202" s="101" t="str">
        <f t="shared" si="17"/>
        <v>避難所への移動開始(15分)</v>
      </c>
      <c r="AA202" s="101" t="str">
        <f t="shared" si="18"/>
        <v>避難誘導員</v>
      </c>
      <c r="AB202" s="1">
        <f t="shared" si="19"/>
        <v>2</v>
      </c>
      <c r="AC202" s="1" t="str">
        <f t="shared" si="20"/>
        <v>避難所への移動開始(15分)</v>
      </c>
    </row>
    <row r="203" spans="1:29" ht="15.95" customHeight="1" x14ac:dyDescent="0.15">
      <c r="A203" s="96"/>
      <c r="B203" s="322" t="s">
        <v>405</v>
      </c>
      <c r="C203" s="382" t="s">
        <v>406</v>
      </c>
      <c r="D203" s="383"/>
      <c r="E203" s="383"/>
      <c r="F203" s="383"/>
      <c r="G203" s="383"/>
      <c r="H203" s="383"/>
      <c r="I203" s="338"/>
      <c r="J203" s="329"/>
      <c r="K203" s="102"/>
      <c r="L203" s="102"/>
      <c r="M203" s="102"/>
      <c r="N203" s="102"/>
      <c r="O203" s="102"/>
      <c r="P203" s="102"/>
      <c r="Q203" s="102"/>
      <c r="R203" s="102"/>
      <c r="S203" s="1" t="b">
        <f>TRUE()</f>
        <v>1</v>
      </c>
      <c r="T203" s="1" t="b">
        <f>FALSE()</f>
        <v>0</v>
      </c>
      <c r="U203" s="1" t="b">
        <f>FALSE()</f>
        <v>0</v>
      </c>
      <c r="V203" s="325">
        <f>COUNTIF(S$201:S203,TRUE)</f>
        <v>3</v>
      </c>
      <c r="W203" s="325">
        <f>COUNTIF(T$201:T203,TRUE)</f>
        <v>2</v>
      </c>
      <c r="X203" s="325">
        <f>COUNTIF(U$201:U203,TRUE)</f>
        <v>2</v>
      </c>
      <c r="Y203" s="101" t="str">
        <f t="shared" si="16"/>
        <v>警戒レベル３"高齢者などは避難"</v>
      </c>
      <c r="Z203" s="101" t="str">
        <f t="shared" si="17"/>
        <v/>
      </c>
      <c r="AA203" s="101" t="str">
        <f t="shared" si="18"/>
        <v/>
      </c>
      <c r="AB203" s="1">
        <f t="shared" si="19"/>
        <v>3</v>
      </c>
      <c r="AC203" s="1" t="str">
        <f t="shared" si="20"/>
        <v>協定施設への移動開始(分)</v>
      </c>
    </row>
    <row r="204" spans="1:29" ht="15.95" customHeight="1" x14ac:dyDescent="0.15">
      <c r="A204" s="96"/>
      <c r="B204" s="322"/>
      <c r="C204" s="382" t="s">
        <v>407</v>
      </c>
      <c r="D204" s="383"/>
      <c r="E204" s="383"/>
      <c r="F204" s="383"/>
      <c r="G204" s="383"/>
      <c r="H204" s="383"/>
      <c r="I204" s="338"/>
      <c r="J204" s="329"/>
      <c r="K204" s="102"/>
      <c r="L204" s="102"/>
      <c r="M204" s="102"/>
      <c r="N204" s="102"/>
      <c r="O204" s="102"/>
      <c r="P204" s="102"/>
      <c r="Q204" s="102"/>
      <c r="R204" s="102"/>
      <c r="S204" s="1" t="b">
        <f>FALSE()</f>
        <v>0</v>
      </c>
      <c r="T204" s="1" t="b">
        <f>FALSE()</f>
        <v>0</v>
      </c>
      <c r="U204" s="1" t="b">
        <f>FALSE()</f>
        <v>0</v>
      </c>
      <c r="V204" s="325">
        <f>COUNTIF(S$201:S204,TRUE)</f>
        <v>3</v>
      </c>
      <c r="W204" s="325">
        <f>COUNTIF(T$201:T204,TRUE)</f>
        <v>2</v>
      </c>
      <c r="X204" s="325">
        <f>COUNTIF(U$201:U204,TRUE)</f>
        <v>2</v>
      </c>
      <c r="Y204" s="101" t="str">
        <f t="shared" si="16"/>
        <v/>
      </c>
      <c r="Z204" s="101" t="str">
        <f t="shared" si="17"/>
        <v/>
      </c>
      <c r="AA204" s="101" t="str">
        <f t="shared" si="18"/>
        <v/>
      </c>
      <c r="AB204" s="1">
        <f t="shared" si="19"/>
        <v>4</v>
      </c>
      <c r="AC204" s="1" t="str">
        <f t="shared" si="20"/>
        <v>グループ施設への移動開始(分)</v>
      </c>
    </row>
    <row r="205" spans="1:29" ht="15.95" customHeight="1" x14ac:dyDescent="0.15">
      <c r="A205" s="96"/>
      <c r="B205" s="322"/>
      <c r="C205" s="382" t="s">
        <v>408</v>
      </c>
      <c r="D205" s="383"/>
      <c r="E205" s="383"/>
      <c r="F205" s="383"/>
      <c r="G205" s="383"/>
      <c r="H205" s="383"/>
      <c r="I205" s="338"/>
      <c r="J205" s="329"/>
      <c r="K205" s="102"/>
      <c r="L205" s="102"/>
      <c r="M205" s="102"/>
      <c r="N205" s="102"/>
      <c r="O205" s="102"/>
      <c r="P205" s="102"/>
      <c r="Q205" s="102"/>
      <c r="R205" s="102"/>
      <c r="S205" s="1" t="b">
        <f>FALSE()</f>
        <v>0</v>
      </c>
      <c r="T205" s="1" t="b">
        <f>FALSE()</f>
        <v>0</v>
      </c>
      <c r="U205" s="1" t="b">
        <f>FALSE()</f>
        <v>0</v>
      </c>
      <c r="V205" s="325">
        <f>COUNTIF(S$201:S205,TRUE)</f>
        <v>3</v>
      </c>
      <c r="W205" s="325">
        <f>COUNTIF(T$201:T205,TRUE)</f>
        <v>2</v>
      </c>
      <c r="X205" s="325">
        <f>COUNTIF(U$201:U205,TRUE)</f>
        <v>2</v>
      </c>
      <c r="Y205" s="101" t="str">
        <f t="shared" si="16"/>
        <v/>
      </c>
      <c r="Z205" s="101" t="str">
        <f t="shared" si="17"/>
        <v/>
      </c>
      <c r="AA205" s="101" t="str">
        <f t="shared" si="18"/>
        <v/>
      </c>
      <c r="AB205" s="1">
        <f t="shared" si="19"/>
        <v>5</v>
      </c>
      <c r="AC205" s="1" t="str">
        <f t="shared" si="20"/>
        <v>屋内上層階へ退避開始(分)</v>
      </c>
    </row>
    <row r="206" spans="1:29" ht="15.95" customHeight="1" x14ac:dyDescent="0.15">
      <c r="A206" s="96"/>
      <c r="B206" s="322"/>
      <c r="C206" s="382" t="s">
        <v>409</v>
      </c>
      <c r="D206" s="383"/>
      <c r="E206" s="383"/>
      <c r="F206" s="383"/>
      <c r="G206" s="383"/>
      <c r="H206" s="383"/>
      <c r="I206" s="338"/>
      <c r="J206" s="329"/>
      <c r="K206" s="102"/>
      <c r="L206" s="102"/>
      <c r="M206" s="102"/>
      <c r="N206" s="102"/>
      <c r="O206" s="102"/>
      <c r="P206" s="102"/>
      <c r="Q206" s="102"/>
      <c r="R206" s="102"/>
      <c r="S206" s="1" t="b">
        <f>FALSE()</f>
        <v>0</v>
      </c>
      <c r="T206" s="1" t="b">
        <f>FALSE()</f>
        <v>0</v>
      </c>
      <c r="U206" s="1" t="b">
        <f>FALSE()</f>
        <v>0</v>
      </c>
      <c r="V206" s="325">
        <f>COUNTIF(S$201:S206,TRUE)</f>
        <v>3</v>
      </c>
      <c r="W206" s="325">
        <f>COUNTIF(T$201:T206,TRUE)</f>
        <v>2</v>
      </c>
      <c r="X206" s="325">
        <f>COUNTIF(U$201:U206,TRUE)</f>
        <v>2</v>
      </c>
      <c r="Y206" s="101" t="str">
        <f t="shared" si="16"/>
        <v/>
      </c>
      <c r="Z206" s="101" t="str">
        <f t="shared" si="17"/>
        <v/>
      </c>
      <c r="AA206" s="101" t="str">
        <f t="shared" si="18"/>
        <v/>
      </c>
      <c r="AB206" s="1">
        <f t="shared" si="19"/>
        <v>6</v>
      </c>
      <c r="AC206" s="1" t="str">
        <f t="shared" si="20"/>
        <v>全員避難のチェック、施錠(分)</v>
      </c>
    </row>
    <row r="207" spans="1:29" ht="15.95" customHeight="1" x14ac:dyDescent="0.15">
      <c r="A207" s="96"/>
      <c r="B207" s="322"/>
      <c r="C207" s="382" t="s">
        <v>410</v>
      </c>
      <c r="D207" s="383"/>
      <c r="E207" s="383"/>
      <c r="F207" s="383"/>
      <c r="G207" s="383"/>
      <c r="H207" s="383"/>
      <c r="I207" s="338"/>
      <c r="J207" s="329"/>
      <c r="K207" s="102"/>
      <c r="L207" s="102"/>
      <c r="M207" s="102"/>
      <c r="N207" s="102"/>
      <c r="O207" s="102"/>
      <c r="P207" s="102"/>
      <c r="Q207" s="102"/>
      <c r="R207" s="102"/>
      <c r="S207" s="1" t="b">
        <f>FALSE()</f>
        <v>0</v>
      </c>
      <c r="T207" s="1" t="b">
        <f>FALSE()</f>
        <v>0</v>
      </c>
      <c r="U207" s="1" t="b">
        <f>FALSE()</f>
        <v>0</v>
      </c>
      <c r="V207" s="325">
        <f>COUNTIF(S$201:S207,TRUE)</f>
        <v>3</v>
      </c>
      <c r="W207" s="325">
        <f>COUNTIF(T$201:T207,TRUE)</f>
        <v>2</v>
      </c>
      <c r="X207" s="325">
        <f>COUNTIF(U$201:U207,TRUE)</f>
        <v>2</v>
      </c>
      <c r="Y207" s="101" t="str">
        <f t="shared" si="16"/>
        <v/>
      </c>
      <c r="Z207" s="101" t="str">
        <f t="shared" si="17"/>
        <v/>
      </c>
      <c r="AA207" s="101" t="str">
        <f t="shared" si="18"/>
        <v/>
      </c>
      <c r="AB207" s="1">
        <f t="shared" si="19"/>
        <v>7</v>
      </c>
      <c r="AC207" s="1" t="str">
        <f t="shared" si="20"/>
        <v>利用者家族への避難開始連絡(分)</v>
      </c>
    </row>
    <row r="208" spans="1:29" ht="15.95" customHeight="1" x14ac:dyDescent="0.15">
      <c r="A208" s="96"/>
      <c r="B208" s="322"/>
      <c r="C208" s="382" t="s">
        <v>411</v>
      </c>
      <c r="D208" s="383"/>
      <c r="E208" s="383"/>
      <c r="F208" s="383"/>
      <c r="G208" s="383"/>
      <c r="H208" s="383"/>
      <c r="I208" s="338"/>
      <c r="J208" s="329"/>
      <c r="K208" s="102"/>
      <c r="L208" s="102"/>
      <c r="M208" s="102"/>
      <c r="N208" s="102"/>
      <c r="O208" s="102"/>
      <c r="P208" s="102"/>
      <c r="Q208" s="102"/>
      <c r="R208" s="102"/>
      <c r="S208" s="1" t="b">
        <f>FALSE()</f>
        <v>0</v>
      </c>
      <c r="T208" s="1" t="b">
        <f>FALSE()</f>
        <v>0</v>
      </c>
      <c r="U208" s="1" t="b">
        <f>FALSE()</f>
        <v>0</v>
      </c>
      <c r="V208" s="325">
        <f>COUNTIF(S$201:S208,TRUE)</f>
        <v>3</v>
      </c>
      <c r="W208" s="325">
        <f>COUNTIF(T$201:T208,TRUE)</f>
        <v>2</v>
      </c>
      <c r="X208" s="325">
        <f>COUNTIF(U$201:U208,TRUE)</f>
        <v>2</v>
      </c>
      <c r="Y208" s="101" t="str">
        <f t="shared" si="16"/>
        <v/>
      </c>
      <c r="Z208" s="101" t="str">
        <f t="shared" si="17"/>
        <v/>
      </c>
      <c r="AA208" s="101" t="str">
        <f t="shared" si="18"/>
        <v/>
      </c>
      <c r="AB208" s="1">
        <f t="shared" si="19"/>
        <v>8</v>
      </c>
      <c r="AC208" s="1" t="str">
        <f t="shared" si="20"/>
        <v>従業員の避難開始(分)</v>
      </c>
    </row>
    <row r="209" spans="1:31" ht="15.95" customHeight="1" x14ac:dyDescent="0.15">
      <c r="A209" s="96"/>
      <c r="B209" s="339"/>
      <c r="C209" s="374"/>
      <c r="D209" s="375"/>
      <c r="E209" s="375"/>
      <c r="F209" s="375"/>
      <c r="G209" s="375"/>
      <c r="H209" s="375"/>
      <c r="I209" s="328"/>
      <c r="J209" s="340"/>
      <c r="K209" s="102"/>
      <c r="L209" s="102"/>
      <c r="M209" s="102"/>
      <c r="N209" s="102"/>
      <c r="O209" s="102"/>
      <c r="P209" s="102"/>
      <c r="Q209" s="102"/>
      <c r="R209" s="102"/>
      <c r="S209" s="1" t="b">
        <f>FALSE()</f>
        <v>0</v>
      </c>
      <c r="T209" s="1" t="b">
        <f>FALSE()</f>
        <v>0</v>
      </c>
      <c r="U209" s="1" t="b">
        <v>0</v>
      </c>
      <c r="V209" s="325">
        <f>COUNTIF(S$201:S209,TRUE)</f>
        <v>3</v>
      </c>
      <c r="W209" s="325">
        <f>COUNTIF(T$201:T209,TRUE)</f>
        <v>2</v>
      </c>
      <c r="X209" s="325">
        <f>COUNTIF(U$201:U209,TRUE)</f>
        <v>2</v>
      </c>
      <c r="Y209" s="101" t="str">
        <f t="shared" si="16"/>
        <v/>
      </c>
      <c r="Z209" s="101" t="str">
        <f t="shared" si="17"/>
        <v/>
      </c>
      <c r="AA209" s="101" t="str">
        <f t="shared" si="18"/>
        <v/>
      </c>
      <c r="AB209" s="1">
        <f t="shared" si="19"/>
        <v>9</v>
      </c>
      <c r="AC209" s="1" t="str">
        <f t="shared" si="20"/>
        <v>(分)</v>
      </c>
    </row>
    <row r="210" spans="1:31" ht="15.95" customHeight="1" x14ac:dyDescent="0.15">
      <c r="A210" s="96"/>
      <c r="B210" s="323"/>
      <c r="C210" s="374"/>
      <c r="D210" s="375"/>
      <c r="E210" s="375"/>
      <c r="F210" s="375"/>
      <c r="G210" s="375"/>
      <c r="H210" s="375"/>
      <c r="I210" s="328"/>
      <c r="J210" s="329"/>
      <c r="K210" s="102"/>
      <c r="L210" s="102"/>
      <c r="M210" s="102"/>
      <c r="N210" s="102"/>
      <c r="O210" s="102"/>
      <c r="P210" s="102"/>
      <c r="Q210" s="102"/>
      <c r="R210" s="102"/>
      <c r="S210" s="1" t="b">
        <v>0</v>
      </c>
      <c r="T210" s="1" t="b">
        <f>FALSE()</f>
        <v>0</v>
      </c>
      <c r="U210" s="1" t="b">
        <f>FALSE()</f>
        <v>0</v>
      </c>
      <c r="V210" s="325">
        <f>COUNTIF(S$201:S210,TRUE)</f>
        <v>3</v>
      </c>
      <c r="W210" s="325">
        <f>COUNTIF(T$201:T210,TRUE)</f>
        <v>2</v>
      </c>
      <c r="X210" s="325">
        <f>COUNTIF(U$201:U210,TRUE)</f>
        <v>2</v>
      </c>
      <c r="Y210" s="101" t="str">
        <f t="shared" si="16"/>
        <v/>
      </c>
      <c r="Z210" s="101" t="str">
        <f t="shared" si="17"/>
        <v/>
      </c>
      <c r="AA210" s="101" t="str">
        <f t="shared" si="18"/>
        <v/>
      </c>
      <c r="AB210" s="1">
        <f t="shared" si="19"/>
        <v>10</v>
      </c>
      <c r="AC210" s="1" t="str">
        <f t="shared" si="20"/>
        <v>(分)</v>
      </c>
    </row>
    <row r="211" spans="1:31" ht="15.95" customHeight="1" x14ac:dyDescent="0.15">
      <c r="A211" s="96"/>
      <c r="B211" s="341"/>
      <c r="C211" s="386"/>
      <c r="D211" s="387"/>
      <c r="E211" s="387"/>
      <c r="F211" s="387"/>
      <c r="G211" s="387"/>
      <c r="H211" s="387"/>
      <c r="I211" s="342"/>
      <c r="J211" s="340"/>
      <c r="K211" s="102"/>
      <c r="L211" s="102"/>
      <c r="M211" s="102"/>
      <c r="N211" s="102"/>
      <c r="O211" s="102"/>
      <c r="P211" s="102"/>
      <c r="Q211" s="102"/>
      <c r="R211" s="102"/>
      <c r="S211" s="1" t="b">
        <f>FALSE()</f>
        <v>0</v>
      </c>
      <c r="T211" s="1" t="b">
        <f>FALSE()</f>
        <v>0</v>
      </c>
      <c r="U211" s="1" t="b">
        <f>FALSE()</f>
        <v>0</v>
      </c>
      <c r="V211" s="325">
        <f>COUNTIF(S$201:S211,TRUE)</f>
        <v>3</v>
      </c>
      <c r="W211" s="325">
        <f>COUNTIF(T$201:T211,TRUE)</f>
        <v>2</v>
      </c>
      <c r="X211" s="325">
        <f>COUNTIF(U$201:U211,TRUE)</f>
        <v>2</v>
      </c>
      <c r="Y211" s="101" t="str">
        <f t="shared" si="16"/>
        <v/>
      </c>
      <c r="Z211" s="101" t="str">
        <f t="shared" si="17"/>
        <v/>
      </c>
      <c r="AA211" s="101" t="str">
        <f t="shared" si="18"/>
        <v/>
      </c>
      <c r="AB211" s="1">
        <f t="shared" si="19"/>
        <v>11</v>
      </c>
      <c r="AC211" s="1" t="str">
        <f t="shared" si="20"/>
        <v>(分)</v>
      </c>
    </row>
    <row r="212" spans="1:31" ht="15.95" customHeight="1" x14ac:dyDescent="0.15">
      <c r="A212" s="96"/>
      <c r="B212" s="321" t="s">
        <v>422</v>
      </c>
      <c r="C212" s="372" t="s">
        <v>412</v>
      </c>
      <c r="D212" s="373"/>
      <c r="E212" s="373"/>
      <c r="F212" s="373"/>
      <c r="G212" s="373"/>
      <c r="H212" s="373"/>
      <c r="I212" s="334">
        <v>5</v>
      </c>
      <c r="J212" s="327" t="s">
        <v>404</v>
      </c>
      <c r="K212" s="102"/>
      <c r="L212" s="102"/>
      <c r="M212" s="102"/>
      <c r="N212" s="102"/>
      <c r="O212" s="102"/>
      <c r="P212" s="102"/>
      <c r="Q212" s="102"/>
      <c r="R212" s="102"/>
      <c r="S212" s="103" t="b">
        <f>TRUE()</f>
        <v>1</v>
      </c>
      <c r="T212" s="103" t="b">
        <f>TRUE()</f>
        <v>1</v>
      </c>
      <c r="U212" s="103" t="b">
        <f>TRUE()</f>
        <v>1</v>
      </c>
      <c r="V212" s="103">
        <f>COUNTIF(S$212:S212,TRUE)</f>
        <v>1</v>
      </c>
      <c r="W212" s="103">
        <f>COUNTIF(T$212:T212,TRUE)</f>
        <v>1</v>
      </c>
      <c r="X212" s="103">
        <f>COUNTIF(U$212:U212,TRUE)</f>
        <v>1</v>
      </c>
      <c r="Y212" s="104" t="str">
        <f t="shared" ref="Y212:Y222" si="21">IFERROR(INDEX(B$212:B$222,MATCH($AB212,V$212:V$222,0),1),"")</f>
        <v>避難指示</v>
      </c>
      <c r="Z212" s="105" t="str">
        <f t="shared" ref="Z212:Z222" si="22">IFERROR(INDEX(AC$212:AC$222,MATCH($AB212,W$212:W$222,0),1),"")</f>
        <v>利用者避難完了の確認(5分)</v>
      </c>
      <c r="AA212" s="104" t="str">
        <f t="shared" ref="AA212:AA222" si="23">IFERROR(INDEX(J$212:J$222,MATCH($AB212,X$212:X$222,0),1),"")</f>
        <v>避難誘導員</v>
      </c>
      <c r="AB212" s="103">
        <v>1</v>
      </c>
      <c r="AC212" s="106" t="str">
        <f t="shared" si="20"/>
        <v>利用者避難完了の確認(5分)</v>
      </c>
      <c r="AD212" s="107"/>
      <c r="AE212" s="102"/>
    </row>
    <row r="213" spans="1:31" ht="15.95" customHeight="1" x14ac:dyDescent="0.15">
      <c r="A213" s="96"/>
      <c r="B213" s="343" t="s">
        <v>413</v>
      </c>
      <c r="C213" s="382" t="s">
        <v>414</v>
      </c>
      <c r="D213" s="383"/>
      <c r="E213" s="383"/>
      <c r="F213" s="383"/>
      <c r="G213" s="383"/>
      <c r="H213" s="383"/>
      <c r="I213" s="338"/>
      <c r="J213" s="329"/>
      <c r="K213" s="102"/>
      <c r="L213" s="102"/>
      <c r="M213" s="102"/>
      <c r="N213" s="102"/>
      <c r="O213" s="102"/>
      <c r="P213" s="102"/>
      <c r="Q213" s="102"/>
      <c r="R213" s="102"/>
      <c r="S213" s="15" t="b">
        <f>TRUE()</f>
        <v>1</v>
      </c>
      <c r="T213" s="15" t="b">
        <f>FALSE()</f>
        <v>0</v>
      </c>
      <c r="U213" s="15" t="b">
        <f>FALSE()</f>
        <v>0</v>
      </c>
      <c r="V213" s="15">
        <f>COUNTIF(S$212:S213,TRUE)</f>
        <v>2</v>
      </c>
      <c r="W213" s="15">
        <f>COUNTIF(T$212:T213,TRUE)</f>
        <v>1</v>
      </c>
      <c r="X213" s="15">
        <f>COUNTIF(U$212:U213,TRUE)</f>
        <v>1</v>
      </c>
      <c r="Y213" s="108" t="str">
        <f t="shared" si="21"/>
        <v>警戒レベル４"避難"</v>
      </c>
      <c r="Z213" s="101" t="str">
        <f t="shared" si="22"/>
        <v>利用者家族への避難先連絡(分)</v>
      </c>
      <c r="AA213" s="108" t="str">
        <f t="shared" si="23"/>
        <v/>
      </c>
      <c r="AB213" s="1">
        <f t="shared" ref="AB213:AB222" si="24">AB212+1</f>
        <v>2</v>
      </c>
      <c r="AC213" s="1" t="str">
        <f t="shared" si="20"/>
        <v>従業員の安否確認(分)</v>
      </c>
      <c r="AD213" s="102"/>
      <c r="AE213" s="102"/>
    </row>
    <row r="214" spans="1:31" ht="15.95" customHeight="1" x14ac:dyDescent="0.15">
      <c r="A214" s="96"/>
      <c r="B214" s="322" t="s">
        <v>415</v>
      </c>
      <c r="C214" s="382" t="s">
        <v>416</v>
      </c>
      <c r="D214" s="383"/>
      <c r="E214" s="383"/>
      <c r="F214" s="383"/>
      <c r="G214" s="383"/>
      <c r="H214" s="383"/>
      <c r="I214" s="338"/>
      <c r="J214" s="329"/>
      <c r="K214" s="102"/>
      <c r="L214" s="102"/>
      <c r="M214" s="102"/>
      <c r="N214" s="102"/>
      <c r="O214" s="102"/>
      <c r="P214" s="102"/>
      <c r="Q214" s="102"/>
      <c r="R214" s="102"/>
      <c r="S214" s="15" t="b">
        <f>TRUE()</f>
        <v>1</v>
      </c>
      <c r="T214" s="15" t="b">
        <f>TRUE()</f>
        <v>1</v>
      </c>
      <c r="U214" s="15" t="b">
        <f>FALSE()</f>
        <v>0</v>
      </c>
      <c r="V214" s="15">
        <f>COUNTIF(S$212:S214,TRUE)</f>
        <v>3</v>
      </c>
      <c r="W214" s="15">
        <f>COUNTIF(T$212:T214,TRUE)</f>
        <v>2</v>
      </c>
      <c r="X214" s="15">
        <f>COUNTIF(U$212:U214,TRUE)</f>
        <v>1</v>
      </c>
      <c r="Y214" s="108" t="str">
        <f t="shared" si="21"/>
        <v>土砂災害に関するメッシュ情報（非常に危険）</v>
      </c>
      <c r="Z214" s="101" t="str">
        <f t="shared" si="22"/>
        <v>急病人の緊急搬送要請(分)</v>
      </c>
      <c r="AA214" s="108" t="str">
        <f t="shared" si="23"/>
        <v/>
      </c>
      <c r="AB214" s="1">
        <f t="shared" si="24"/>
        <v>3</v>
      </c>
      <c r="AC214" s="1" t="str">
        <f t="shared" si="20"/>
        <v>利用者家族への避難先連絡(分)</v>
      </c>
      <c r="AD214" s="102"/>
      <c r="AE214" s="102"/>
    </row>
    <row r="215" spans="1:31" ht="15.95" customHeight="1" x14ac:dyDescent="0.15">
      <c r="A215" s="96"/>
      <c r="B215" s="322" t="s">
        <v>417</v>
      </c>
      <c r="C215" s="382" t="s">
        <v>418</v>
      </c>
      <c r="D215" s="383"/>
      <c r="E215" s="383"/>
      <c r="F215" s="383"/>
      <c r="G215" s="383"/>
      <c r="H215" s="383"/>
      <c r="I215" s="338"/>
      <c r="J215" s="329"/>
      <c r="K215" s="102"/>
      <c r="L215" s="102"/>
      <c r="M215" s="102"/>
      <c r="N215" s="102"/>
      <c r="O215" s="102"/>
      <c r="P215" s="102"/>
      <c r="Q215" s="102"/>
      <c r="R215" s="102"/>
      <c r="S215" s="15" t="b">
        <f>TRUE()</f>
        <v>1</v>
      </c>
      <c r="T215" s="15" t="b">
        <f>TRUE()</f>
        <v>1</v>
      </c>
      <c r="U215" s="15" t="b">
        <f>FALSE()</f>
        <v>0</v>
      </c>
      <c r="V215" s="15">
        <f>COUNTIF(S$212:S215,TRUE)</f>
        <v>4</v>
      </c>
      <c r="W215" s="15">
        <f>COUNTIF(T$212:T215,TRUE)</f>
        <v>3</v>
      </c>
      <c r="X215" s="15">
        <f>COUNTIF(U$212:U215,TRUE)</f>
        <v>1</v>
      </c>
      <c r="Y215" s="108" t="str">
        <f t="shared" si="21"/>
        <v>土砂災害に関するメッシュ情報（極めて危険）</v>
      </c>
      <c r="Z215" s="101" t="str">
        <f t="shared" si="22"/>
        <v/>
      </c>
      <c r="AA215" s="108" t="str">
        <f t="shared" si="23"/>
        <v/>
      </c>
      <c r="AB215" s="1">
        <f t="shared" si="24"/>
        <v>4</v>
      </c>
      <c r="AC215" s="1" t="str">
        <f t="shared" si="20"/>
        <v>急病人の緊急搬送要請(分)</v>
      </c>
      <c r="AD215" s="102"/>
      <c r="AE215" s="102"/>
    </row>
    <row r="216" spans="1:31" ht="15.95" customHeight="1" x14ac:dyDescent="0.15">
      <c r="A216" s="96"/>
      <c r="B216" s="322"/>
      <c r="C216" s="374"/>
      <c r="D216" s="375"/>
      <c r="E216" s="375"/>
      <c r="F216" s="375"/>
      <c r="G216" s="375"/>
      <c r="H216" s="375"/>
      <c r="I216" s="338"/>
      <c r="J216" s="329"/>
      <c r="K216" s="102"/>
      <c r="L216" s="102"/>
      <c r="M216" s="102"/>
      <c r="N216" s="102"/>
      <c r="O216" s="102"/>
      <c r="P216" s="102"/>
      <c r="Q216" s="102"/>
      <c r="R216" s="102"/>
      <c r="S216" s="15" t="b">
        <f>FALSE()</f>
        <v>0</v>
      </c>
      <c r="T216" s="15" t="b">
        <f>FALSE()</f>
        <v>0</v>
      </c>
      <c r="U216" s="15" t="b">
        <f>FALSE()</f>
        <v>0</v>
      </c>
      <c r="V216" s="15">
        <f>COUNTIF(S$212:S216,TRUE)</f>
        <v>4</v>
      </c>
      <c r="W216" s="15">
        <f>COUNTIF(T$212:T216,TRUE)</f>
        <v>3</v>
      </c>
      <c r="X216" s="15">
        <f>COUNTIF(U$212:U216,TRUE)</f>
        <v>1</v>
      </c>
      <c r="Y216" s="108" t="str">
        <f t="shared" si="21"/>
        <v/>
      </c>
      <c r="Z216" s="101" t="str">
        <f t="shared" si="22"/>
        <v/>
      </c>
      <c r="AA216" s="108" t="str">
        <f t="shared" si="23"/>
        <v/>
      </c>
      <c r="AB216" s="1">
        <f t="shared" si="24"/>
        <v>5</v>
      </c>
      <c r="AC216" s="1" t="str">
        <f t="shared" si="20"/>
        <v>(分)</v>
      </c>
      <c r="AD216" s="102"/>
      <c r="AE216" s="102"/>
    </row>
    <row r="217" spans="1:31" ht="15.95" customHeight="1" x14ac:dyDescent="0.15">
      <c r="A217" s="96"/>
      <c r="B217" s="322"/>
      <c r="C217" s="374"/>
      <c r="D217" s="375"/>
      <c r="E217" s="375"/>
      <c r="F217" s="375"/>
      <c r="G217" s="375"/>
      <c r="H217" s="375"/>
      <c r="I217" s="338"/>
      <c r="J217" s="329"/>
      <c r="K217" s="102"/>
      <c r="L217" s="102"/>
      <c r="M217" s="102"/>
      <c r="N217" s="102"/>
      <c r="O217" s="102"/>
      <c r="P217" s="102"/>
      <c r="Q217" s="102"/>
      <c r="R217" s="102"/>
      <c r="S217" s="15" t="b">
        <f>FALSE()</f>
        <v>0</v>
      </c>
      <c r="T217" s="15" t="b">
        <f>FALSE()</f>
        <v>0</v>
      </c>
      <c r="U217" s="15" t="b">
        <f>FALSE()</f>
        <v>0</v>
      </c>
      <c r="V217" s="15">
        <f>COUNTIF(S$212:S217,TRUE)</f>
        <v>4</v>
      </c>
      <c r="W217" s="15">
        <f>COUNTIF(T$212:T217,TRUE)</f>
        <v>3</v>
      </c>
      <c r="X217" s="15">
        <f>COUNTIF(U$212:U217,TRUE)</f>
        <v>1</v>
      </c>
      <c r="Y217" s="108" t="str">
        <f t="shared" si="21"/>
        <v/>
      </c>
      <c r="Z217" s="101" t="str">
        <f t="shared" si="22"/>
        <v/>
      </c>
      <c r="AA217" s="108" t="str">
        <f t="shared" si="23"/>
        <v/>
      </c>
      <c r="AB217" s="1">
        <f t="shared" si="24"/>
        <v>6</v>
      </c>
      <c r="AC217" s="1" t="str">
        <f t="shared" si="20"/>
        <v>(分)</v>
      </c>
      <c r="AD217" s="102"/>
      <c r="AE217" s="102"/>
    </row>
    <row r="218" spans="1:31" ht="15.95" customHeight="1" x14ac:dyDescent="0.15">
      <c r="A218" s="96"/>
      <c r="B218" s="323"/>
      <c r="C218" s="374"/>
      <c r="D218" s="375"/>
      <c r="E218" s="375"/>
      <c r="F218" s="375"/>
      <c r="G218" s="375"/>
      <c r="H218" s="375"/>
      <c r="I218" s="338"/>
      <c r="J218" s="329"/>
      <c r="K218" s="102"/>
      <c r="L218" s="102"/>
      <c r="M218" s="102"/>
      <c r="N218" s="102"/>
      <c r="O218" s="102"/>
      <c r="P218" s="102"/>
      <c r="Q218" s="102"/>
      <c r="R218" s="102"/>
      <c r="S218" s="15" t="b">
        <f>FALSE()</f>
        <v>0</v>
      </c>
      <c r="T218" s="15" t="b">
        <f>FALSE()</f>
        <v>0</v>
      </c>
      <c r="U218" s="15" t="b">
        <f>FALSE()</f>
        <v>0</v>
      </c>
      <c r="V218" s="15">
        <f>COUNTIF(S$212:S218,TRUE)</f>
        <v>4</v>
      </c>
      <c r="W218" s="15">
        <f>COUNTIF(T$212:T218,TRUE)</f>
        <v>3</v>
      </c>
      <c r="X218" s="15">
        <f>COUNTIF(U$212:U218,TRUE)</f>
        <v>1</v>
      </c>
      <c r="Y218" s="108" t="str">
        <f t="shared" si="21"/>
        <v/>
      </c>
      <c r="Z218" s="101" t="str">
        <f t="shared" si="22"/>
        <v/>
      </c>
      <c r="AA218" s="108" t="str">
        <f t="shared" si="23"/>
        <v/>
      </c>
      <c r="AB218" s="1">
        <f t="shared" si="24"/>
        <v>7</v>
      </c>
      <c r="AC218" s="1" t="str">
        <f t="shared" si="20"/>
        <v>(分)</v>
      </c>
    </row>
    <row r="219" spans="1:31" ht="15.95" customHeight="1" x14ac:dyDescent="0.15">
      <c r="A219" s="96"/>
      <c r="B219" s="323"/>
      <c r="C219" s="374"/>
      <c r="D219" s="375"/>
      <c r="E219" s="375"/>
      <c r="F219" s="375"/>
      <c r="G219" s="375"/>
      <c r="H219" s="375"/>
      <c r="I219" s="338"/>
      <c r="J219" s="329"/>
      <c r="K219" s="102"/>
      <c r="L219" s="102"/>
      <c r="M219" s="102"/>
      <c r="N219" s="102"/>
      <c r="O219" s="102"/>
      <c r="P219" s="102"/>
      <c r="Q219" s="102"/>
      <c r="R219" s="102"/>
      <c r="S219" s="15" t="b">
        <v>0</v>
      </c>
      <c r="T219" s="15" t="b">
        <v>0</v>
      </c>
      <c r="U219" s="15" t="b">
        <v>0</v>
      </c>
      <c r="V219" s="15">
        <f>COUNTIF(S$212:S219,TRUE)</f>
        <v>4</v>
      </c>
      <c r="W219" s="15">
        <f>COUNTIF(T$212:T219,TRUE)</f>
        <v>3</v>
      </c>
      <c r="X219" s="15">
        <f>COUNTIF(U$212:U219,TRUE)</f>
        <v>1</v>
      </c>
      <c r="Y219" s="108" t="str">
        <f t="shared" si="21"/>
        <v/>
      </c>
      <c r="Z219" s="101" t="str">
        <f t="shared" si="22"/>
        <v/>
      </c>
      <c r="AA219" s="108" t="str">
        <f t="shared" si="23"/>
        <v/>
      </c>
      <c r="AB219" s="1">
        <f t="shared" si="24"/>
        <v>8</v>
      </c>
      <c r="AC219" s="1" t="str">
        <f t="shared" si="20"/>
        <v>(分)</v>
      </c>
    </row>
    <row r="220" spans="1:31" ht="15.95" customHeight="1" x14ac:dyDescent="0.15">
      <c r="A220" s="96"/>
      <c r="B220" s="323"/>
      <c r="C220" s="374"/>
      <c r="D220" s="375"/>
      <c r="E220" s="375"/>
      <c r="F220" s="375"/>
      <c r="G220" s="375"/>
      <c r="H220" s="375"/>
      <c r="I220" s="338"/>
      <c r="J220" s="329"/>
      <c r="K220" s="102"/>
      <c r="L220" s="102"/>
      <c r="M220" s="102"/>
      <c r="N220" s="102"/>
      <c r="O220" s="102"/>
      <c r="P220" s="102"/>
      <c r="Q220" s="102"/>
      <c r="R220" s="102"/>
      <c r="S220" s="15" t="b">
        <f>FALSE()</f>
        <v>0</v>
      </c>
      <c r="T220" s="15" t="b">
        <f>FALSE()</f>
        <v>0</v>
      </c>
      <c r="U220" s="15" t="b">
        <f>FALSE()</f>
        <v>0</v>
      </c>
      <c r="V220" s="15">
        <f>COUNTIF(S$212:S220,TRUE)</f>
        <v>4</v>
      </c>
      <c r="W220" s="15">
        <f>COUNTIF(T$212:T220,TRUE)</f>
        <v>3</v>
      </c>
      <c r="X220" s="15">
        <f>COUNTIF(U$212:U220,TRUE)</f>
        <v>1</v>
      </c>
      <c r="Y220" s="108" t="str">
        <f t="shared" si="21"/>
        <v/>
      </c>
      <c r="Z220" s="101" t="str">
        <f t="shared" si="22"/>
        <v/>
      </c>
      <c r="AA220" s="108" t="str">
        <f t="shared" si="23"/>
        <v/>
      </c>
      <c r="AB220" s="1">
        <f t="shared" si="24"/>
        <v>9</v>
      </c>
      <c r="AC220" s="1" t="str">
        <f t="shared" si="20"/>
        <v>(分)</v>
      </c>
    </row>
    <row r="221" spans="1:31" ht="15.95" customHeight="1" x14ac:dyDescent="0.15">
      <c r="A221" s="96"/>
      <c r="B221" s="323"/>
      <c r="C221" s="374"/>
      <c r="D221" s="375"/>
      <c r="E221" s="375"/>
      <c r="F221" s="375"/>
      <c r="G221" s="375"/>
      <c r="H221" s="375"/>
      <c r="I221" s="338"/>
      <c r="J221" s="329"/>
      <c r="K221" s="102"/>
      <c r="L221" s="102"/>
      <c r="M221" s="102"/>
      <c r="N221" s="102"/>
      <c r="O221" s="102"/>
      <c r="P221" s="102"/>
      <c r="Q221" s="102"/>
      <c r="R221" s="102"/>
      <c r="S221" s="15" t="b">
        <f>FALSE()</f>
        <v>0</v>
      </c>
      <c r="T221" s="15" t="b">
        <f>FALSE()</f>
        <v>0</v>
      </c>
      <c r="U221" s="15" t="b">
        <f>FALSE()</f>
        <v>0</v>
      </c>
      <c r="V221" s="15">
        <f>COUNTIF(S$212:S221,TRUE)</f>
        <v>4</v>
      </c>
      <c r="W221" s="15">
        <f>COUNTIF(T$212:T221,TRUE)</f>
        <v>3</v>
      </c>
      <c r="X221" s="15">
        <f>COUNTIF(U$212:U221,TRUE)</f>
        <v>1</v>
      </c>
      <c r="Y221" s="108" t="str">
        <f t="shared" si="21"/>
        <v/>
      </c>
      <c r="Z221" s="101" t="str">
        <f t="shared" si="22"/>
        <v/>
      </c>
      <c r="AA221" s="108" t="str">
        <f t="shared" si="23"/>
        <v/>
      </c>
      <c r="AB221" s="1">
        <f t="shared" si="24"/>
        <v>10</v>
      </c>
      <c r="AC221" s="1" t="str">
        <f t="shared" si="20"/>
        <v>(分)</v>
      </c>
    </row>
    <row r="222" spans="1:31" ht="15.95" customHeight="1" x14ac:dyDescent="0.15">
      <c r="A222" s="96"/>
      <c r="B222" s="324"/>
      <c r="C222" s="384"/>
      <c r="D222" s="385"/>
      <c r="E222" s="385"/>
      <c r="F222" s="385"/>
      <c r="G222" s="385"/>
      <c r="H222" s="385"/>
      <c r="I222" s="344"/>
      <c r="J222" s="330"/>
      <c r="K222" s="102"/>
      <c r="L222" s="102"/>
      <c r="M222" s="102"/>
      <c r="N222" s="102"/>
      <c r="O222" s="102"/>
      <c r="P222" s="102"/>
      <c r="Q222" s="102"/>
      <c r="R222" s="102"/>
      <c r="S222" s="109" t="b">
        <f>FALSE()</f>
        <v>0</v>
      </c>
      <c r="T222" s="109" t="b">
        <f>FALSE()</f>
        <v>0</v>
      </c>
      <c r="U222" s="109" t="b">
        <f>FALSE()</f>
        <v>0</v>
      </c>
      <c r="V222" s="109">
        <f>COUNTIF(S$212:S222,TRUE)</f>
        <v>4</v>
      </c>
      <c r="W222" s="109">
        <f>COUNTIF(T$212:T222,TRUE)</f>
        <v>3</v>
      </c>
      <c r="X222" s="109">
        <f>COUNTIF(U$212:U222,TRUE)</f>
        <v>1</v>
      </c>
      <c r="Y222" s="110" t="str">
        <f t="shared" si="21"/>
        <v/>
      </c>
      <c r="Z222" s="111" t="str">
        <f t="shared" si="22"/>
        <v/>
      </c>
      <c r="AA222" s="110" t="str">
        <f t="shared" si="23"/>
        <v/>
      </c>
      <c r="AB222" s="112">
        <f t="shared" si="24"/>
        <v>11</v>
      </c>
      <c r="AC222" s="112" t="str">
        <f t="shared" si="20"/>
        <v>(分)</v>
      </c>
      <c r="AD222" s="112"/>
    </row>
    <row r="223" spans="1:31" ht="15.95" customHeight="1" x14ac:dyDescent="0.15">
      <c r="A223" s="96"/>
      <c r="B223" s="321" t="s">
        <v>419</v>
      </c>
      <c r="C223" s="388" t="s">
        <v>420</v>
      </c>
      <c r="D223" s="389"/>
      <c r="E223" s="389"/>
      <c r="F223" s="389"/>
      <c r="G223" s="389"/>
      <c r="H223" s="389"/>
      <c r="I223" s="334">
        <v>5</v>
      </c>
      <c r="J223" s="327" t="s">
        <v>421</v>
      </c>
      <c r="K223" s="102"/>
      <c r="L223" s="102"/>
      <c r="M223" s="102"/>
      <c r="N223" s="102"/>
      <c r="O223" s="102"/>
      <c r="P223" s="102"/>
      <c r="Q223" s="102"/>
      <c r="R223" s="102"/>
      <c r="S223" s="15" t="b">
        <f>TRUE()</f>
        <v>1</v>
      </c>
      <c r="T223" s="15" t="b">
        <f>TRUE()</f>
        <v>1</v>
      </c>
      <c r="U223" s="15" t="b">
        <f>TRUE()</f>
        <v>1</v>
      </c>
      <c r="V223" s="15">
        <f>COUNTIF(S$223:S223,TRUE)</f>
        <v>1</v>
      </c>
      <c r="W223" s="15">
        <f>COUNTIF(T$223:T223,TRUE)</f>
        <v>1</v>
      </c>
      <c r="X223" s="15">
        <f>COUNTIF(U$223:U223,TRUE)</f>
        <v>1</v>
      </c>
      <c r="Y223" s="108" t="str">
        <f t="shared" ref="Y223:Y229" si="25">IFERROR(INDEX(B$223:B$229,MATCH($AB223,V$223:V$229,0),1),"")</f>
        <v>警戒レベル５"命を守る最善の行動"</v>
      </c>
      <c r="Z223" s="101" t="str">
        <f t="shared" ref="Z223:Z229" si="26">IFERROR(INDEX(AC$223:AC$229,MATCH($AB223,W$223:W$229,0),1),"")</f>
        <v>利用者の安全確保・体調管理(5分)</v>
      </c>
      <c r="AA223" s="108" t="str">
        <f t="shared" ref="AA223:AA229" si="27">IFERROR(INDEX(J$223:J$229,MATCH($AB223,X$223:X$229,0),1),"")</f>
        <v>全職員</v>
      </c>
      <c r="AB223" s="15">
        <v>1</v>
      </c>
      <c r="AC223" s="1" t="str">
        <f t="shared" si="20"/>
        <v>利用者の安全確保・体調管理(5分)</v>
      </c>
      <c r="AD223" s="102"/>
      <c r="AE223" s="102"/>
    </row>
    <row r="224" spans="1:31" ht="15.95" customHeight="1" x14ac:dyDescent="0.15">
      <c r="A224" s="96"/>
      <c r="B224" s="323"/>
      <c r="C224" s="374"/>
      <c r="D224" s="375"/>
      <c r="E224" s="375"/>
      <c r="F224" s="375"/>
      <c r="G224" s="375"/>
      <c r="H224" s="375"/>
      <c r="I224" s="338"/>
      <c r="J224" s="329"/>
      <c r="K224" s="102"/>
      <c r="L224" s="102"/>
      <c r="M224" s="102"/>
      <c r="N224" s="102"/>
      <c r="O224" s="102"/>
      <c r="P224" s="102"/>
      <c r="Q224" s="102"/>
      <c r="R224" s="102"/>
      <c r="S224" s="1" t="b">
        <f>FALSE()</f>
        <v>0</v>
      </c>
      <c r="T224" s="1" t="b">
        <f>FALSE()</f>
        <v>0</v>
      </c>
      <c r="U224" s="1" t="b">
        <f>FALSE()</f>
        <v>0</v>
      </c>
      <c r="V224" s="325">
        <f>COUNTIF(S$223:S224,TRUE)</f>
        <v>1</v>
      </c>
      <c r="W224" s="325">
        <f>COUNTIF(T$223:T224,TRUE)</f>
        <v>1</v>
      </c>
      <c r="X224" s="325">
        <f>COUNTIF(U$223:U224,TRUE)</f>
        <v>1</v>
      </c>
      <c r="Y224" s="108" t="str">
        <f t="shared" si="25"/>
        <v/>
      </c>
      <c r="Z224" s="101" t="str">
        <f t="shared" si="26"/>
        <v/>
      </c>
      <c r="AA224" s="108" t="str">
        <f t="shared" si="27"/>
        <v/>
      </c>
      <c r="AB224" s="1">
        <f t="shared" ref="AB224:AB229" si="28">AB223+1</f>
        <v>2</v>
      </c>
      <c r="AC224" s="1" t="str">
        <f t="shared" si="20"/>
        <v>(分)</v>
      </c>
    </row>
    <row r="225" spans="1:29" ht="15.95" customHeight="1" x14ac:dyDescent="0.15">
      <c r="A225" s="96"/>
      <c r="B225" s="323"/>
      <c r="C225" s="374"/>
      <c r="D225" s="375"/>
      <c r="E225" s="375"/>
      <c r="F225" s="375"/>
      <c r="G225" s="375"/>
      <c r="H225" s="375"/>
      <c r="I225" s="338"/>
      <c r="J225" s="329"/>
      <c r="K225" s="102"/>
      <c r="L225" s="102"/>
      <c r="M225" s="102"/>
      <c r="N225" s="102"/>
      <c r="O225" s="102"/>
      <c r="P225" s="102"/>
      <c r="Q225" s="102"/>
      <c r="R225" s="102"/>
      <c r="S225" s="1" t="b">
        <f>FALSE()</f>
        <v>0</v>
      </c>
      <c r="T225" s="1" t="b">
        <f>FALSE()</f>
        <v>0</v>
      </c>
      <c r="U225" s="1" t="b">
        <f>FALSE()</f>
        <v>0</v>
      </c>
      <c r="V225" s="325">
        <f>COUNTIF(S$223:S225,TRUE)</f>
        <v>1</v>
      </c>
      <c r="W225" s="325">
        <f>COUNTIF(T$223:T225,TRUE)</f>
        <v>1</v>
      </c>
      <c r="X225" s="325">
        <f>COUNTIF(U$223:U225,TRUE)</f>
        <v>1</v>
      </c>
      <c r="Y225" s="108" t="str">
        <f t="shared" si="25"/>
        <v/>
      </c>
      <c r="Z225" s="101" t="str">
        <f t="shared" si="26"/>
        <v/>
      </c>
      <c r="AA225" s="108" t="str">
        <f t="shared" si="27"/>
        <v/>
      </c>
      <c r="AB225" s="1">
        <f t="shared" si="28"/>
        <v>3</v>
      </c>
      <c r="AC225" s="1" t="str">
        <f t="shared" si="20"/>
        <v>(分)</v>
      </c>
    </row>
    <row r="226" spans="1:29" ht="15.95" customHeight="1" x14ac:dyDescent="0.15">
      <c r="A226" s="96"/>
      <c r="B226" s="323"/>
      <c r="C226" s="374"/>
      <c r="D226" s="375"/>
      <c r="E226" s="375"/>
      <c r="F226" s="375"/>
      <c r="G226" s="375"/>
      <c r="H226" s="375"/>
      <c r="I226" s="338"/>
      <c r="J226" s="329"/>
      <c r="K226" s="102"/>
      <c r="L226" s="102"/>
      <c r="M226" s="102"/>
      <c r="N226" s="102"/>
      <c r="O226" s="102"/>
      <c r="P226" s="102"/>
      <c r="Q226" s="102"/>
      <c r="R226" s="102"/>
      <c r="S226" s="1" t="b">
        <f>FALSE()</f>
        <v>0</v>
      </c>
      <c r="T226" s="1" t="b">
        <f>FALSE()</f>
        <v>0</v>
      </c>
      <c r="U226" s="1" t="b">
        <f>FALSE()</f>
        <v>0</v>
      </c>
      <c r="V226" s="325">
        <f>COUNTIF(S$223:S226,TRUE)</f>
        <v>1</v>
      </c>
      <c r="W226" s="325">
        <f>COUNTIF(T$223:T226,TRUE)</f>
        <v>1</v>
      </c>
      <c r="X226" s="325">
        <f>COUNTIF(U$223:U226,TRUE)</f>
        <v>1</v>
      </c>
      <c r="Y226" s="108" t="str">
        <f t="shared" si="25"/>
        <v/>
      </c>
      <c r="Z226" s="101" t="str">
        <f t="shared" si="26"/>
        <v/>
      </c>
      <c r="AA226" s="108" t="str">
        <f t="shared" si="27"/>
        <v/>
      </c>
      <c r="AB226" s="1">
        <f t="shared" si="28"/>
        <v>4</v>
      </c>
      <c r="AC226" s="1" t="str">
        <f t="shared" si="20"/>
        <v>(分)</v>
      </c>
    </row>
    <row r="227" spans="1:29" ht="15.95" customHeight="1" x14ac:dyDescent="0.15">
      <c r="A227" s="96"/>
      <c r="B227" s="323"/>
      <c r="C227" s="374"/>
      <c r="D227" s="375"/>
      <c r="E227" s="375"/>
      <c r="F227" s="375"/>
      <c r="G227" s="375"/>
      <c r="H227" s="375"/>
      <c r="I227" s="338"/>
      <c r="J227" s="329"/>
      <c r="K227" s="102"/>
      <c r="L227" s="102"/>
      <c r="M227" s="102"/>
      <c r="N227" s="102"/>
      <c r="O227" s="102"/>
      <c r="P227" s="102"/>
      <c r="Q227" s="102"/>
      <c r="R227" s="102"/>
      <c r="S227" s="1" t="b">
        <v>0</v>
      </c>
      <c r="T227" s="1" t="b">
        <v>0</v>
      </c>
      <c r="U227" s="1" t="b">
        <v>0</v>
      </c>
      <c r="V227" s="325">
        <f>COUNTIF(S$223:S227,TRUE)</f>
        <v>1</v>
      </c>
      <c r="W227" s="325">
        <f>COUNTIF(T$223:T227,TRUE)</f>
        <v>1</v>
      </c>
      <c r="X227" s="325">
        <f>COUNTIF(U$223:U227,TRUE)</f>
        <v>1</v>
      </c>
      <c r="Y227" s="108" t="str">
        <f t="shared" si="25"/>
        <v/>
      </c>
      <c r="Z227" s="101" t="str">
        <f t="shared" si="26"/>
        <v/>
      </c>
      <c r="AA227" s="108" t="str">
        <f t="shared" si="27"/>
        <v/>
      </c>
      <c r="AB227" s="1">
        <f t="shared" si="28"/>
        <v>5</v>
      </c>
      <c r="AC227" s="1" t="str">
        <f t="shared" si="20"/>
        <v>(分)</v>
      </c>
    </row>
    <row r="228" spans="1:29" ht="15.95" customHeight="1" x14ac:dyDescent="0.15">
      <c r="A228" s="96"/>
      <c r="B228" s="323"/>
      <c r="C228" s="374"/>
      <c r="D228" s="375"/>
      <c r="E228" s="375"/>
      <c r="F228" s="375"/>
      <c r="G228" s="375"/>
      <c r="H228" s="375"/>
      <c r="I228" s="338"/>
      <c r="J228" s="329"/>
      <c r="K228" s="102"/>
      <c r="L228" s="102"/>
      <c r="M228" s="102"/>
      <c r="N228" s="102"/>
      <c r="O228" s="102"/>
      <c r="P228" s="102"/>
      <c r="Q228" s="102"/>
      <c r="R228" s="102"/>
      <c r="S228" s="1" t="b">
        <f>FALSE()</f>
        <v>0</v>
      </c>
      <c r="T228" s="1" t="b">
        <f>FALSE()</f>
        <v>0</v>
      </c>
      <c r="U228" s="1" t="b">
        <f>FALSE()</f>
        <v>0</v>
      </c>
      <c r="V228" s="325">
        <f>COUNTIF(S$223:S228,TRUE)</f>
        <v>1</v>
      </c>
      <c r="W228" s="325">
        <f>COUNTIF(T$223:T228,TRUE)</f>
        <v>1</v>
      </c>
      <c r="X228" s="325">
        <f>COUNTIF(U$223:U228,TRUE)</f>
        <v>1</v>
      </c>
      <c r="Y228" s="108" t="str">
        <f t="shared" si="25"/>
        <v/>
      </c>
      <c r="Z228" s="101" t="str">
        <f t="shared" si="26"/>
        <v/>
      </c>
      <c r="AA228" s="108" t="str">
        <f t="shared" si="27"/>
        <v/>
      </c>
      <c r="AB228" s="1">
        <f t="shared" si="28"/>
        <v>6</v>
      </c>
      <c r="AC228" s="1" t="str">
        <f t="shared" si="20"/>
        <v>(分)</v>
      </c>
    </row>
    <row r="229" spans="1:29" ht="15.95" customHeight="1" x14ac:dyDescent="0.15">
      <c r="A229" s="96"/>
      <c r="B229" s="324"/>
      <c r="C229" s="384"/>
      <c r="D229" s="385"/>
      <c r="E229" s="385"/>
      <c r="F229" s="385"/>
      <c r="G229" s="385"/>
      <c r="H229" s="385"/>
      <c r="I229" s="344"/>
      <c r="J229" s="330"/>
      <c r="K229" s="102"/>
      <c r="L229" s="102"/>
      <c r="M229" s="102"/>
      <c r="N229" s="102"/>
      <c r="O229" s="102"/>
      <c r="P229" s="102"/>
      <c r="Q229" s="102"/>
      <c r="R229" s="102"/>
      <c r="S229" s="1" t="b">
        <f>FALSE()</f>
        <v>0</v>
      </c>
      <c r="T229" s="1" t="b">
        <f>FALSE()</f>
        <v>0</v>
      </c>
      <c r="U229" s="1" t="b">
        <f>FALSE()</f>
        <v>0</v>
      </c>
      <c r="V229" s="325">
        <f>COUNTIF(S$223:S229,TRUE)</f>
        <v>1</v>
      </c>
      <c r="W229" s="325">
        <f>COUNTIF(T$223:T229,TRUE)</f>
        <v>1</v>
      </c>
      <c r="X229" s="325">
        <f>COUNTIF(U$223:U229,TRUE)</f>
        <v>1</v>
      </c>
      <c r="Y229" s="108" t="str">
        <f t="shared" si="25"/>
        <v/>
      </c>
      <c r="Z229" s="101" t="str">
        <f t="shared" si="26"/>
        <v/>
      </c>
      <c r="AA229" s="108" t="str">
        <f t="shared" si="27"/>
        <v/>
      </c>
      <c r="AB229" s="1">
        <f t="shared" si="28"/>
        <v>7</v>
      </c>
      <c r="AC229" s="1" t="str">
        <f t="shared" si="20"/>
        <v>(分)</v>
      </c>
    </row>
    <row r="230" spans="1:29" x14ac:dyDescent="0.15">
      <c r="A230" s="113"/>
      <c r="B230" s="114"/>
      <c r="C230" s="114"/>
      <c r="D230" s="114"/>
      <c r="E230" s="114"/>
      <c r="F230" s="114"/>
      <c r="G230" s="114"/>
      <c r="H230" s="114"/>
      <c r="I230" s="114"/>
      <c r="J230" s="115"/>
    </row>
    <row r="231" spans="1:29" ht="17.25" customHeight="1" x14ac:dyDescent="0.15">
      <c r="A231" s="348" t="s">
        <v>141</v>
      </c>
      <c r="B231" s="348"/>
      <c r="C231" s="348"/>
      <c r="D231" s="348"/>
      <c r="E231" s="348"/>
      <c r="F231" s="348"/>
      <c r="G231" s="348"/>
      <c r="H231" s="348"/>
      <c r="I231" s="348"/>
      <c r="J231" s="348"/>
      <c r="L231" s="27"/>
      <c r="M231" s="27"/>
      <c r="N231" s="27"/>
      <c r="O231" s="27"/>
      <c r="P231" s="27"/>
    </row>
    <row r="232" spans="1:29" ht="7.5" customHeight="1" x14ac:dyDescent="0.15">
      <c r="A232" s="22"/>
      <c r="B232" s="23"/>
      <c r="C232" s="25"/>
      <c r="D232" s="25"/>
      <c r="E232" s="25"/>
      <c r="F232" s="25"/>
      <c r="G232" s="25"/>
      <c r="H232" s="25"/>
      <c r="I232" s="25"/>
      <c r="J232" s="21"/>
    </row>
    <row r="233" spans="1:29" ht="17.25" customHeight="1" x14ac:dyDescent="0.15">
      <c r="A233" s="351" t="s">
        <v>142</v>
      </c>
      <c r="B233" s="351"/>
      <c r="C233" s="76"/>
      <c r="D233" s="76"/>
      <c r="E233" s="76"/>
      <c r="F233" s="76"/>
      <c r="G233" s="76"/>
      <c r="H233" s="76"/>
      <c r="I233" s="76"/>
      <c r="J233" s="32"/>
      <c r="L233" s="354" t="s">
        <v>143</v>
      </c>
      <c r="M233" s="354"/>
      <c r="N233" s="354"/>
      <c r="O233" s="354"/>
      <c r="P233" s="354"/>
    </row>
    <row r="234" spans="1:29" ht="7.5" customHeight="1" x14ac:dyDescent="0.15">
      <c r="A234" s="22"/>
      <c r="B234" s="23"/>
      <c r="C234" s="88"/>
      <c r="D234" s="88"/>
      <c r="E234" s="88"/>
      <c r="I234" s="89"/>
      <c r="J234" s="21"/>
      <c r="L234" s="354"/>
      <c r="M234" s="354"/>
      <c r="N234" s="354"/>
      <c r="O234" s="354"/>
      <c r="P234" s="354"/>
    </row>
    <row r="235" spans="1:29" ht="17.25" customHeight="1" x14ac:dyDescent="0.15">
      <c r="A235" s="22"/>
      <c r="B235" s="88" t="s">
        <v>144</v>
      </c>
      <c r="C235" s="116" t="s">
        <v>145</v>
      </c>
      <c r="E235" s="88"/>
      <c r="F235" s="89" t="s">
        <v>146</v>
      </c>
      <c r="G235" s="390">
        <v>3</v>
      </c>
      <c r="H235" s="390"/>
      <c r="I235" s="1" t="s">
        <v>106</v>
      </c>
      <c r="J235" s="21" t="s">
        <v>147</v>
      </c>
      <c r="L235" s="354"/>
      <c r="M235" s="354"/>
      <c r="N235" s="354"/>
      <c r="O235" s="354"/>
      <c r="P235" s="354"/>
    </row>
    <row r="236" spans="1:29" ht="7.5" customHeight="1" x14ac:dyDescent="0.15">
      <c r="A236" s="22"/>
      <c r="B236" s="23"/>
      <c r="C236" s="17"/>
      <c r="D236" s="17"/>
      <c r="E236" s="17"/>
      <c r="G236" s="17"/>
      <c r="I236" s="117"/>
      <c r="J236" s="84"/>
      <c r="L236" s="354"/>
      <c r="M236" s="354"/>
      <c r="N236" s="354"/>
      <c r="O236" s="354"/>
      <c r="P236" s="354"/>
    </row>
    <row r="237" spans="1:29" ht="17.25" customHeight="1" x14ac:dyDescent="0.15">
      <c r="A237" s="22"/>
      <c r="B237" s="88" t="s">
        <v>148</v>
      </c>
      <c r="C237" s="116" t="s">
        <v>145</v>
      </c>
      <c r="E237" s="88"/>
      <c r="F237" s="89" t="s">
        <v>146</v>
      </c>
      <c r="G237" s="390">
        <v>5</v>
      </c>
      <c r="H237" s="390"/>
      <c r="I237" s="1" t="s">
        <v>149</v>
      </c>
      <c r="J237" s="21" t="s">
        <v>150</v>
      </c>
      <c r="L237" s="354"/>
      <c r="M237" s="354"/>
      <c r="N237" s="354"/>
      <c r="O237" s="354"/>
      <c r="P237" s="354"/>
    </row>
    <row r="238" spans="1:29" ht="7.5" customHeight="1" x14ac:dyDescent="0.15">
      <c r="A238" s="22"/>
      <c r="B238" s="23"/>
      <c r="C238" s="17"/>
      <c r="D238" s="17"/>
      <c r="E238" s="17"/>
      <c r="G238" s="17"/>
      <c r="I238" s="117"/>
      <c r="J238" s="84"/>
      <c r="L238" s="354"/>
      <c r="M238" s="354"/>
      <c r="N238" s="354"/>
      <c r="O238" s="354"/>
      <c r="P238" s="354"/>
    </row>
    <row r="239" spans="1:29" ht="17.25" customHeight="1" x14ac:dyDescent="0.15">
      <c r="A239" s="22"/>
      <c r="B239" s="88" t="s">
        <v>151</v>
      </c>
      <c r="C239" s="116" t="s">
        <v>145</v>
      </c>
      <c r="E239" s="88"/>
      <c r="F239" s="89" t="s">
        <v>146</v>
      </c>
      <c r="G239" s="390"/>
      <c r="H239" s="390"/>
      <c r="I239" s="1" t="s">
        <v>106</v>
      </c>
      <c r="J239" s="21" t="s">
        <v>152</v>
      </c>
      <c r="L239" s="354"/>
      <c r="M239" s="354"/>
      <c r="N239" s="354"/>
      <c r="O239" s="354"/>
      <c r="P239" s="354"/>
    </row>
    <row r="240" spans="1:29" ht="7.5" customHeight="1" x14ac:dyDescent="0.15">
      <c r="A240" s="22"/>
      <c r="B240" s="23"/>
      <c r="C240" s="17"/>
      <c r="D240" s="17"/>
      <c r="E240" s="17"/>
      <c r="G240" s="17"/>
      <c r="H240" s="17"/>
      <c r="I240" s="17"/>
      <c r="J240" s="84"/>
      <c r="L240" s="354"/>
      <c r="M240" s="354"/>
      <c r="N240" s="354"/>
      <c r="O240" s="354"/>
      <c r="P240" s="354"/>
    </row>
    <row r="241" spans="1:16" ht="17.25" customHeight="1" x14ac:dyDescent="0.15">
      <c r="A241" s="22"/>
      <c r="B241" s="88" t="s">
        <v>153</v>
      </c>
      <c r="C241" s="116" t="s">
        <v>145</v>
      </c>
      <c r="E241" s="88"/>
      <c r="F241" s="89" t="s">
        <v>146</v>
      </c>
      <c r="G241" s="390"/>
      <c r="H241" s="390"/>
      <c r="I241" s="1" t="s">
        <v>106</v>
      </c>
      <c r="J241" s="21" t="s">
        <v>152</v>
      </c>
      <c r="L241" s="354"/>
      <c r="M241" s="354"/>
      <c r="N241" s="354"/>
      <c r="O241" s="354"/>
      <c r="P241" s="354"/>
    </row>
    <row r="242" spans="1:16" ht="7.5" customHeight="1" x14ac:dyDescent="0.15">
      <c r="A242" s="22"/>
      <c r="B242" s="23"/>
      <c r="C242" s="17"/>
      <c r="D242" s="17"/>
      <c r="E242" s="17"/>
      <c r="G242" s="17"/>
      <c r="H242" s="17"/>
      <c r="I242" s="17"/>
      <c r="J242" s="84"/>
    </row>
    <row r="243" spans="1:16" ht="17.25" customHeight="1" x14ac:dyDescent="0.15">
      <c r="A243" s="22"/>
      <c r="B243" s="88" t="s">
        <v>154</v>
      </c>
      <c r="C243" s="116" t="s">
        <v>145</v>
      </c>
      <c r="E243" s="88"/>
      <c r="F243" s="89" t="s">
        <v>146</v>
      </c>
      <c r="G243" s="390"/>
      <c r="H243" s="390"/>
      <c r="I243" s="1" t="s">
        <v>106</v>
      </c>
      <c r="J243" s="21" t="s">
        <v>155</v>
      </c>
    </row>
    <row r="244" spans="1:16" ht="7.5" customHeight="1" x14ac:dyDescent="0.15">
      <c r="A244" s="22"/>
      <c r="B244" s="23"/>
      <c r="C244" s="17"/>
      <c r="D244" s="17"/>
      <c r="E244" s="17"/>
      <c r="G244" s="17"/>
      <c r="H244" s="17"/>
      <c r="I244" s="17"/>
      <c r="J244" s="84"/>
    </row>
    <row r="245" spans="1:16" ht="17.25" customHeight="1" x14ac:dyDescent="0.15">
      <c r="A245" s="22"/>
      <c r="B245" s="88" t="s">
        <v>156</v>
      </c>
      <c r="C245" s="116" t="s">
        <v>145</v>
      </c>
      <c r="E245" s="88"/>
      <c r="F245" s="89" t="s">
        <v>146</v>
      </c>
      <c r="G245" s="390"/>
      <c r="H245" s="390"/>
      <c r="I245" s="1" t="s">
        <v>157</v>
      </c>
      <c r="J245" s="21" t="s">
        <v>158</v>
      </c>
    </row>
    <row r="246" spans="1:16" ht="7.5" customHeight="1" x14ac:dyDescent="0.15">
      <c r="A246" s="22"/>
      <c r="B246" s="23"/>
      <c r="C246" s="17"/>
      <c r="D246" s="17"/>
      <c r="E246" s="17"/>
      <c r="G246" s="17"/>
      <c r="H246" s="17"/>
      <c r="I246" s="17"/>
      <c r="J246" s="84"/>
    </row>
    <row r="247" spans="1:16" ht="17.25" customHeight="1" x14ac:dyDescent="0.15">
      <c r="A247" s="22"/>
      <c r="B247" s="88" t="s">
        <v>159</v>
      </c>
      <c r="C247" s="116" t="s">
        <v>145</v>
      </c>
      <c r="E247" s="88"/>
      <c r="F247" s="89" t="s">
        <v>146</v>
      </c>
      <c r="G247" s="390"/>
      <c r="H247" s="390"/>
      <c r="I247" s="1" t="s">
        <v>157</v>
      </c>
      <c r="J247" s="21" t="s">
        <v>160</v>
      </c>
    </row>
    <row r="248" spans="1:16" ht="7.5" customHeight="1" x14ac:dyDescent="0.15">
      <c r="A248" s="22"/>
      <c r="B248" s="23"/>
      <c r="C248" s="17"/>
      <c r="D248" s="17"/>
      <c r="E248" s="17"/>
      <c r="F248" s="17"/>
      <c r="G248" s="17"/>
      <c r="H248" s="17"/>
      <c r="I248" s="17"/>
      <c r="J248" s="84"/>
    </row>
    <row r="249" spans="1:16" ht="17.25" customHeight="1" x14ac:dyDescent="0.15">
      <c r="A249" s="22"/>
      <c r="B249" s="24" t="s">
        <v>161</v>
      </c>
      <c r="C249" s="391"/>
      <c r="D249" s="391"/>
      <c r="E249" s="391"/>
      <c r="F249" s="391"/>
      <c r="G249" s="391"/>
      <c r="H249" s="391"/>
      <c r="I249" s="391"/>
      <c r="J249" s="84"/>
    </row>
    <row r="250" spans="1:16" ht="17.25" customHeight="1" x14ac:dyDescent="0.15">
      <c r="A250" s="22"/>
      <c r="B250" s="24"/>
      <c r="C250" s="391"/>
      <c r="D250" s="391"/>
      <c r="E250" s="391"/>
      <c r="F250" s="391"/>
      <c r="G250" s="391"/>
      <c r="H250" s="391"/>
      <c r="I250" s="391"/>
      <c r="J250" s="84"/>
    </row>
    <row r="251" spans="1:16" ht="7.5" customHeight="1" x14ac:dyDescent="0.15">
      <c r="A251" s="22"/>
      <c r="B251" s="23"/>
      <c r="C251" s="24"/>
      <c r="D251" s="24"/>
      <c r="E251" s="17"/>
      <c r="F251" s="17"/>
      <c r="G251" s="17"/>
      <c r="H251" s="17"/>
      <c r="I251" s="17"/>
      <c r="J251" s="84"/>
    </row>
    <row r="252" spans="1:16" ht="17.25" customHeight="1" x14ac:dyDescent="0.15">
      <c r="A252" s="351" t="s">
        <v>162</v>
      </c>
      <c r="B252" s="351"/>
      <c r="C252" s="31"/>
      <c r="D252" s="31"/>
      <c r="E252" s="118"/>
      <c r="F252" s="118"/>
      <c r="G252" s="118"/>
      <c r="H252" s="118"/>
      <c r="I252" s="118"/>
      <c r="J252" s="119"/>
    </row>
    <row r="253" spans="1:16" ht="7.5" customHeight="1" x14ac:dyDescent="0.15">
      <c r="A253" s="22"/>
      <c r="B253" s="23"/>
      <c r="C253" s="24"/>
      <c r="D253" s="24"/>
      <c r="E253" s="17"/>
      <c r="F253" s="17"/>
      <c r="G253" s="17"/>
      <c r="H253" s="17"/>
      <c r="I253" s="17"/>
      <c r="J253" s="84"/>
    </row>
    <row r="254" spans="1:16" ht="17.25" customHeight="1" x14ac:dyDescent="0.15">
      <c r="A254" s="22"/>
      <c r="B254" s="88" t="s">
        <v>163</v>
      </c>
      <c r="C254" s="116" t="s">
        <v>145</v>
      </c>
      <c r="D254" s="24"/>
      <c r="E254" s="17"/>
      <c r="F254" s="17"/>
      <c r="G254" s="17"/>
      <c r="H254" s="17"/>
      <c r="I254" s="17"/>
      <c r="J254" s="84" t="s">
        <v>164</v>
      </c>
    </row>
    <row r="255" spans="1:16" ht="7.5" customHeight="1" x14ac:dyDescent="0.15">
      <c r="A255" s="22"/>
      <c r="B255" s="17"/>
      <c r="D255" s="24"/>
      <c r="E255" s="17"/>
      <c r="F255" s="17"/>
      <c r="G255" s="17"/>
      <c r="H255" s="17"/>
      <c r="I255" s="17"/>
      <c r="J255" s="84"/>
    </row>
    <row r="256" spans="1:16" ht="17.25" customHeight="1" x14ac:dyDescent="0.15">
      <c r="A256" s="22"/>
      <c r="B256" s="88" t="s">
        <v>165</v>
      </c>
      <c r="C256" s="116" t="s">
        <v>145</v>
      </c>
      <c r="D256" s="24"/>
      <c r="E256" s="17"/>
      <c r="F256" s="17"/>
      <c r="G256" s="17"/>
      <c r="H256" s="17"/>
      <c r="I256" s="17"/>
      <c r="J256" s="84" t="s">
        <v>164</v>
      </c>
    </row>
    <row r="257" spans="1:10" ht="7.5" customHeight="1" x14ac:dyDescent="0.15">
      <c r="A257" s="22"/>
      <c r="B257" s="17"/>
      <c r="D257" s="17"/>
      <c r="E257" s="17"/>
      <c r="G257" s="17"/>
      <c r="I257" s="117"/>
      <c r="J257" s="84"/>
    </row>
    <row r="258" spans="1:10" ht="17.25" customHeight="1" x14ac:dyDescent="0.15">
      <c r="A258" s="22"/>
      <c r="B258" s="88" t="s">
        <v>166</v>
      </c>
      <c r="C258" s="116" t="s">
        <v>167</v>
      </c>
      <c r="E258" s="88"/>
      <c r="F258" s="89" t="s">
        <v>146</v>
      </c>
      <c r="G258" s="390"/>
      <c r="H258" s="390"/>
      <c r="I258" s="1" t="s">
        <v>168</v>
      </c>
      <c r="J258" s="21" t="s">
        <v>169</v>
      </c>
    </row>
    <row r="259" spans="1:10" ht="7.5" customHeight="1" x14ac:dyDescent="0.15">
      <c r="A259" s="22"/>
      <c r="B259" s="17"/>
      <c r="D259" s="17"/>
      <c r="E259" s="17"/>
      <c r="F259" s="17"/>
      <c r="G259" s="17"/>
      <c r="H259" s="17"/>
      <c r="I259" s="17"/>
      <c r="J259" s="84"/>
    </row>
    <row r="260" spans="1:10" ht="17.25" customHeight="1" x14ac:dyDescent="0.15">
      <c r="A260" s="22"/>
      <c r="B260" s="88" t="s">
        <v>154</v>
      </c>
      <c r="C260" s="116" t="s">
        <v>145</v>
      </c>
      <c r="E260" s="88"/>
      <c r="F260" s="89" t="s">
        <v>146</v>
      </c>
      <c r="G260" s="390"/>
      <c r="H260" s="390"/>
      <c r="I260" s="1" t="s">
        <v>106</v>
      </c>
      <c r="J260" s="21" t="s">
        <v>155</v>
      </c>
    </row>
    <row r="261" spans="1:10" ht="7.5" customHeight="1" x14ac:dyDescent="0.15">
      <c r="A261" s="22"/>
      <c r="B261" s="17"/>
      <c r="D261" s="17"/>
      <c r="E261" s="17"/>
      <c r="F261" s="17"/>
      <c r="G261" s="17"/>
      <c r="H261" s="17"/>
      <c r="I261" s="17"/>
      <c r="J261" s="84"/>
    </row>
    <row r="262" spans="1:10" ht="17.25" customHeight="1" x14ac:dyDescent="0.15">
      <c r="A262" s="22"/>
      <c r="B262" s="88" t="s">
        <v>156</v>
      </c>
      <c r="C262" s="116" t="s">
        <v>145</v>
      </c>
      <c r="E262" s="88"/>
      <c r="F262" s="89" t="s">
        <v>146</v>
      </c>
      <c r="G262" s="390"/>
      <c r="H262" s="390"/>
      <c r="I262" s="1" t="s">
        <v>157</v>
      </c>
      <c r="J262" s="21" t="s">
        <v>158</v>
      </c>
    </row>
    <row r="263" spans="1:10" ht="7.5" customHeight="1" x14ac:dyDescent="0.15">
      <c r="A263" s="22"/>
      <c r="B263" s="17"/>
      <c r="D263" s="17"/>
      <c r="E263" s="17"/>
      <c r="F263" s="17"/>
      <c r="G263" s="17"/>
      <c r="H263" s="17"/>
      <c r="I263" s="17"/>
      <c r="J263" s="84"/>
    </row>
    <row r="264" spans="1:10" ht="17.25" customHeight="1" x14ac:dyDescent="0.15">
      <c r="A264" s="22"/>
      <c r="B264" s="88" t="s">
        <v>170</v>
      </c>
      <c r="C264" s="116" t="s">
        <v>145</v>
      </c>
      <c r="E264" s="88"/>
      <c r="F264" s="89" t="s">
        <v>146</v>
      </c>
      <c r="G264" s="390"/>
      <c r="H264" s="390"/>
      <c r="I264" s="1" t="s">
        <v>106</v>
      </c>
      <c r="J264" s="21" t="s">
        <v>171</v>
      </c>
    </row>
    <row r="265" spans="1:10" ht="7.5" customHeight="1" x14ac:dyDescent="0.15">
      <c r="A265" s="22"/>
      <c r="B265" s="17"/>
      <c r="D265" s="17"/>
      <c r="E265" s="17"/>
      <c r="F265" s="17"/>
      <c r="G265" s="17"/>
      <c r="H265" s="17"/>
      <c r="I265" s="17"/>
      <c r="J265" s="84"/>
    </row>
    <row r="266" spans="1:10" ht="17.25" customHeight="1" x14ac:dyDescent="0.15">
      <c r="A266" s="22"/>
      <c r="B266" s="88" t="s">
        <v>172</v>
      </c>
      <c r="C266" s="116" t="s">
        <v>145</v>
      </c>
      <c r="E266" s="88"/>
      <c r="F266" s="89" t="s">
        <v>146</v>
      </c>
      <c r="G266" s="390"/>
      <c r="H266" s="390"/>
      <c r="I266" s="1" t="s">
        <v>106</v>
      </c>
      <c r="J266" s="21" t="s">
        <v>155</v>
      </c>
    </row>
    <row r="267" spans="1:10" ht="7.5" customHeight="1" x14ac:dyDescent="0.15">
      <c r="A267" s="22"/>
      <c r="B267" s="17"/>
      <c r="D267" s="17"/>
      <c r="E267" s="17"/>
      <c r="F267" s="17"/>
      <c r="G267" s="17"/>
      <c r="H267" s="17"/>
      <c r="I267" s="17"/>
      <c r="J267" s="84"/>
    </row>
    <row r="268" spans="1:10" ht="17.25" customHeight="1" x14ac:dyDescent="0.15">
      <c r="A268" s="22"/>
      <c r="B268" s="88" t="s">
        <v>159</v>
      </c>
      <c r="C268" s="116" t="s">
        <v>145</v>
      </c>
      <c r="E268" s="88"/>
      <c r="F268" s="89" t="s">
        <v>146</v>
      </c>
      <c r="G268" s="390"/>
      <c r="H268" s="390"/>
      <c r="I268" s="1" t="s">
        <v>157</v>
      </c>
      <c r="J268" s="21" t="s">
        <v>160</v>
      </c>
    </row>
    <row r="269" spans="1:10" ht="7.5" customHeight="1" x14ac:dyDescent="0.15">
      <c r="A269" s="22"/>
      <c r="B269" s="17"/>
      <c r="D269" s="17"/>
      <c r="E269" s="17"/>
      <c r="F269" s="17"/>
      <c r="G269" s="17"/>
      <c r="H269" s="17"/>
      <c r="I269" s="17"/>
      <c r="J269" s="84"/>
    </row>
    <row r="270" spans="1:10" ht="17.25" customHeight="1" x14ac:dyDescent="0.15">
      <c r="A270" s="22"/>
      <c r="B270" s="88" t="s">
        <v>173</v>
      </c>
      <c r="C270" s="116" t="s">
        <v>167</v>
      </c>
      <c r="E270" s="88"/>
      <c r="F270" s="89" t="s">
        <v>146</v>
      </c>
      <c r="G270" s="390"/>
      <c r="H270" s="390"/>
      <c r="I270" s="1" t="s">
        <v>174</v>
      </c>
      <c r="J270" s="21" t="s">
        <v>175</v>
      </c>
    </row>
    <row r="271" spans="1:10" ht="7.5" customHeight="1" x14ac:dyDescent="0.15">
      <c r="A271" s="22"/>
      <c r="B271" s="17"/>
      <c r="D271" s="17"/>
      <c r="E271" s="17"/>
      <c r="F271" s="17"/>
      <c r="G271" s="17"/>
      <c r="H271" s="17"/>
      <c r="I271" s="17"/>
      <c r="J271" s="84"/>
    </row>
    <row r="272" spans="1:10" ht="17.25" customHeight="1" x14ac:dyDescent="0.15">
      <c r="A272" s="22"/>
      <c r="B272" s="88" t="s">
        <v>176</v>
      </c>
      <c r="C272" s="116" t="s">
        <v>167</v>
      </c>
      <c r="E272" s="88"/>
      <c r="F272" s="89" t="s">
        <v>146</v>
      </c>
      <c r="G272" s="390"/>
      <c r="H272" s="390"/>
      <c r="I272" s="1" t="s">
        <v>157</v>
      </c>
      <c r="J272" s="21" t="s">
        <v>177</v>
      </c>
    </row>
    <row r="273" spans="1:10" ht="7.5" customHeight="1" x14ac:dyDescent="0.15">
      <c r="A273" s="22"/>
      <c r="B273" s="17"/>
      <c r="D273" s="17"/>
      <c r="E273" s="17"/>
      <c r="F273" s="17"/>
      <c r="G273" s="17"/>
      <c r="H273" s="17"/>
      <c r="I273" s="17"/>
      <c r="J273" s="84"/>
    </row>
    <row r="274" spans="1:10" ht="17.25" customHeight="1" x14ac:dyDescent="0.15">
      <c r="A274" s="22"/>
      <c r="B274" s="24" t="s">
        <v>161</v>
      </c>
      <c r="C274" s="392"/>
      <c r="D274" s="392"/>
      <c r="E274" s="392"/>
      <c r="F274" s="392"/>
      <c r="G274" s="392"/>
      <c r="H274" s="392"/>
      <c r="I274" s="392"/>
      <c r="J274" s="84"/>
    </row>
    <row r="275" spans="1:10" ht="17.25" customHeight="1" x14ac:dyDescent="0.15">
      <c r="A275" s="22"/>
      <c r="B275" s="24"/>
      <c r="C275" s="392"/>
      <c r="D275" s="392"/>
      <c r="E275" s="392"/>
      <c r="F275" s="392"/>
      <c r="G275" s="392"/>
      <c r="H275" s="392"/>
      <c r="I275" s="392"/>
      <c r="J275" s="84"/>
    </row>
    <row r="276" spans="1:10" ht="7.5" customHeight="1" x14ac:dyDescent="0.15">
      <c r="A276" s="22"/>
      <c r="B276" s="23"/>
      <c r="C276" s="24"/>
      <c r="D276" s="24"/>
      <c r="E276" s="17"/>
      <c r="F276" s="17"/>
      <c r="G276" s="17"/>
      <c r="H276" s="17"/>
      <c r="I276" s="17"/>
      <c r="J276" s="84"/>
    </row>
    <row r="277" spans="1:10" ht="17.25" customHeight="1" x14ac:dyDescent="0.15">
      <c r="A277" s="351" t="s">
        <v>178</v>
      </c>
      <c r="B277" s="351"/>
      <c r="C277" s="76"/>
      <c r="D277" s="76"/>
      <c r="E277" s="76"/>
      <c r="F277" s="76"/>
      <c r="G277" s="76"/>
      <c r="H277" s="76"/>
      <c r="I277" s="76"/>
      <c r="J277" s="119"/>
    </row>
    <row r="278" spans="1:10" ht="7.5" customHeight="1" x14ac:dyDescent="0.15">
      <c r="A278" s="22"/>
      <c r="B278" s="23"/>
      <c r="C278" s="88"/>
      <c r="D278" s="88"/>
      <c r="E278" s="88"/>
      <c r="I278" s="89"/>
      <c r="J278" s="84"/>
    </row>
    <row r="279" spans="1:10" ht="17.25" customHeight="1" x14ac:dyDescent="0.15">
      <c r="A279" s="22"/>
      <c r="B279" s="88" t="s">
        <v>179</v>
      </c>
      <c r="C279" s="116" t="s">
        <v>145</v>
      </c>
      <c r="E279" s="88"/>
      <c r="F279" s="89" t="s">
        <v>146</v>
      </c>
      <c r="G279" s="390">
        <v>6</v>
      </c>
      <c r="H279" s="390"/>
      <c r="I279" s="1" t="s">
        <v>180</v>
      </c>
      <c r="J279" s="21" t="s">
        <v>181</v>
      </c>
    </row>
    <row r="280" spans="1:10" ht="7.5" customHeight="1" x14ac:dyDescent="0.15">
      <c r="A280" s="22"/>
      <c r="B280" s="17"/>
      <c r="D280" s="17"/>
      <c r="E280" s="17"/>
      <c r="G280" s="17"/>
      <c r="I280" s="117"/>
      <c r="J280" s="84"/>
    </row>
    <row r="281" spans="1:10" ht="17.25" customHeight="1" x14ac:dyDescent="0.15">
      <c r="A281" s="22"/>
      <c r="B281" s="88" t="s">
        <v>182</v>
      </c>
      <c r="C281" s="116" t="s">
        <v>145</v>
      </c>
      <c r="E281" s="88"/>
      <c r="F281" s="89" t="s">
        <v>146</v>
      </c>
      <c r="G281" s="390">
        <v>9</v>
      </c>
      <c r="H281" s="390"/>
      <c r="I281" s="1" t="s">
        <v>180</v>
      </c>
      <c r="J281" s="21" t="s">
        <v>181</v>
      </c>
    </row>
    <row r="282" spans="1:10" ht="7.5" customHeight="1" x14ac:dyDescent="0.15">
      <c r="A282" s="22"/>
      <c r="B282" s="17"/>
      <c r="D282" s="17"/>
      <c r="E282" s="17"/>
      <c r="G282" s="17"/>
      <c r="I282" s="117"/>
      <c r="J282" s="84"/>
    </row>
    <row r="283" spans="1:10" ht="17.25" customHeight="1" x14ac:dyDescent="0.15">
      <c r="A283" s="22"/>
      <c r="B283" s="88" t="s">
        <v>183</v>
      </c>
      <c r="C283" s="116" t="s">
        <v>145</v>
      </c>
      <c r="E283" s="88"/>
      <c r="F283" s="89" t="s">
        <v>146</v>
      </c>
      <c r="G283" s="390"/>
      <c r="H283" s="390"/>
      <c r="I283" s="1" t="s">
        <v>184</v>
      </c>
      <c r="J283" s="21" t="s">
        <v>185</v>
      </c>
    </row>
    <row r="284" spans="1:10" ht="7.5" customHeight="1" x14ac:dyDescent="0.15">
      <c r="A284" s="22"/>
      <c r="B284" s="17"/>
      <c r="D284" s="17"/>
      <c r="E284" s="17"/>
      <c r="F284" s="17"/>
      <c r="G284" s="17"/>
      <c r="H284" s="17"/>
      <c r="I284" s="17"/>
      <c r="J284" s="84"/>
    </row>
    <row r="285" spans="1:10" ht="17.25" customHeight="1" x14ac:dyDescent="0.15">
      <c r="A285" s="22"/>
      <c r="B285" s="88" t="s">
        <v>186</v>
      </c>
      <c r="C285" s="116" t="s">
        <v>145</v>
      </c>
      <c r="E285" s="88"/>
      <c r="F285" s="89" t="s">
        <v>146</v>
      </c>
      <c r="G285" s="390"/>
      <c r="H285" s="390"/>
      <c r="I285" s="1" t="s">
        <v>184</v>
      </c>
      <c r="J285" s="21" t="s">
        <v>185</v>
      </c>
    </row>
    <row r="286" spans="1:10" ht="7.5" customHeight="1" x14ac:dyDescent="0.15">
      <c r="A286" s="22"/>
      <c r="B286" s="17"/>
      <c r="D286" s="17"/>
      <c r="E286" s="17"/>
      <c r="F286" s="17"/>
      <c r="G286" s="17"/>
      <c r="H286" s="17"/>
      <c r="I286" s="17"/>
      <c r="J286" s="84"/>
    </row>
    <row r="287" spans="1:10" ht="17.25" customHeight="1" x14ac:dyDescent="0.15">
      <c r="A287" s="22"/>
      <c r="B287" s="24" t="s">
        <v>161</v>
      </c>
      <c r="C287" s="393"/>
      <c r="D287" s="393"/>
      <c r="E287" s="393"/>
      <c r="F287" s="393"/>
      <c r="G287" s="393"/>
      <c r="H287" s="393"/>
      <c r="I287" s="393"/>
      <c r="J287" s="84"/>
    </row>
    <row r="288" spans="1:10" ht="17.25" customHeight="1" x14ac:dyDescent="0.15">
      <c r="A288" s="22"/>
      <c r="B288" s="24"/>
      <c r="C288" s="393"/>
      <c r="D288" s="393"/>
      <c r="E288" s="393"/>
      <c r="F288" s="393"/>
      <c r="G288" s="393"/>
      <c r="H288" s="393"/>
      <c r="I288" s="393"/>
      <c r="J288" s="84"/>
    </row>
    <row r="289" spans="1:10" ht="7.5" customHeight="1" x14ac:dyDescent="0.15">
      <c r="A289" s="22"/>
      <c r="B289" s="23"/>
      <c r="C289" s="24"/>
      <c r="D289" s="24"/>
      <c r="E289" s="17"/>
      <c r="F289" s="17"/>
      <c r="G289" s="17"/>
      <c r="H289" s="17"/>
      <c r="I289" s="17"/>
      <c r="J289" s="84"/>
    </row>
    <row r="290" spans="1:10" ht="17.25" customHeight="1" x14ac:dyDescent="0.15">
      <c r="A290" s="351" t="s">
        <v>187</v>
      </c>
      <c r="B290" s="351"/>
      <c r="C290" s="76"/>
      <c r="D290" s="76"/>
      <c r="E290" s="76"/>
      <c r="F290" s="76"/>
      <c r="G290" s="76"/>
      <c r="H290" s="76"/>
      <c r="I290" s="76"/>
      <c r="J290" s="119"/>
    </row>
    <row r="291" spans="1:10" ht="7.5" customHeight="1" x14ac:dyDescent="0.15">
      <c r="A291" s="22"/>
      <c r="B291" s="23"/>
      <c r="C291" s="88"/>
      <c r="D291" s="88"/>
      <c r="E291" s="88"/>
      <c r="I291" s="89"/>
      <c r="J291" s="84"/>
    </row>
    <row r="292" spans="1:10" ht="17.25" customHeight="1" x14ac:dyDescent="0.15">
      <c r="A292" s="22"/>
      <c r="B292" s="88" t="s">
        <v>188</v>
      </c>
      <c r="C292" s="116" t="s">
        <v>145</v>
      </c>
      <c r="E292" s="88"/>
      <c r="F292" s="89" t="s">
        <v>146</v>
      </c>
      <c r="G292" s="390"/>
      <c r="H292" s="390"/>
      <c r="I292" s="1" t="s">
        <v>168</v>
      </c>
      <c r="J292" s="21" t="s">
        <v>189</v>
      </c>
    </row>
    <row r="293" spans="1:10" ht="7.5" customHeight="1" x14ac:dyDescent="0.15">
      <c r="A293" s="22"/>
      <c r="B293" s="17"/>
      <c r="D293" s="17"/>
      <c r="E293" s="17"/>
      <c r="G293" s="17"/>
      <c r="I293" s="117"/>
      <c r="J293" s="84"/>
    </row>
    <row r="294" spans="1:10" ht="17.25" customHeight="1" x14ac:dyDescent="0.15">
      <c r="A294" s="22"/>
      <c r="B294" s="88" t="s">
        <v>190</v>
      </c>
      <c r="C294" s="116" t="s">
        <v>145</v>
      </c>
      <c r="E294" s="88"/>
      <c r="F294" s="89" t="s">
        <v>146</v>
      </c>
      <c r="G294" s="390"/>
      <c r="H294" s="390"/>
      <c r="I294" s="1" t="s">
        <v>180</v>
      </c>
      <c r="J294" s="21" t="s">
        <v>181</v>
      </c>
    </row>
    <row r="295" spans="1:10" ht="7.5" customHeight="1" x14ac:dyDescent="0.15">
      <c r="A295" s="22"/>
      <c r="B295" s="17"/>
      <c r="D295" s="17"/>
      <c r="E295" s="17"/>
      <c r="G295" s="17"/>
      <c r="I295" s="117"/>
      <c r="J295" s="84"/>
    </row>
    <row r="296" spans="1:10" ht="17.25" customHeight="1" x14ac:dyDescent="0.15">
      <c r="A296" s="22"/>
      <c r="B296" s="88" t="s">
        <v>191</v>
      </c>
      <c r="C296" s="116" t="s">
        <v>167</v>
      </c>
      <c r="E296" s="88"/>
      <c r="F296" s="89" t="s">
        <v>146</v>
      </c>
      <c r="G296" s="390"/>
      <c r="H296" s="390"/>
      <c r="I296" s="1" t="s">
        <v>157</v>
      </c>
      <c r="J296" s="21" t="s">
        <v>192</v>
      </c>
    </row>
    <row r="297" spans="1:10" ht="7.5" customHeight="1" x14ac:dyDescent="0.15">
      <c r="A297" s="22"/>
      <c r="B297" s="17"/>
      <c r="D297" s="17"/>
      <c r="E297" s="17"/>
      <c r="F297" s="17"/>
      <c r="G297" s="17"/>
      <c r="H297" s="17"/>
      <c r="I297" s="17"/>
      <c r="J297" s="84"/>
    </row>
    <row r="298" spans="1:10" ht="17.25" customHeight="1" x14ac:dyDescent="0.15">
      <c r="A298" s="22"/>
      <c r="B298" s="88" t="s">
        <v>193</v>
      </c>
      <c r="C298" s="116" t="s">
        <v>167</v>
      </c>
      <c r="E298" s="88"/>
      <c r="F298" s="89" t="s">
        <v>146</v>
      </c>
      <c r="G298" s="390"/>
      <c r="H298" s="390"/>
      <c r="I298" s="1" t="s">
        <v>157</v>
      </c>
      <c r="J298" s="21" t="s">
        <v>158</v>
      </c>
    </row>
    <row r="299" spans="1:10" ht="7.5" customHeight="1" x14ac:dyDescent="0.15">
      <c r="A299" s="22"/>
      <c r="B299" s="17"/>
      <c r="D299" s="17"/>
      <c r="E299" s="17"/>
      <c r="F299" s="17"/>
      <c r="G299" s="17"/>
      <c r="H299" s="17"/>
      <c r="I299" s="17"/>
      <c r="J299" s="84"/>
    </row>
    <row r="300" spans="1:10" ht="17.25" customHeight="1" x14ac:dyDescent="0.15">
      <c r="A300" s="22"/>
      <c r="B300" s="24" t="s">
        <v>161</v>
      </c>
      <c r="C300" s="393"/>
      <c r="D300" s="393"/>
      <c r="E300" s="393"/>
      <c r="F300" s="393"/>
      <c r="G300" s="393"/>
      <c r="H300" s="393"/>
      <c r="I300" s="393"/>
      <c r="J300" s="84"/>
    </row>
    <row r="301" spans="1:10" ht="17.25" customHeight="1" x14ac:dyDescent="0.15">
      <c r="A301" s="22"/>
      <c r="B301" s="24"/>
      <c r="C301" s="393"/>
      <c r="D301" s="393"/>
      <c r="E301" s="393"/>
      <c r="F301" s="393"/>
      <c r="G301" s="393"/>
      <c r="H301" s="393"/>
      <c r="I301" s="393"/>
      <c r="J301" s="84"/>
    </row>
    <row r="302" spans="1:10" ht="7.5" customHeight="1" x14ac:dyDescent="0.15">
      <c r="A302" s="22"/>
      <c r="B302" s="23"/>
      <c r="C302" s="24"/>
      <c r="D302" s="24"/>
      <c r="E302" s="17"/>
      <c r="F302" s="17"/>
      <c r="G302" s="17"/>
      <c r="H302" s="17"/>
      <c r="I302" s="17"/>
      <c r="J302" s="84"/>
    </row>
    <row r="303" spans="1:10" ht="17.25" customHeight="1" x14ac:dyDescent="0.15">
      <c r="A303" s="351" t="s">
        <v>194</v>
      </c>
      <c r="B303" s="351"/>
      <c r="C303" s="31"/>
      <c r="D303" s="31"/>
      <c r="E303" s="118"/>
      <c r="F303" s="118"/>
      <c r="G303" s="118"/>
      <c r="H303" s="118"/>
      <c r="I303" s="118"/>
      <c r="J303" s="119"/>
    </row>
    <row r="304" spans="1:10" ht="7.5" customHeight="1" x14ac:dyDescent="0.15">
      <c r="A304" s="22"/>
      <c r="B304" s="23"/>
      <c r="C304" s="24"/>
      <c r="D304" s="24"/>
      <c r="E304" s="17"/>
      <c r="F304" s="17"/>
      <c r="G304" s="17"/>
      <c r="H304" s="17"/>
      <c r="I304" s="17"/>
      <c r="J304" s="84"/>
    </row>
    <row r="305" spans="1:10" ht="17.25" customHeight="1" x14ac:dyDescent="0.15">
      <c r="A305" s="22"/>
      <c r="B305" s="88" t="s">
        <v>195</v>
      </c>
      <c r="C305" s="116" t="s">
        <v>145</v>
      </c>
      <c r="E305" s="88"/>
      <c r="F305" s="89" t="s">
        <v>146</v>
      </c>
      <c r="G305" s="390"/>
      <c r="H305" s="390"/>
      <c r="I305" s="1" t="s">
        <v>168</v>
      </c>
      <c r="J305" s="21" t="s">
        <v>189</v>
      </c>
    </row>
    <row r="306" spans="1:10" ht="7.5" customHeight="1" x14ac:dyDescent="0.15">
      <c r="A306" s="22"/>
      <c r="B306" s="17"/>
      <c r="D306" s="17"/>
      <c r="E306" s="17"/>
      <c r="G306" s="17"/>
      <c r="I306" s="117"/>
      <c r="J306" s="84"/>
    </row>
    <row r="307" spans="1:10" ht="17.25" customHeight="1" x14ac:dyDescent="0.15">
      <c r="A307" s="22"/>
      <c r="B307" s="88" t="s">
        <v>196</v>
      </c>
      <c r="C307" s="116" t="s">
        <v>145</v>
      </c>
      <c r="E307" s="88"/>
      <c r="F307" s="89" t="s">
        <v>146</v>
      </c>
      <c r="G307" s="390"/>
      <c r="H307" s="390"/>
      <c r="I307" s="1" t="s">
        <v>168</v>
      </c>
      <c r="J307" s="21" t="s">
        <v>197</v>
      </c>
    </row>
    <row r="308" spans="1:10" ht="7.5" customHeight="1" x14ac:dyDescent="0.15">
      <c r="A308" s="22"/>
      <c r="B308" s="17"/>
      <c r="D308" s="17"/>
      <c r="E308" s="17"/>
      <c r="G308" s="17"/>
      <c r="I308" s="117"/>
      <c r="J308" s="84"/>
    </row>
    <row r="309" spans="1:10" ht="17.25" customHeight="1" x14ac:dyDescent="0.15">
      <c r="A309" s="22"/>
      <c r="B309" s="88" t="s">
        <v>198</v>
      </c>
      <c r="C309" s="116" t="s">
        <v>145</v>
      </c>
      <c r="E309" s="88"/>
      <c r="F309" s="89" t="s">
        <v>146</v>
      </c>
      <c r="G309" s="390"/>
      <c r="H309" s="390"/>
      <c r="I309" s="1" t="s">
        <v>168</v>
      </c>
      <c r="J309" s="21" t="s">
        <v>197</v>
      </c>
    </row>
    <row r="310" spans="1:10" ht="7.5" customHeight="1" x14ac:dyDescent="0.15">
      <c r="A310" s="22"/>
      <c r="B310" s="17"/>
      <c r="D310" s="17"/>
      <c r="E310" s="17"/>
      <c r="F310" s="17"/>
      <c r="G310" s="17"/>
      <c r="H310" s="17"/>
      <c r="I310" s="17"/>
      <c r="J310" s="84"/>
    </row>
    <row r="311" spans="1:10" ht="17.25" customHeight="1" x14ac:dyDescent="0.15">
      <c r="A311" s="22"/>
      <c r="B311" s="24" t="s">
        <v>161</v>
      </c>
      <c r="C311" s="394" t="s">
        <v>199</v>
      </c>
      <c r="D311" s="394"/>
      <c r="E311" s="394"/>
      <c r="F311" s="394"/>
      <c r="G311" s="394"/>
      <c r="H311" s="394"/>
      <c r="I311" s="394"/>
      <c r="J311" s="84"/>
    </row>
    <row r="312" spans="1:10" ht="17.25" customHeight="1" x14ac:dyDescent="0.15">
      <c r="A312" s="22"/>
      <c r="B312" s="23"/>
      <c r="C312" s="394"/>
      <c r="D312" s="394"/>
      <c r="E312" s="394"/>
      <c r="F312" s="394"/>
      <c r="G312" s="394"/>
      <c r="H312" s="394"/>
      <c r="I312" s="394"/>
      <c r="J312" s="84"/>
    </row>
    <row r="313" spans="1:10" ht="7.5" customHeight="1" x14ac:dyDescent="0.15">
      <c r="A313" s="22"/>
      <c r="B313" s="23"/>
      <c r="C313" s="24"/>
      <c r="D313" s="24"/>
      <c r="E313" s="17"/>
      <c r="F313" s="17"/>
      <c r="G313" s="17"/>
      <c r="H313" s="17"/>
      <c r="I313" s="17"/>
      <c r="J313" s="84"/>
    </row>
    <row r="314" spans="1:10" ht="17.25" customHeight="1" x14ac:dyDescent="0.15">
      <c r="A314" s="351" t="s">
        <v>200</v>
      </c>
      <c r="B314" s="351"/>
      <c r="C314" s="31"/>
      <c r="D314" s="31"/>
      <c r="E314" s="118"/>
      <c r="F314" s="118"/>
      <c r="G314" s="118"/>
      <c r="H314" s="118"/>
      <c r="I314" s="118"/>
      <c r="J314" s="119"/>
    </row>
    <row r="315" spans="1:10" ht="7.5" customHeight="1" x14ac:dyDescent="0.15">
      <c r="A315" s="22"/>
      <c r="B315" s="23"/>
      <c r="C315" s="24"/>
      <c r="D315" s="24"/>
      <c r="E315" s="17"/>
      <c r="F315" s="17"/>
      <c r="G315" s="17"/>
      <c r="H315" s="17"/>
      <c r="I315" s="17"/>
      <c r="J315" s="84"/>
    </row>
    <row r="316" spans="1:10" ht="17.25" customHeight="1" x14ac:dyDescent="0.15">
      <c r="A316" s="22"/>
      <c r="B316" s="88" t="s">
        <v>201</v>
      </c>
      <c r="C316" s="116" t="s">
        <v>145</v>
      </c>
      <c r="E316" s="88"/>
      <c r="F316" s="89" t="s">
        <v>146</v>
      </c>
      <c r="G316" s="390">
        <v>20</v>
      </c>
      <c r="H316" s="390"/>
      <c r="I316" s="1" t="s">
        <v>157</v>
      </c>
      <c r="J316" s="21" t="s">
        <v>160</v>
      </c>
    </row>
    <row r="317" spans="1:10" ht="7.5" customHeight="1" x14ac:dyDescent="0.15">
      <c r="A317" s="22"/>
      <c r="B317" s="17"/>
      <c r="D317" s="17"/>
      <c r="E317" s="17"/>
      <c r="G317" s="17"/>
      <c r="I317" s="117"/>
      <c r="J317" s="84"/>
    </row>
    <row r="318" spans="1:10" ht="17.25" customHeight="1" x14ac:dyDescent="0.15">
      <c r="A318" s="22"/>
      <c r="B318" s="88" t="s">
        <v>202</v>
      </c>
      <c r="C318" s="116" t="s">
        <v>145</v>
      </c>
      <c r="E318" s="88"/>
      <c r="F318" s="89" t="s">
        <v>146</v>
      </c>
      <c r="G318" s="390">
        <v>1</v>
      </c>
      <c r="H318" s="390"/>
      <c r="I318" s="1" t="s">
        <v>106</v>
      </c>
      <c r="J318" s="21" t="s">
        <v>152</v>
      </c>
    </row>
    <row r="319" spans="1:10" ht="7.5" customHeight="1" x14ac:dyDescent="0.15">
      <c r="A319" s="22"/>
      <c r="B319" s="17"/>
      <c r="D319" s="17"/>
      <c r="E319" s="17"/>
      <c r="G319" s="17"/>
      <c r="I319" s="117"/>
      <c r="J319" s="84"/>
    </row>
    <row r="320" spans="1:10" ht="17.25" customHeight="1" x14ac:dyDescent="0.15">
      <c r="A320" s="22"/>
      <c r="B320" s="24" t="s">
        <v>161</v>
      </c>
      <c r="C320" s="394" t="s">
        <v>203</v>
      </c>
      <c r="D320" s="394"/>
      <c r="E320" s="394"/>
      <c r="F320" s="394"/>
      <c r="G320" s="394"/>
      <c r="H320" s="394"/>
      <c r="I320" s="394"/>
      <c r="J320" s="84"/>
    </row>
    <row r="321" spans="1:16" ht="17.25" customHeight="1" x14ac:dyDescent="0.15">
      <c r="A321" s="22"/>
      <c r="B321" s="23"/>
      <c r="C321" s="394"/>
      <c r="D321" s="394"/>
      <c r="E321" s="394"/>
      <c r="F321" s="394"/>
      <c r="G321" s="394"/>
      <c r="H321" s="394"/>
      <c r="I321" s="394"/>
      <c r="J321" s="84"/>
    </row>
    <row r="322" spans="1:16" ht="7.5" customHeight="1" x14ac:dyDescent="0.15">
      <c r="A322" s="39"/>
      <c r="B322" s="40"/>
      <c r="C322" s="93"/>
      <c r="D322" s="93"/>
      <c r="E322" s="94"/>
      <c r="F322" s="94"/>
      <c r="G322" s="94"/>
      <c r="H322" s="94"/>
      <c r="I322" s="94"/>
      <c r="J322" s="95"/>
    </row>
    <row r="323" spans="1:16" ht="17.25" customHeight="1" x14ac:dyDescent="0.15">
      <c r="A323" s="348" t="s">
        <v>204</v>
      </c>
      <c r="B323" s="348"/>
      <c r="C323" s="348"/>
      <c r="D323" s="348"/>
      <c r="E323" s="348"/>
      <c r="F323" s="348"/>
      <c r="G323" s="348"/>
      <c r="H323" s="348"/>
      <c r="I323" s="348"/>
      <c r="J323" s="348"/>
    </row>
    <row r="324" spans="1:16" s="75" customFormat="1" ht="7.5" customHeight="1" x14ac:dyDescent="0.15">
      <c r="A324" s="6"/>
      <c r="B324" s="7"/>
      <c r="C324" s="7"/>
      <c r="D324" s="7"/>
      <c r="E324" s="7"/>
      <c r="F324" s="7"/>
      <c r="G324" s="7"/>
      <c r="H324" s="7"/>
      <c r="I324" s="7"/>
      <c r="J324" s="8"/>
    </row>
    <row r="325" spans="1:16" ht="17.25" customHeight="1" x14ac:dyDescent="0.15">
      <c r="A325" s="351" t="s">
        <v>205</v>
      </c>
      <c r="B325" s="351"/>
      <c r="C325" s="76"/>
      <c r="D325" s="76"/>
      <c r="E325" s="76"/>
      <c r="F325" s="76"/>
      <c r="G325" s="76"/>
      <c r="H325" s="76"/>
      <c r="I325" s="76"/>
      <c r="J325" s="32"/>
      <c r="L325" s="354" t="s">
        <v>206</v>
      </c>
      <c r="M325" s="354"/>
      <c r="N325" s="354"/>
      <c r="O325" s="354"/>
      <c r="P325" s="354"/>
    </row>
    <row r="326" spans="1:16" ht="7.5" customHeight="1" x14ac:dyDescent="0.15">
      <c r="A326" s="19"/>
      <c r="B326" s="27"/>
      <c r="C326" s="75"/>
      <c r="D326" s="75"/>
      <c r="E326" s="75"/>
      <c r="F326" s="75"/>
      <c r="G326" s="75"/>
      <c r="H326" s="75"/>
      <c r="I326" s="75"/>
      <c r="J326" s="21"/>
      <c r="L326" s="354"/>
      <c r="M326" s="354"/>
      <c r="N326" s="354"/>
      <c r="O326" s="354"/>
      <c r="P326" s="354"/>
    </row>
    <row r="327" spans="1:16" ht="17.25" customHeight="1" x14ac:dyDescent="0.15">
      <c r="A327" s="19"/>
      <c r="B327" s="27" t="s">
        <v>207</v>
      </c>
      <c r="C327" s="363">
        <v>4</v>
      </c>
      <c r="D327" s="363"/>
      <c r="E327" s="28" t="s">
        <v>10</v>
      </c>
      <c r="F327" s="28"/>
      <c r="G327" s="28"/>
      <c r="H327" s="28"/>
      <c r="I327" s="28"/>
      <c r="J327" s="21" t="s">
        <v>208</v>
      </c>
      <c r="L327" s="354"/>
      <c r="M327" s="354"/>
      <c r="N327" s="354"/>
      <c r="O327" s="354"/>
      <c r="P327" s="354"/>
    </row>
    <row r="328" spans="1:16" ht="7.5" customHeight="1" x14ac:dyDescent="0.15">
      <c r="A328" s="19"/>
      <c r="B328" s="27"/>
      <c r="C328" s="28"/>
      <c r="D328" s="28"/>
      <c r="E328" s="28"/>
      <c r="F328" s="28"/>
      <c r="G328" s="28"/>
      <c r="H328" s="28"/>
      <c r="I328" s="28"/>
      <c r="J328" s="21"/>
      <c r="L328" s="354"/>
      <c r="M328" s="354"/>
      <c r="N328" s="354"/>
      <c r="O328" s="354"/>
      <c r="P328" s="354"/>
    </row>
    <row r="329" spans="1:16" ht="17.25" customHeight="1" x14ac:dyDescent="0.15">
      <c r="A329" s="19"/>
      <c r="B329" s="27" t="s">
        <v>209</v>
      </c>
      <c r="C329" s="349" t="s">
        <v>210</v>
      </c>
      <c r="D329" s="349"/>
      <c r="E329" s="349"/>
      <c r="F329" s="349"/>
      <c r="G329" s="349"/>
      <c r="H329" s="349"/>
      <c r="I329" s="349"/>
      <c r="J329" s="21" t="s">
        <v>210</v>
      </c>
      <c r="L329" s="354"/>
      <c r="M329" s="354"/>
      <c r="N329" s="354"/>
      <c r="O329" s="354"/>
      <c r="P329" s="354"/>
    </row>
    <row r="330" spans="1:16" ht="7.5" customHeight="1" x14ac:dyDescent="0.15">
      <c r="A330" s="19"/>
      <c r="B330" s="27"/>
      <c r="C330" s="52"/>
      <c r="D330" s="52"/>
      <c r="E330" s="52"/>
      <c r="F330" s="52"/>
      <c r="G330" s="52"/>
      <c r="H330" s="52"/>
      <c r="I330" s="52"/>
      <c r="J330" s="21"/>
    </row>
    <row r="331" spans="1:16" ht="17.25" customHeight="1" x14ac:dyDescent="0.15">
      <c r="A331" s="19"/>
      <c r="B331" s="27" t="s">
        <v>211</v>
      </c>
      <c r="C331" s="349" t="s">
        <v>212</v>
      </c>
      <c r="D331" s="349"/>
      <c r="E331" s="349"/>
      <c r="F331" s="349"/>
      <c r="G331" s="349"/>
      <c r="H331" s="349"/>
      <c r="I331" s="349"/>
      <c r="J331" s="21" t="s">
        <v>212</v>
      </c>
    </row>
    <row r="332" spans="1:16" ht="7.5" customHeight="1" x14ac:dyDescent="0.15">
      <c r="A332" s="22"/>
      <c r="B332" s="27"/>
      <c r="C332" s="52"/>
      <c r="D332" s="52"/>
      <c r="E332" s="52"/>
      <c r="F332" s="52"/>
      <c r="G332" s="52"/>
      <c r="H332" s="52"/>
      <c r="I332" s="52"/>
      <c r="J332" s="21"/>
    </row>
    <row r="333" spans="1:16" ht="17.25" customHeight="1" x14ac:dyDescent="0.15">
      <c r="A333" s="19"/>
      <c r="B333" s="27" t="s">
        <v>213</v>
      </c>
      <c r="C333" s="363"/>
      <c r="D333" s="363"/>
      <c r="E333" s="28" t="s">
        <v>10</v>
      </c>
      <c r="F333" s="28"/>
      <c r="G333" s="28"/>
      <c r="H333" s="28"/>
      <c r="I333" s="28"/>
      <c r="J333" s="21" t="s">
        <v>214</v>
      </c>
    </row>
    <row r="334" spans="1:16" ht="7.5" customHeight="1" x14ac:dyDescent="0.15">
      <c r="A334" s="19"/>
      <c r="B334" s="27"/>
      <c r="C334" s="28"/>
      <c r="D334" s="28"/>
      <c r="E334" s="28"/>
      <c r="F334" s="28"/>
      <c r="G334" s="28"/>
      <c r="H334" s="28"/>
      <c r="I334" s="28"/>
      <c r="J334" s="21"/>
    </row>
    <row r="335" spans="1:16" ht="17.25" customHeight="1" x14ac:dyDescent="0.15">
      <c r="A335" s="19"/>
      <c r="B335" s="27" t="s">
        <v>215</v>
      </c>
      <c r="C335" s="349"/>
      <c r="D335" s="349"/>
      <c r="E335" s="349"/>
      <c r="F335" s="349"/>
      <c r="G335" s="349"/>
      <c r="H335" s="349"/>
      <c r="I335" s="349"/>
      <c r="J335" s="21" t="s">
        <v>216</v>
      </c>
    </row>
    <row r="336" spans="1:16" ht="7.5" customHeight="1" x14ac:dyDescent="0.15">
      <c r="A336" s="22"/>
      <c r="B336" s="27"/>
      <c r="C336" s="52"/>
      <c r="D336" s="52"/>
      <c r="E336" s="52"/>
      <c r="F336" s="52"/>
      <c r="G336" s="52"/>
      <c r="H336" s="52"/>
      <c r="I336" s="52"/>
      <c r="J336" s="21"/>
    </row>
    <row r="337" spans="1:10" ht="17.25" customHeight="1" x14ac:dyDescent="0.15">
      <c r="A337" s="19"/>
      <c r="B337" s="27" t="s">
        <v>217</v>
      </c>
      <c r="C337" s="349"/>
      <c r="D337" s="349"/>
      <c r="E337" s="349"/>
      <c r="F337" s="349"/>
      <c r="G337" s="349"/>
      <c r="H337" s="349"/>
      <c r="I337" s="349"/>
      <c r="J337" s="21" t="s">
        <v>218</v>
      </c>
    </row>
    <row r="338" spans="1:10" ht="7.5" customHeight="1" x14ac:dyDescent="0.15">
      <c r="A338" s="22"/>
      <c r="B338" s="23"/>
      <c r="C338" s="23"/>
      <c r="D338" s="23"/>
      <c r="E338" s="23"/>
      <c r="F338" s="23"/>
      <c r="G338" s="23"/>
      <c r="H338" s="23"/>
      <c r="I338" s="23"/>
      <c r="J338" s="21"/>
    </row>
    <row r="339" spans="1:10" ht="17.25" customHeight="1" x14ac:dyDescent="0.15">
      <c r="A339" s="351" t="s">
        <v>219</v>
      </c>
      <c r="B339" s="351"/>
      <c r="C339" s="76"/>
      <c r="D339" s="76"/>
      <c r="E339" s="76"/>
      <c r="F339" s="76"/>
      <c r="G339" s="76"/>
      <c r="H339" s="76"/>
      <c r="I339" s="76"/>
      <c r="J339" s="32"/>
    </row>
    <row r="340" spans="1:10" ht="7.5" customHeight="1" x14ac:dyDescent="0.15">
      <c r="A340" s="19"/>
      <c r="B340" s="27"/>
      <c r="C340" s="52"/>
      <c r="D340" s="52"/>
      <c r="E340" s="52"/>
      <c r="F340" s="52"/>
      <c r="G340" s="52"/>
      <c r="H340" s="52"/>
      <c r="I340" s="52"/>
      <c r="J340" s="21"/>
    </row>
    <row r="341" spans="1:10" ht="17.25" customHeight="1" x14ac:dyDescent="0.15">
      <c r="A341" s="19"/>
      <c r="B341" s="27" t="s">
        <v>220</v>
      </c>
      <c r="C341" s="363">
        <v>4</v>
      </c>
      <c r="D341" s="363"/>
      <c r="E341" s="28" t="s">
        <v>10</v>
      </c>
      <c r="F341" s="28"/>
      <c r="G341" s="28"/>
      <c r="H341" s="28"/>
      <c r="I341" s="28"/>
      <c r="J341" s="21" t="s">
        <v>208</v>
      </c>
    </row>
    <row r="342" spans="1:10" ht="7.5" customHeight="1" x14ac:dyDescent="0.15">
      <c r="A342" s="19"/>
      <c r="B342" s="27"/>
      <c r="C342" s="28"/>
      <c r="D342" s="28"/>
      <c r="E342" s="28"/>
      <c r="F342" s="28"/>
      <c r="G342" s="28"/>
      <c r="H342" s="28"/>
      <c r="I342" s="28"/>
      <c r="J342" s="21"/>
    </row>
    <row r="343" spans="1:10" ht="17.25" customHeight="1" x14ac:dyDescent="0.15">
      <c r="A343" s="19"/>
      <c r="B343" s="27" t="s">
        <v>221</v>
      </c>
      <c r="C343" s="349" t="s">
        <v>210</v>
      </c>
      <c r="D343" s="349"/>
      <c r="E343" s="349"/>
      <c r="F343" s="349"/>
      <c r="G343" s="349"/>
      <c r="H343" s="349"/>
      <c r="I343" s="349"/>
      <c r="J343" s="21" t="s">
        <v>210</v>
      </c>
    </row>
    <row r="344" spans="1:10" ht="7.5" customHeight="1" x14ac:dyDescent="0.15">
      <c r="A344" s="19"/>
      <c r="B344" s="27"/>
      <c r="C344" s="52"/>
      <c r="D344" s="52"/>
      <c r="E344" s="52"/>
      <c r="F344" s="52"/>
      <c r="G344" s="52"/>
      <c r="H344" s="52"/>
      <c r="I344" s="52"/>
      <c r="J344" s="21"/>
    </row>
    <row r="345" spans="1:10" ht="17.25" customHeight="1" x14ac:dyDescent="0.15">
      <c r="A345" s="19"/>
      <c r="B345" s="27" t="s">
        <v>222</v>
      </c>
      <c r="C345" s="349" t="s">
        <v>218</v>
      </c>
      <c r="D345" s="349"/>
      <c r="E345" s="349"/>
      <c r="F345" s="349"/>
      <c r="G345" s="349"/>
      <c r="H345" s="349"/>
      <c r="I345" s="349"/>
      <c r="J345" s="21" t="s">
        <v>218</v>
      </c>
    </row>
    <row r="346" spans="1:10" ht="7.5" customHeight="1" x14ac:dyDescent="0.15">
      <c r="A346" s="19"/>
      <c r="B346" s="27"/>
      <c r="C346" s="52"/>
      <c r="D346" s="52"/>
      <c r="E346" s="52"/>
      <c r="F346" s="52"/>
      <c r="G346" s="52"/>
      <c r="H346" s="52"/>
      <c r="I346" s="52"/>
      <c r="J346" s="21"/>
    </row>
    <row r="347" spans="1:10" ht="7.5" customHeight="1" x14ac:dyDescent="0.15">
      <c r="A347" s="19"/>
      <c r="B347" s="27"/>
      <c r="C347" s="52"/>
      <c r="D347" s="52"/>
      <c r="E347" s="52"/>
      <c r="F347" s="52"/>
      <c r="G347" s="52"/>
      <c r="H347" s="52"/>
      <c r="I347" s="52"/>
      <c r="J347" s="21"/>
    </row>
    <row r="348" spans="1:10" ht="17.25" customHeight="1" x14ac:dyDescent="0.15">
      <c r="A348" s="19"/>
      <c r="B348" s="27" t="s">
        <v>223</v>
      </c>
      <c r="C348" s="363">
        <v>5</v>
      </c>
      <c r="D348" s="363"/>
      <c r="E348" s="28" t="s">
        <v>10</v>
      </c>
      <c r="F348" s="28"/>
      <c r="G348" s="28"/>
      <c r="H348" s="28"/>
      <c r="I348" s="28"/>
      <c r="J348" s="21" t="s">
        <v>214</v>
      </c>
    </row>
    <row r="349" spans="1:10" ht="7.5" customHeight="1" x14ac:dyDescent="0.15">
      <c r="A349" s="19"/>
      <c r="B349" s="27"/>
      <c r="C349" s="28"/>
      <c r="D349" s="28"/>
      <c r="E349" s="28"/>
      <c r="F349" s="28"/>
      <c r="G349" s="28"/>
      <c r="H349" s="28"/>
      <c r="I349" s="28"/>
      <c r="J349" s="21"/>
    </row>
    <row r="350" spans="1:10" ht="17.25" customHeight="1" x14ac:dyDescent="0.15">
      <c r="A350" s="19"/>
      <c r="B350" s="27" t="s">
        <v>224</v>
      </c>
      <c r="C350" s="349" t="s">
        <v>216</v>
      </c>
      <c r="D350" s="349"/>
      <c r="E350" s="349"/>
      <c r="F350" s="349"/>
      <c r="G350" s="349"/>
      <c r="H350" s="349"/>
      <c r="I350" s="349"/>
      <c r="J350" s="21" t="s">
        <v>216</v>
      </c>
    </row>
    <row r="351" spans="1:10" ht="7.5" customHeight="1" x14ac:dyDescent="0.15">
      <c r="A351" s="19"/>
      <c r="B351" s="27"/>
      <c r="C351" s="52"/>
      <c r="D351" s="52"/>
      <c r="E351" s="52"/>
      <c r="F351" s="52"/>
      <c r="G351" s="52"/>
      <c r="H351" s="52"/>
      <c r="I351" s="52"/>
      <c r="J351" s="21"/>
    </row>
    <row r="352" spans="1:10" ht="17.25" customHeight="1" x14ac:dyDescent="0.15">
      <c r="A352" s="19"/>
      <c r="B352" s="27" t="s">
        <v>225</v>
      </c>
      <c r="C352" s="349" t="s">
        <v>226</v>
      </c>
      <c r="D352" s="349"/>
      <c r="E352" s="349"/>
      <c r="F352" s="349"/>
      <c r="G352" s="349"/>
      <c r="H352" s="349"/>
      <c r="I352" s="349"/>
      <c r="J352" s="21" t="s">
        <v>227</v>
      </c>
    </row>
    <row r="353" spans="1:10" ht="7.5" customHeight="1" x14ac:dyDescent="0.15">
      <c r="A353" s="120"/>
      <c r="B353" s="47"/>
      <c r="C353" s="121"/>
      <c r="D353" s="121"/>
      <c r="E353" s="121"/>
      <c r="F353" s="121"/>
      <c r="G353" s="121"/>
      <c r="H353" s="121"/>
      <c r="I353" s="121"/>
      <c r="J353" s="42"/>
    </row>
  </sheetData>
  <mergeCells count="248">
    <mergeCell ref="C350:I350"/>
    <mergeCell ref="C352:I352"/>
    <mergeCell ref="C331:I331"/>
    <mergeCell ref="C333:D333"/>
    <mergeCell ref="C335:I335"/>
    <mergeCell ref="C337:I337"/>
    <mergeCell ref="A339:B339"/>
    <mergeCell ref="C341:D341"/>
    <mergeCell ref="C343:I343"/>
    <mergeCell ref="C345:I345"/>
    <mergeCell ref="C348:D348"/>
    <mergeCell ref="A314:B314"/>
    <mergeCell ref="G316:H316"/>
    <mergeCell ref="G318:H318"/>
    <mergeCell ref="C320:I321"/>
    <mergeCell ref="A323:J323"/>
    <mergeCell ref="A325:B325"/>
    <mergeCell ref="L325:P329"/>
    <mergeCell ref="C327:D327"/>
    <mergeCell ref="C329:I329"/>
    <mergeCell ref="G294:H294"/>
    <mergeCell ref="G296:H296"/>
    <mergeCell ref="G298:H298"/>
    <mergeCell ref="C300:I301"/>
    <mergeCell ref="A303:B303"/>
    <mergeCell ref="G305:H305"/>
    <mergeCell ref="G307:H307"/>
    <mergeCell ref="G309:H309"/>
    <mergeCell ref="C311:I312"/>
    <mergeCell ref="C274:I275"/>
    <mergeCell ref="A277:B277"/>
    <mergeCell ref="G279:H279"/>
    <mergeCell ref="G281:H281"/>
    <mergeCell ref="G283:H283"/>
    <mergeCell ref="G285:H285"/>
    <mergeCell ref="C287:I288"/>
    <mergeCell ref="A290:B290"/>
    <mergeCell ref="G292:H292"/>
    <mergeCell ref="A252:B252"/>
    <mergeCell ref="G258:H258"/>
    <mergeCell ref="G260:H260"/>
    <mergeCell ref="G262:H262"/>
    <mergeCell ref="G264:H264"/>
    <mergeCell ref="G266:H266"/>
    <mergeCell ref="G268:H268"/>
    <mergeCell ref="G270:H270"/>
    <mergeCell ref="G272:H272"/>
    <mergeCell ref="L233:P241"/>
    <mergeCell ref="G235:H235"/>
    <mergeCell ref="G237:H237"/>
    <mergeCell ref="G239:H239"/>
    <mergeCell ref="G241:H241"/>
    <mergeCell ref="G243:H243"/>
    <mergeCell ref="G245:H245"/>
    <mergeCell ref="G247:H247"/>
    <mergeCell ref="C249:I250"/>
    <mergeCell ref="C223:H223"/>
    <mergeCell ref="C224:H224"/>
    <mergeCell ref="C225:H225"/>
    <mergeCell ref="C226:H226"/>
    <mergeCell ref="C227:H227"/>
    <mergeCell ref="C228:H228"/>
    <mergeCell ref="C229:H229"/>
    <mergeCell ref="A231:J231"/>
    <mergeCell ref="A233:B233"/>
    <mergeCell ref="C214:H214"/>
    <mergeCell ref="C215:H215"/>
    <mergeCell ref="C216:H216"/>
    <mergeCell ref="C217:H217"/>
    <mergeCell ref="C218:H218"/>
    <mergeCell ref="C219:H219"/>
    <mergeCell ref="C220:H220"/>
    <mergeCell ref="C221:H221"/>
    <mergeCell ref="C222:H222"/>
    <mergeCell ref="C205:H205"/>
    <mergeCell ref="C206:H206"/>
    <mergeCell ref="C207:H207"/>
    <mergeCell ref="C208:H208"/>
    <mergeCell ref="C209:H209"/>
    <mergeCell ref="C210:H210"/>
    <mergeCell ref="C211:H211"/>
    <mergeCell ref="C212:H212"/>
    <mergeCell ref="C213:H213"/>
    <mergeCell ref="C195:H195"/>
    <mergeCell ref="C196:H196"/>
    <mergeCell ref="C197:H197"/>
    <mergeCell ref="C198:H198"/>
    <mergeCell ref="C199:H199"/>
    <mergeCell ref="C201:H201"/>
    <mergeCell ref="C202:H202"/>
    <mergeCell ref="C203:H203"/>
    <mergeCell ref="C204:H204"/>
    <mergeCell ref="C186:H186"/>
    <mergeCell ref="C187:H187"/>
    <mergeCell ref="C188:H188"/>
    <mergeCell ref="C189:H189"/>
    <mergeCell ref="C190:H190"/>
    <mergeCell ref="C191:H191"/>
    <mergeCell ref="C192:H192"/>
    <mergeCell ref="C193:H193"/>
    <mergeCell ref="C194:H194"/>
    <mergeCell ref="C176:H176"/>
    <mergeCell ref="C177:H177"/>
    <mergeCell ref="C178:H178"/>
    <mergeCell ref="C179:H179"/>
    <mergeCell ref="C180:H180"/>
    <mergeCell ref="C181:H181"/>
    <mergeCell ref="C182:H182"/>
    <mergeCell ref="C183:H183"/>
    <mergeCell ref="C184:H184"/>
    <mergeCell ref="C166:H166"/>
    <mergeCell ref="C167:I167"/>
    <mergeCell ref="C168:I168"/>
    <mergeCell ref="C169:I169"/>
    <mergeCell ref="C171:H171"/>
    <mergeCell ref="C172:H172"/>
    <mergeCell ref="C173:H173"/>
    <mergeCell ref="C174:H174"/>
    <mergeCell ref="C175:H175"/>
    <mergeCell ref="L153:P156"/>
    <mergeCell ref="G156:H156"/>
    <mergeCell ref="A158:J158"/>
    <mergeCell ref="A159:B159"/>
    <mergeCell ref="C161:H161"/>
    <mergeCell ref="C162:H162"/>
    <mergeCell ref="C163:H163"/>
    <mergeCell ref="C164:H164"/>
    <mergeCell ref="C165:H165"/>
    <mergeCell ref="B145:E145"/>
    <mergeCell ref="G145:H145"/>
    <mergeCell ref="B147:E147"/>
    <mergeCell ref="G147:H147"/>
    <mergeCell ref="B149:E149"/>
    <mergeCell ref="G149:H149"/>
    <mergeCell ref="B151:E151"/>
    <mergeCell ref="G151:H151"/>
    <mergeCell ref="B153:E153"/>
    <mergeCell ref="G153:H153"/>
    <mergeCell ref="L136:P139"/>
    <mergeCell ref="B137:E137"/>
    <mergeCell ref="G137:H137"/>
    <mergeCell ref="B139:E139"/>
    <mergeCell ref="G139:H139"/>
    <mergeCell ref="B141:E141"/>
    <mergeCell ref="G141:H141"/>
    <mergeCell ref="B143:E143"/>
    <mergeCell ref="G143:H143"/>
    <mergeCell ref="C123:D123"/>
    <mergeCell ref="G123:H123"/>
    <mergeCell ref="C125:D125"/>
    <mergeCell ref="A127:B127"/>
    <mergeCell ref="L127:P130"/>
    <mergeCell ref="C129:I129"/>
    <mergeCell ref="A131:J131"/>
    <mergeCell ref="A133:B133"/>
    <mergeCell ref="B135:E135"/>
    <mergeCell ref="G135:H135"/>
    <mergeCell ref="C107:D107"/>
    <mergeCell ref="A109:B109"/>
    <mergeCell ref="C111:I111"/>
    <mergeCell ref="C113:I113"/>
    <mergeCell ref="C115:D115"/>
    <mergeCell ref="L116:P119"/>
    <mergeCell ref="C117:D117"/>
    <mergeCell ref="G119:H119"/>
    <mergeCell ref="G121:H121"/>
    <mergeCell ref="C95:I95"/>
    <mergeCell ref="C97:D97"/>
    <mergeCell ref="L98:P101"/>
    <mergeCell ref="C99:D99"/>
    <mergeCell ref="G99:H99"/>
    <mergeCell ref="G101:H101"/>
    <mergeCell ref="G103:H103"/>
    <mergeCell ref="C105:D105"/>
    <mergeCell ref="G105:H105"/>
    <mergeCell ref="A77:J77"/>
    <mergeCell ref="C79:I79"/>
    <mergeCell ref="C81:I81"/>
    <mergeCell ref="L81:P83"/>
    <mergeCell ref="C85:I85"/>
    <mergeCell ref="C87:I87"/>
    <mergeCell ref="A89:J89"/>
    <mergeCell ref="A91:B91"/>
    <mergeCell ref="C93:I93"/>
    <mergeCell ref="A57:J57"/>
    <mergeCell ref="L57:P65"/>
    <mergeCell ref="A59:B59"/>
    <mergeCell ref="C61:I61"/>
    <mergeCell ref="C63:I63"/>
    <mergeCell ref="A65:B65"/>
    <mergeCell ref="C67:I67"/>
    <mergeCell ref="C69:I69"/>
    <mergeCell ref="O69:P75"/>
    <mergeCell ref="A71:B71"/>
    <mergeCell ref="C73:I73"/>
    <mergeCell ref="C75:I75"/>
    <mergeCell ref="C43:D43"/>
    <mergeCell ref="E43:F43"/>
    <mergeCell ref="G43:H43"/>
    <mergeCell ref="C45:D45"/>
    <mergeCell ref="E45:F45"/>
    <mergeCell ref="G45:H45"/>
    <mergeCell ref="A47:J47"/>
    <mergeCell ref="L47:P53"/>
    <mergeCell ref="A49:B49"/>
    <mergeCell ref="C51:D51"/>
    <mergeCell ref="E51:F51"/>
    <mergeCell ref="G51:H51"/>
    <mergeCell ref="A53:B53"/>
    <mergeCell ref="A31:B31"/>
    <mergeCell ref="C33:D33"/>
    <mergeCell ref="G33:H33"/>
    <mergeCell ref="C35:D35"/>
    <mergeCell ref="E35:F35"/>
    <mergeCell ref="G35:H35"/>
    <mergeCell ref="L35:P41"/>
    <mergeCell ref="C37:D37"/>
    <mergeCell ref="E37:F37"/>
    <mergeCell ref="G37:H37"/>
    <mergeCell ref="C39:D39"/>
    <mergeCell ref="E39:F39"/>
    <mergeCell ref="G39:H39"/>
    <mergeCell ref="C41:D41"/>
    <mergeCell ref="E41:F41"/>
    <mergeCell ref="G41:H41"/>
    <mergeCell ref="C18:I18"/>
    <mergeCell ref="A20:J20"/>
    <mergeCell ref="A21:B21"/>
    <mergeCell ref="C23:D23"/>
    <mergeCell ref="E23:F23"/>
    <mergeCell ref="G23:H23"/>
    <mergeCell ref="L23:P29"/>
    <mergeCell ref="C25:D25"/>
    <mergeCell ref="E25:F25"/>
    <mergeCell ref="G25:H25"/>
    <mergeCell ref="G27:I27"/>
    <mergeCell ref="C29:D29"/>
    <mergeCell ref="E29:F29"/>
    <mergeCell ref="G29:H29"/>
    <mergeCell ref="A4:J4"/>
    <mergeCell ref="A5:B5"/>
    <mergeCell ref="C5:I5"/>
    <mergeCell ref="A6:J6"/>
    <mergeCell ref="C10:I10"/>
    <mergeCell ref="C12:I12"/>
    <mergeCell ref="L12:P17"/>
    <mergeCell ref="C14:I14"/>
    <mergeCell ref="C16:I16"/>
  </mergeCells>
  <phoneticPr fontId="53"/>
  <conditionalFormatting sqref="C235">
    <cfRule type="cellIs" dxfId="30" priority="5" operator="equal">
      <formula>"有"</formula>
    </cfRule>
  </conditionalFormatting>
  <conditionalFormatting sqref="C237">
    <cfRule type="cellIs" dxfId="29" priority="6" operator="equal">
      <formula>"有"</formula>
    </cfRule>
  </conditionalFormatting>
  <conditionalFormatting sqref="C254">
    <cfRule type="cellIs" dxfId="28" priority="7" operator="equal">
      <formula>"有"</formula>
    </cfRule>
  </conditionalFormatting>
  <conditionalFormatting sqref="C256">
    <cfRule type="cellIs" dxfId="27" priority="8" operator="equal">
      <formula>"有"</formula>
    </cfRule>
  </conditionalFormatting>
  <conditionalFormatting sqref="C272">
    <cfRule type="cellIs" dxfId="26" priority="9" operator="equal">
      <formula>"有"</formula>
    </cfRule>
  </conditionalFormatting>
  <conditionalFormatting sqref="C270">
    <cfRule type="cellIs" dxfId="25" priority="10" operator="equal">
      <formula>"有"</formula>
    </cfRule>
  </conditionalFormatting>
  <conditionalFormatting sqref="C258">
    <cfRule type="cellIs" dxfId="24" priority="11" operator="equal">
      <formula>"有"</formula>
    </cfRule>
  </conditionalFormatting>
  <conditionalFormatting sqref="C279:I286 C302:I318 C300 C289:I299">
    <cfRule type="cellIs" dxfId="23" priority="12" operator="equal">
      <formula>"有"</formula>
    </cfRule>
  </conditionalFormatting>
  <conditionalFormatting sqref="C260">
    <cfRule type="cellIs" dxfId="22" priority="14" operator="equal">
      <formula>"有"</formula>
    </cfRule>
  </conditionalFormatting>
  <conditionalFormatting sqref="C262">
    <cfRule type="cellIs" dxfId="21" priority="15" operator="equal">
      <formula>"有"</formula>
    </cfRule>
  </conditionalFormatting>
  <conditionalFormatting sqref="C264">
    <cfRule type="cellIs" dxfId="20" priority="16" operator="equal">
      <formula>"有"</formula>
    </cfRule>
  </conditionalFormatting>
  <conditionalFormatting sqref="C266">
    <cfRule type="cellIs" dxfId="19" priority="17" operator="equal">
      <formula>"有"</formula>
    </cfRule>
  </conditionalFormatting>
  <conditionalFormatting sqref="C268">
    <cfRule type="cellIs" dxfId="18" priority="18" operator="equal">
      <formula>"有"</formula>
    </cfRule>
  </conditionalFormatting>
  <conditionalFormatting sqref="C105">
    <cfRule type="cellIs" dxfId="17" priority="19" operator="equal">
      <formula>"有"</formula>
    </cfRule>
  </conditionalFormatting>
  <conditionalFormatting sqref="C105:D105">
    <cfRule type="cellIs" dxfId="16" priority="20" operator="equal">
      <formula>"区域内"</formula>
    </cfRule>
  </conditionalFormatting>
  <conditionalFormatting sqref="C107">
    <cfRule type="cellIs" dxfId="15" priority="21" operator="equal">
      <formula>"有"</formula>
    </cfRule>
  </conditionalFormatting>
  <conditionalFormatting sqref="C107:D107">
    <cfRule type="cellIs" dxfId="14" priority="22" operator="equal">
      <formula>"区域内"</formula>
    </cfRule>
  </conditionalFormatting>
  <conditionalFormatting sqref="C123">
    <cfRule type="cellIs" dxfId="13" priority="23" operator="equal">
      <formula>"有"</formula>
    </cfRule>
  </conditionalFormatting>
  <conditionalFormatting sqref="C123:D123">
    <cfRule type="cellIs" dxfId="12" priority="24" operator="equal">
      <formula>"区域内"</formula>
    </cfRule>
  </conditionalFormatting>
  <conditionalFormatting sqref="C125">
    <cfRule type="cellIs" dxfId="11" priority="25" operator="equal">
      <formula>"有"</formula>
    </cfRule>
  </conditionalFormatting>
  <conditionalFormatting sqref="C125:D125">
    <cfRule type="cellIs" dxfId="10" priority="26" operator="equal">
      <formula>"区域内"</formula>
    </cfRule>
  </conditionalFormatting>
  <conditionalFormatting sqref="C239">
    <cfRule type="cellIs" dxfId="9" priority="27" operator="equal">
      <formula>"有"</formula>
    </cfRule>
  </conditionalFormatting>
  <conditionalFormatting sqref="C241">
    <cfRule type="cellIs" dxfId="8" priority="28" operator="equal">
      <formula>"有"</formula>
    </cfRule>
  </conditionalFormatting>
  <conditionalFormatting sqref="C245">
    <cfRule type="cellIs" dxfId="7" priority="29" operator="equal">
      <formula>"有"</formula>
    </cfRule>
  </conditionalFormatting>
  <conditionalFormatting sqref="C247">
    <cfRule type="cellIs" dxfId="6" priority="30" operator="equal">
      <formula>"有"</formula>
    </cfRule>
  </conditionalFormatting>
  <conditionalFormatting sqref="C243">
    <cfRule type="cellIs" dxfId="5" priority="31" operator="equal">
      <formula>"有"</formula>
    </cfRule>
  </conditionalFormatting>
  <conditionalFormatting sqref="I55">
    <cfRule type="cellIs" dxfId="4" priority="34" operator="equal">
      <formula>"区域内"</formula>
    </cfRule>
  </conditionalFormatting>
  <conditionalFormatting sqref="C287">
    <cfRule type="cellIs" dxfId="3" priority="35" operator="equal">
      <formula>"有"</formula>
    </cfRule>
  </conditionalFormatting>
  <conditionalFormatting sqref="C170">
    <cfRule type="cellIs" dxfId="2" priority="3" operator="equal">
      <formula>"有"</formula>
    </cfRule>
  </conditionalFormatting>
  <conditionalFormatting sqref="C185">
    <cfRule type="cellIs" dxfId="1" priority="2" operator="equal">
      <formula>"有"</formula>
    </cfRule>
  </conditionalFormatting>
  <conditionalFormatting sqref="C200">
    <cfRule type="cellIs" dxfId="0" priority="1" operator="equal">
      <formula>"有"</formula>
    </cfRule>
  </conditionalFormatting>
  <dataValidations count="15">
    <dataValidation type="whole" allowBlank="1" showInputMessage="1" showErrorMessage="1" errorTitle="西暦の入力" error="4桁の西暦で記載下さい" sqref="C8:C9">
      <formula1>1900</formula1>
      <formula2>2100</formula2>
    </dataValidation>
    <dataValidation type="list" allowBlank="1" showInputMessage="1" showErrorMessage="1" errorTitle="月の入力" error="月を選択して下さい" sqref="E8:E9">
      <formula1>"1,2,3,4,5,6,7,8,9,10,11,12"</formula1>
      <formula2>0</formula2>
    </dataValidation>
    <dataValidation type="list" allowBlank="1" showInputMessage="1" showErrorMessage="1" errorTitle="日にちの入力" error="日にちを選択して下さい" sqref="G8:G9">
      <formula1>"1,2,3,4,5,6,7,8,9,10,11,12,13,14,15,16,17,18,19,20,21,22,23,24,25,26,27,28,29,30,31"</formula1>
      <formula2>0</formula2>
    </dataValidation>
    <dataValidation type="list" allowBlank="1" showInputMessage="1" showErrorMessage="1" sqref="C83">
      <formula1>"○,-"</formula1>
      <formula2>0</formula2>
    </dataValidation>
    <dataValidation type="list" allowBlank="1" showInputMessage="1" showErrorMessage="1" sqref="C327:D327 C333:D333 C341:D341 C348:D348">
      <formula1>"１,２,３,４,５,６,７,８,９,１０,１１,１２"</formula1>
      <formula2>0</formula2>
    </dataValidation>
    <dataValidation type="list" allowBlank="1" showInputMessage="1" sqref="C331:I331 C337:I337">
      <formula1>"防災情報及び避難誘導,防災情報,避難誘導"</formula1>
      <formula2>0</formula2>
    </dataValidation>
    <dataValidation type="list" allowBlank="1" showInputMessage="1" sqref="C329:I329 C335:I335 C343:I343 C350:I350">
      <formula1>"新規採用の従業員,全従業員"</formula1>
      <formula2>0</formula2>
    </dataValidation>
    <dataValidation type="list" allowBlank="1" showInputMessage="1" sqref="C345:I345 C352:I352">
      <formula1>"避難誘導,情報収集・伝達,情報収集・伝達及び避難誘導"</formula1>
      <formula2>0</formula2>
    </dataValidation>
    <dataValidation type="list" allowBlank="1" showInputMessage="1" sqref="C79:I79">
      <formula1>"ファックス,メール,電話"</formula1>
      <formula2>0</formula2>
    </dataValidation>
    <dataValidation type="list" allowBlank="1" showInputMessage="1" showErrorMessage="1" sqref="G27:I27">
      <formula1>"平日と同じ,平日と異なる"</formula1>
      <formula2>0</formula2>
    </dataValidation>
    <dataValidation operator="greaterThanOrEqual" allowBlank="1" showInputMessage="1" showErrorMessage="1" sqref="G235 G237 G239 G241 G243 G245 G247 G258 G260 G262 G264 G266 G268 G270 G272 G279 G281 G283 G285 G292 G294 G296 G298 G305 G307 G309 G316 G318">
      <formula1>0</formula1>
      <formula2>0</formula2>
    </dataValidation>
    <dataValidation type="list" allowBlank="1" showInputMessage="1" showErrorMessage="1" sqref="C235 C237 C239 C241 C243 C245 C247 C254 C256 C258 C260 C262 C264 C266 C268 C270 C272 C279 C281 C283 C285 C292 C294 C296 C298 C305 C307 C309 C316 C318">
      <formula1>"有,無"</formula1>
      <formula2>0</formula2>
    </dataValidation>
    <dataValidation type="list" allowBlank="1" showInputMessage="1" showErrorMessage="1" sqref="I55 C107 C125">
      <formula1>"区域内,区域外"</formula1>
      <formula2>0</formula2>
    </dataValidation>
    <dataValidation type="list" allowBlank="1" showInputMessage="1" showErrorMessage="1" sqref="C18:I18">
      <formula1>"1.浸水害,2.土砂災害,3.浸水害・土砂災害の両方"</formula1>
      <formula2>0</formula2>
    </dataValidation>
    <dataValidation type="list" allowBlank="1" showInputMessage="1" showErrorMessage="1" sqref="C105:D105 C123:D123">
      <formula1>"区域外,区域内"</formula1>
      <formula2>0</formula2>
    </dataValidation>
  </dataValidations>
  <hyperlinks>
    <hyperlink ref="C81" display="http://www.city.○○.○○.jp/○○/"/>
  </hyperlinks>
  <printOptions horizontalCentered="1"/>
  <pageMargins left="0.70833333333333304" right="0.70833333333333304" top="0.59027777777777801" bottom="0.39374999999999999" header="0.51180555555555496" footer="0.51180555555555496"/>
  <pageSetup paperSize="9" scale="72" firstPageNumber="0" orientation="portrait" horizontalDpi="300" verticalDpi="300" r:id="rId1"/>
  <rowBreaks count="4" manualBreakCount="4">
    <brk id="70" max="16383" man="1"/>
    <brk id="157" max="16383" man="1"/>
    <brk id="230" max="16383" man="1"/>
    <brk id="322" max="16383" man="1"/>
  </rowBreaks>
  <drawing r:id="rId2"/>
  <legacyDrawing r:id="rId3"/>
  <mc:AlternateContent xmlns:mc="http://schemas.openxmlformats.org/markup-compatibility/2006">
    <mc:Choice Requires="x14"/>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72C4"/>
  </sheetPr>
  <dimension ref="A1:AMJ91"/>
  <sheetViews>
    <sheetView view="pageBreakPreview" topLeftCell="A57" zoomScale="70" zoomScaleNormal="70" zoomScaleSheetLayoutView="70" workbookViewId="0">
      <selection activeCell="O93" sqref="O93"/>
    </sheetView>
  </sheetViews>
  <sheetFormatPr defaultColWidth="9" defaultRowHeight="18.75" x14ac:dyDescent="0.15"/>
  <cols>
    <col min="1" max="8" width="9" style="122"/>
    <col min="9" max="9" width="2.875" style="122" customWidth="1"/>
    <col min="10" max="10" width="11.5" style="122" customWidth="1"/>
    <col min="11" max="11" width="12.875" style="122" customWidth="1"/>
    <col min="12" max="12" width="8.5" style="122" customWidth="1"/>
    <col min="13" max="13" width="11.5" style="122" customWidth="1"/>
    <col min="14" max="15" width="9" style="122"/>
    <col min="16" max="16" width="1.25" style="122" customWidth="1"/>
    <col min="17" max="1024" width="9" style="122"/>
  </cols>
  <sheetData>
    <row r="1" spans="1:23" ht="6.95" customHeight="1" x14ac:dyDescent="0.15">
      <c r="A1" s="123"/>
      <c r="B1" s="123"/>
      <c r="C1" s="123"/>
      <c r="D1" s="123"/>
      <c r="E1" s="123"/>
      <c r="F1" s="123"/>
      <c r="G1" s="123"/>
      <c r="H1" s="123"/>
      <c r="I1" s="124"/>
      <c r="J1" s="125"/>
      <c r="K1" s="125"/>
      <c r="L1" s="124"/>
      <c r="M1" s="124"/>
      <c r="N1" s="124"/>
      <c r="O1" s="124"/>
      <c r="P1" s="124"/>
      <c r="Q1" s="124"/>
      <c r="R1" s="126"/>
      <c r="S1" s="126"/>
      <c r="T1" s="127"/>
      <c r="U1" s="127"/>
      <c r="V1" s="127"/>
      <c r="W1" s="126"/>
    </row>
    <row r="2" spans="1:23" ht="21" customHeight="1" x14ac:dyDescent="0.15">
      <c r="A2" s="395" t="s">
        <v>228</v>
      </c>
      <c r="B2" s="395"/>
      <c r="C2" s="395"/>
      <c r="D2" s="395"/>
      <c r="E2" s="395"/>
      <c r="F2" s="395"/>
      <c r="G2" s="395"/>
      <c r="H2" s="395"/>
      <c r="I2" s="395"/>
      <c r="J2" s="395"/>
      <c r="K2" s="125"/>
      <c r="L2" s="124"/>
      <c r="M2" s="124"/>
      <c r="N2" s="124"/>
      <c r="O2" s="124"/>
      <c r="P2" s="124"/>
      <c r="Q2" s="128" t="s">
        <v>229</v>
      </c>
      <c r="R2" s="129" t="str">
        <f>入力シート!C10</f>
        <v>岡山保育園</v>
      </c>
      <c r="S2" s="129"/>
      <c r="T2" s="129"/>
      <c r="U2" s="129"/>
      <c r="V2" s="130"/>
      <c r="W2" s="126"/>
    </row>
    <row r="3" spans="1:23" ht="21" customHeight="1" x14ac:dyDescent="0.15">
      <c r="A3" s="395"/>
      <c r="B3" s="395"/>
      <c r="C3" s="395"/>
      <c r="D3" s="395"/>
      <c r="E3" s="395"/>
      <c r="F3" s="395"/>
      <c r="G3" s="395"/>
      <c r="H3" s="395"/>
      <c r="I3" s="395"/>
      <c r="J3" s="395"/>
      <c r="K3" s="125"/>
      <c r="L3" s="124"/>
      <c r="M3" s="124"/>
      <c r="N3" s="124"/>
      <c r="O3" s="124"/>
      <c r="P3" s="124"/>
      <c r="Q3" s="131" t="s">
        <v>230</v>
      </c>
      <c r="R3" s="132"/>
      <c r="S3" s="133" t="str">
        <f>入力シート!C18</f>
        <v>3.浸水害・土砂災害の両方</v>
      </c>
      <c r="T3" s="134"/>
      <c r="U3" s="134"/>
      <c r="V3" s="135"/>
      <c r="W3" s="126"/>
    </row>
    <row r="4" spans="1:23" ht="6.95" customHeight="1" x14ac:dyDescent="0.15">
      <c r="A4" s="123"/>
      <c r="B4" s="123"/>
      <c r="C4" s="123"/>
      <c r="D4" s="123"/>
      <c r="E4" s="123"/>
      <c r="F4" s="123"/>
      <c r="G4" s="123"/>
      <c r="H4" s="123"/>
      <c r="I4" s="124"/>
      <c r="J4" s="125"/>
      <c r="K4" s="125"/>
      <c r="L4" s="124"/>
      <c r="M4" s="124"/>
      <c r="N4" s="124"/>
      <c r="O4" s="124"/>
      <c r="P4" s="124"/>
      <c r="Q4" s="124"/>
      <c r="R4" s="126"/>
      <c r="S4" s="126"/>
      <c r="T4" s="127"/>
      <c r="U4" s="127"/>
      <c r="V4" s="127"/>
      <c r="W4" s="126"/>
    </row>
    <row r="5" spans="1:23" ht="22.5" x14ac:dyDescent="0.15">
      <c r="A5" s="136" t="s">
        <v>231</v>
      </c>
      <c r="B5" s="137"/>
      <c r="C5" s="137"/>
      <c r="D5" s="137"/>
      <c r="E5" s="137"/>
      <c r="F5" s="137"/>
      <c r="G5" s="137"/>
      <c r="H5" s="137"/>
      <c r="I5" s="137"/>
      <c r="J5" s="138"/>
      <c r="K5" s="138"/>
      <c r="L5" s="138"/>
      <c r="M5" s="138"/>
      <c r="N5" s="138"/>
      <c r="O5" s="138"/>
      <c r="P5" s="138"/>
      <c r="Q5" s="138"/>
      <c r="R5" s="138"/>
      <c r="S5" s="138"/>
      <c r="T5" s="138"/>
      <c r="V5" s="139" t="s">
        <v>232</v>
      </c>
      <c r="W5" s="140"/>
    </row>
    <row r="6" spans="1:23" ht="22.5" x14ac:dyDescent="0.15">
      <c r="A6" s="396" t="str">
        <f>入力シート!B33</f>
        <v>種別（歩行状態等）</v>
      </c>
      <c r="B6" s="396"/>
      <c r="C6" s="396"/>
      <c r="D6" s="397" t="s">
        <v>26</v>
      </c>
      <c r="E6" s="397"/>
      <c r="F6" s="397"/>
      <c r="G6" s="398" t="s">
        <v>27</v>
      </c>
      <c r="H6" s="398"/>
      <c r="I6" s="137"/>
      <c r="J6" s="399" t="s">
        <v>233</v>
      </c>
      <c r="K6" s="399"/>
      <c r="L6" s="399"/>
      <c r="M6" s="141"/>
      <c r="N6" s="141"/>
      <c r="O6" s="141"/>
      <c r="P6" s="141"/>
      <c r="Q6" s="141"/>
      <c r="R6" s="141"/>
      <c r="S6" s="141"/>
      <c r="T6" s="141"/>
      <c r="U6" s="141"/>
      <c r="V6" s="141"/>
      <c r="W6" s="142"/>
    </row>
    <row r="7" spans="1:23" ht="22.5" x14ac:dyDescent="0.15">
      <c r="A7" s="143" t="str">
        <f>'出力シート（避難確保計画）'!B78</f>
        <v>ストレッチャー</v>
      </c>
      <c r="B7" s="144"/>
      <c r="C7" s="144"/>
      <c r="D7" s="400" t="str">
        <f>'出力シート（避難確保計画）'!E78</f>
        <v>約　10　名</v>
      </c>
      <c r="E7" s="400"/>
      <c r="F7" s="400"/>
      <c r="G7" s="401" t="str">
        <f>'出力シート（避難確保計画）'!H78</f>
        <v>約　2　名</v>
      </c>
      <c r="H7" s="401"/>
      <c r="I7" s="137"/>
      <c r="J7" s="145"/>
      <c r="K7" s="146"/>
      <c r="L7" s="147"/>
      <c r="M7" s="147"/>
      <c r="N7" s="147"/>
      <c r="O7" s="147"/>
      <c r="P7" s="147"/>
      <c r="Q7" s="147"/>
      <c r="R7" s="147"/>
      <c r="S7" s="147"/>
      <c r="T7" s="147"/>
      <c r="U7" s="147"/>
      <c r="V7" s="147"/>
      <c r="W7" s="148"/>
    </row>
    <row r="8" spans="1:23" ht="22.5" x14ac:dyDescent="0.15">
      <c r="A8" s="149" t="str">
        <f>'出力シート（避難確保計画）'!B79</f>
        <v>車いす</v>
      </c>
      <c r="B8" s="150"/>
      <c r="C8" s="150"/>
      <c r="D8" s="402" t="str">
        <f>'出力シート（避難確保計画）'!E79</f>
        <v>約　30　名</v>
      </c>
      <c r="E8" s="402"/>
      <c r="F8" s="402"/>
      <c r="G8" s="403" t="str">
        <f>'出力シート（避難確保計画）'!H79</f>
        <v>約　8　名</v>
      </c>
      <c r="H8" s="403"/>
      <c r="I8" s="137"/>
      <c r="J8" s="145"/>
      <c r="K8" s="146"/>
      <c r="L8" s="147"/>
      <c r="M8" s="147"/>
      <c r="N8" s="147"/>
      <c r="O8" s="147"/>
      <c r="P8" s="147"/>
      <c r="Q8" s="147"/>
      <c r="R8" s="147"/>
      <c r="S8" s="147"/>
      <c r="T8" s="147"/>
      <c r="U8" s="147"/>
      <c r="V8" s="147"/>
      <c r="W8" s="148"/>
    </row>
    <row r="9" spans="1:23" ht="22.5" x14ac:dyDescent="0.15">
      <c r="A9" s="149" t="str">
        <f>'出力シート（避難確保計画）'!B80</f>
        <v/>
      </c>
      <c r="B9" s="150"/>
      <c r="C9" s="150"/>
      <c r="D9" s="402" t="str">
        <f>'出力シート（避難確保計画）'!E80</f>
        <v/>
      </c>
      <c r="E9" s="402"/>
      <c r="F9" s="402"/>
      <c r="G9" s="403" t="str">
        <f>'出力シート（避難確保計画）'!H80</f>
        <v/>
      </c>
      <c r="H9" s="403"/>
      <c r="I9" s="137"/>
      <c r="J9" s="145"/>
      <c r="K9" s="146"/>
      <c r="L9" s="147"/>
      <c r="M9" s="147"/>
      <c r="N9" s="147"/>
      <c r="O9" s="147"/>
      <c r="P9" s="147"/>
      <c r="Q9" s="147"/>
      <c r="R9" s="147"/>
      <c r="S9" s="147"/>
      <c r="T9" s="147"/>
      <c r="U9" s="147"/>
      <c r="V9" s="147"/>
      <c r="W9" s="148"/>
    </row>
    <row r="10" spans="1:23" ht="22.5" x14ac:dyDescent="0.15">
      <c r="A10" s="149" t="str">
        <f>'出力シート（避難確保計画）'!B81</f>
        <v/>
      </c>
      <c r="B10" s="150"/>
      <c r="C10" s="150"/>
      <c r="D10" s="402" t="str">
        <f>'出力シート（避難確保計画）'!E81</f>
        <v/>
      </c>
      <c r="E10" s="402"/>
      <c r="F10" s="402"/>
      <c r="G10" s="403" t="str">
        <f>'出力シート（避難確保計画）'!H81</f>
        <v/>
      </c>
      <c r="H10" s="403"/>
      <c r="I10" s="137"/>
      <c r="J10" s="151"/>
      <c r="K10" s="147"/>
      <c r="L10" s="147"/>
      <c r="M10" s="147"/>
      <c r="N10" s="147"/>
      <c r="O10" s="147"/>
      <c r="P10" s="147"/>
      <c r="Q10" s="147"/>
      <c r="R10" s="147"/>
      <c r="S10" s="147"/>
      <c r="T10" s="147"/>
      <c r="U10" s="147"/>
      <c r="V10" s="147"/>
      <c r="W10" s="148"/>
    </row>
    <row r="11" spans="1:23" ht="22.5" x14ac:dyDescent="0.15">
      <c r="A11" s="149" t="str">
        <f>'出力シート（避難確保計画）'!B82</f>
        <v/>
      </c>
      <c r="B11" s="150"/>
      <c r="C11" s="150"/>
      <c r="D11" s="402" t="str">
        <f>'出力シート（避難確保計画）'!E82</f>
        <v/>
      </c>
      <c r="E11" s="402"/>
      <c r="F11" s="402"/>
      <c r="G11" s="403" t="str">
        <f>'出力シート（避難確保計画）'!H82</f>
        <v/>
      </c>
      <c r="H11" s="403"/>
      <c r="I11" s="137"/>
      <c r="J11" s="145"/>
      <c r="K11" s="146"/>
      <c r="L11" s="147"/>
      <c r="M11" s="147"/>
      <c r="N11" s="147"/>
      <c r="O11" s="147"/>
      <c r="P11" s="147"/>
      <c r="Q11" s="147"/>
      <c r="R11" s="147"/>
      <c r="S11" s="147"/>
      <c r="T11" s="147"/>
      <c r="U11" s="147"/>
      <c r="V11" s="147"/>
      <c r="W11" s="148"/>
    </row>
    <row r="12" spans="1:23" ht="23.25" customHeight="1" x14ac:dyDescent="0.15">
      <c r="A12" s="152" t="str">
        <f>'出力シート（避難確保計画）'!B83</f>
        <v/>
      </c>
      <c r="B12" s="153"/>
      <c r="C12" s="153"/>
      <c r="D12" s="404" t="str">
        <f>'出力シート（避難確保計画）'!E83</f>
        <v/>
      </c>
      <c r="E12" s="404"/>
      <c r="F12" s="404"/>
      <c r="G12" s="405" t="str">
        <f>'出力シート（避難確保計画）'!H83</f>
        <v/>
      </c>
      <c r="H12" s="405"/>
      <c r="I12" s="137"/>
      <c r="J12" s="145"/>
      <c r="K12" s="146"/>
      <c r="L12" s="138"/>
      <c r="M12" s="138"/>
      <c r="N12" s="138"/>
      <c r="O12" s="138"/>
      <c r="P12" s="138"/>
      <c r="Q12" s="138"/>
      <c r="R12" s="138"/>
      <c r="S12" s="138"/>
      <c r="T12" s="138"/>
      <c r="U12" s="138"/>
      <c r="V12" s="154"/>
      <c r="W12" s="148"/>
    </row>
    <row r="13" spans="1:23" ht="22.5" x14ac:dyDescent="0.15">
      <c r="A13" s="137"/>
      <c r="B13" s="137"/>
      <c r="C13" s="137"/>
      <c r="D13" s="137"/>
      <c r="E13" s="137"/>
      <c r="F13" s="137"/>
      <c r="G13" s="137"/>
      <c r="H13" s="137"/>
      <c r="I13" s="137"/>
      <c r="J13" s="145"/>
      <c r="K13" s="146"/>
      <c r="L13" s="138"/>
      <c r="M13" s="138"/>
      <c r="N13" s="138"/>
      <c r="O13" s="138"/>
      <c r="P13" s="138"/>
      <c r="Q13" s="138"/>
      <c r="R13" s="138"/>
      <c r="S13" s="138"/>
      <c r="T13" s="138"/>
      <c r="U13" s="138"/>
      <c r="V13" s="154"/>
      <c r="W13" s="148"/>
    </row>
    <row r="14" spans="1:23" ht="22.5" customHeight="1" x14ac:dyDescent="0.15">
      <c r="A14" s="406" t="s">
        <v>234</v>
      </c>
      <c r="B14" s="406"/>
      <c r="C14" s="406"/>
      <c r="D14" s="406"/>
      <c r="E14" s="137"/>
      <c r="F14" s="137"/>
      <c r="G14" s="137"/>
      <c r="H14" s="137"/>
      <c r="I14" s="137"/>
      <c r="J14" s="145"/>
      <c r="K14" s="146"/>
      <c r="L14" s="138"/>
      <c r="M14" s="138"/>
      <c r="N14" s="138"/>
      <c r="O14" s="138"/>
      <c r="P14" s="138"/>
      <c r="Q14" s="138"/>
      <c r="R14" s="138"/>
      <c r="S14" s="138"/>
      <c r="T14" s="138"/>
      <c r="U14" s="138"/>
      <c r="V14" s="154"/>
      <c r="W14" s="148"/>
    </row>
    <row r="15" spans="1:23" ht="22.5" customHeight="1" x14ac:dyDescent="0.15">
      <c r="A15" s="407" t="s">
        <v>46</v>
      </c>
      <c r="B15" s="407"/>
      <c r="C15" s="408" t="s">
        <v>47</v>
      </c>
      <c r="D15" s="408"/>
      <c r="E15" s="137"/>
      <c r="F15" s="137"/>
      <c r="G15" s="137"/>
      <c r="H15" s="137"/>
      <c r="I15" s="137"/>
      <c r="J15" s="145"/>
      <c r="K15" s="146"/>
      <c r="L15" s="147"/>
      <c r="M15" s="147"/>
      <c r="N15" s="147"/>
      <c r="O15" s="147"/>
      <c r="P15" s="147"/>
      <c r="Q15" s="147"/>
      <c r="R15" s="147"/>
      <c r="S15" s="147"/>
      <c r="T15" s="147"/>
      <c r="U15" s="147"/>
      <c r="V15" s="147"/>
      <c r="W15" s="148"/>
    </row>
    <row r="16" spans="1:23" ht="30" customHeight="1" x14ac:dyDescent="0.15">
      <c r="A16" s="409">
        <f>入力シート!E51</f>
        <v>1</v>
      </c>
      <c r="B16" s="409"/>
      <c r="C16" s="155">
        <f>入力シート!I51</f>
        <v>0.5</v>
      </c>
      <c r="D16" s="156" t="s">
        <v>110</v>
      </c>
      <c r="E16" s="137"/>
      <c r="F16" s="137"/>
      <c r="G16" s="137"/>
      <c r="H16" s="137"/>
      <c r="I16" s="137"/>
      <c r="J16" s="145"/>
      <c r="K16" s="146"/>
      <c r="L16" s="147"/>
      <c r="M16" s="147"/>
      <c r="N16" s="147"/>
      <c r="O16" s="147"/>
      <c r="P16" s="147"/>
      <c r="Q16" s="147"/>
      <c r="R16" s="147"/>
      <c r="S16" s="147"/>
      <c r="T16" s="147"/>
      <c r="U16" s="147"/>
      <c r="V16" s="147"/>
      <c r="W16" s="148"/>
    </row>
    <row r="17" spans="1:23" ht="22.5" x14ac:dyDescent="0.15">
      <c r="A17" s="137"/>
      <c r="B17" s="137"/>
      <c r="C17" s="137"/>
      <c r="D17" s="137"/>
      <c r="E17" s="137"/>
      <c r="F17" s="137"/>
      <c r="G17" s="137"/>
      <c r="H17" s="137"/>
      <c r="I17" s="137"/>
      <c r="J17" s="145"/>
      <c r="K17" s="146"/>
      <c r="L17" s="147"/>
      <c r="M17" s="147"/>
      <c r="N17" s="147"/>
      <c r="O17" s="147"/>
      <c r="P17" s="147"/>
      <c r="Q17" s="147"/>
      <c r="R17" s="147"/>
      <c r="S17" s="147"/>
      <c r="T17" s="147"/>
      <c r="U17" s="147"/>
      <c r="V17" s="147"/>
      <c r="W17" s="148"/>
    </row>
    <row r="18" spans="1:23" ht="20.25" customHeight="1" x14ac:dyDescent="0.15">
      <c r="A18" s="410" t="s">
        <v>50</v>
      </c>
      <c r="B18" s="410"/>
      <c r="C18" s="410"/>
      <c r="D18" s="410"/>
      <c r="E18" s="137"/>
      <c r="F18" s="137"/>
      <c r="G18" s="137"/>
      <c r="H18" s="137"/>
      <c r="I18" s="137"/>
      <c r="J18" s="145"/>
      <c r="K18" s="146"/>
      <c r="L18" s="147"/>
      <c r="M18" s="147"/>
      <c r="N18" s="147"/>
      <c r="O18" s="147"/>
      <c r="P18" s="147"/>
      <c r="Q18" s="147"/>
      <c r="R18" s="147"/>
      <c r="S18" s="147"/>
      <c r="T18" s="147"/>
      <c r="U18" s="147"/>
      <c r="V18" s="147"/>
      <c r="W18" s="148"/>
    </row>
    <row r="19" spans="1:23" ht="30" customHeight="1" x14ac:dyDescent="0.15">
      <c r="A19" s="411" t="str">
        <f>"□"&amp;入力シート!I55</f>
        <v>□区域外</v>
      </c>
      <c r="B19" s="411"/>
      <c r="C19" s="411"/>
      <c r="D19" s="411"/>
      <c r="E19" s="137"/>
      <c r="F19" s="137"/>
      <c r="G19" s="137"/>
      <c r="H19" s="137"/>
      <c r="I19" s="137"/>
      <c r="J19" s="157"/>
      <c r="K19" s="158"/>
      <c r="L19" s="159"/>
      <c r="M19" s="159"/>
      <c r="N19" s="159"/>
      <c r="O19" s="159"/>
      <c r="P19" s="159"/>
      <c r="Q19" s="159"/>
      <c r="R19" s="159"/>
      <c r="S19" s="159"/>
      <c r="T19" s="159"/>
      <c r="U19" s="159"/>
      <c r="V19" s="159"/>
      <c r="W19" s="160"/>
    </row>
    <row r="20" spans="1:23" ht="22.5" x14ac:dyDescent="0.15">
      <c r="A20" s="137"/>
      <c r="B20" s="137"/>
      <c r="C20" s="137"/>
      <c r="D20" s="137"/>
      <c r="E20" s="137"/>
      <c r="F20" s="137"/>
      <c r="G20" s="137"/>
      <c r="H20" s="137"/>
      <c r="I20" s="137"/>
      <c r="W20" s="147"/>
    </row>
    <row r="21" spans="1:23" ht="23.25" customHeight="1" x14ac:dyDescent="0.15">
      <c r="A21" s="136" t="s">
        <v>235</v>
      </c>
      <c r="B21" s="137"/>
      <c r="C21" s="137"/>
      <c r="D21" s="137"/>
      <c r="E21" s="137"/>
      <c r="F21" s="137"/>
      <c r="G21" s="137"/>
      <c r="H21" s="137"/>
      <c r="I21" s="137"/>
      <c r="J21" s="161" t="s">
        <v>236</v>
      </c>
      <c r="K21" s="136"/>
      <c r="Q21" s="161" t="s">
        <v>237</v>
      </c>
      <c r="W21" s="147"/>
    </row>
    <row r="22" spans="1:23" ht="21.95" customHeight="1" x14ac:dyDescent="0.15">
      <c r="A22" s="412" t="s">
        <v>238</v>
      </c>
      <c r="B22" s="412"/>
      <c r="C22" s="412"/>
      <c r="D22" s="413" t="s">
        <v>239</v>
      </c>
      <c r="E22" s="413"/>
      <c r="F22" s="413"/>
      <c r="G22" s="414" t="s">
        <v>240</v>
      </c>
      <c r="H22" s="414"/>
      <c r="J22" s="415" t="s">
        <v>241</v>
      </c>
      <c r="K22" s="415"/>
      <c r="L22" s="415"/>
      <c r="M22" s="415"/>
      <c r="N22" s="415" t="s">
        <v>242</v>
      </c>
      <c r="O22" s="415"/>
      <c r="Q22" s="416" t="s">
        <v>243</v>
      </c>
      <c r="R22" s="416"/>
      <c r="S22" s="416"/>
      <c r="T22" s="416"/>
      <c r="U22" s="416"/>
      <c r="V22" s="416"/>
      <c r="W22" s="416"/>
    </row>
    <row r="23" spans="1:23" ht="21.95" customHeight="1" x14ac:dyDescent="0.15">
      <c r="A23" s="417" t="str">
        <f>"施設名："&amp;入力シート!C93</f>
        <v>施設名：総社中央小学校</v>
      </c>
      <c r="B23" s="417"/>
      <c r="C23" s="417"/>
      <c r="D23" s="418" t="str">
        <f>"□"&amp;入力シート!C105</f>
        <v>□区域内</v>
      </c>
      <c r="E23" s="418"/>
      <c r="F23" s="418"/>
      <c r="G23" s="417" t="str">
        <f>"□"&amp;入力シート!C107</f>
        <v>□区域外</v>
      </c>
      <c r="H23" s="417"/>
      <c r="J23" s="162" t="s">
        <v>244</v>
      </c>
      <c r="K23" s="419" t="str">
        <f>入力シート!B135</f>
        <v>①利用者への家族の連絡</v>
      </c>
      <c r="L23" s="419"/>
      <c r="M23" s="419"/>
      <c r="N23" s="420">
        <f>入力シート!G135</f>
        <v>20</v>
      </c>
      <c r="O23" s="420"/>
      <c r="Q23" s="421" t="s">
        <v>227</v>
      </c>
      <c r="R23" s="422"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□テレビ3台、□ラジオ5器、□タブレット端末、□ファックス、□携帯電話、□携帯電話用バッテリー、□乾電池</v>
      </c>
      <c r="S23" s="422"/>
      <c r="T23" s="422"/>
      <c r="U23" s="422"/>
      <c r="V23" s="422"/>
      <c r="W23" s="422"/>
    </row>
    <row r="24" spans="1:23" ht="21.95" customHeight="1" x14ac:dyDescent="0.15">
      <c r="A24" s="423" t="str">
        <f>"階層："&amp;入力シート!C97&amp;"階"</f>
        <v>階層：3階</v>
      </c>
      <c r="B24" s="423"/>
      <c r="C24" s="423"/>
      <c r="D24" s="163" t="s">
        <v>245</v>
      </c>
      <c r="E24" s="164">
        <f>入力シート!G105</f>
        <v>4</v>
      </c>
      <c r="F24" s="164" t="s">
        <v>110</v>
      </c>
      <c r="G24" s="423"/>
      <c r="H24" s="423"/>
      <c r="J24" s="165"/>
      <c r="K24" s="419" t="str">
        <f>入力シート!B137</f>
        <v>②利用者の家族への受渡し</v>
      </c>
      <c r="L24" s="419"/>
      <c r="M24" s="419"/>
      <c r="N24" s="420" t="str">
        <f>入力シート!G137</f>
        <v>随時</v>
      </c>
      <c r="O24" s="420"/>
      <c r="Q24" s="421"/>
      <c r="R24" s="422"/>
      <c r="S24" s="422"/>
      <c r="T24" s="422"/>
      <c r="U24" s="422"/>
      <c r="V24" s="422"/>
      <c r="W24" s="422"/>
    </row>
    <row r="25" spans="1:23" ht="21.95" customHeight="1" x14ac:dyDescent="0.15">
      <c r="A25" s="417" t="str">
        <f>IF(入力シート!C111&lt;1,"","施設名："&amp;入力シート!C111)</f>
        <v/>
      </c>
      <c r="B25" s="417"/>
      <c r="C25" s="417"/>
      <c r="D25" s="418" t="str">
        <f>IF(入力シート!C111&lt;1,"","□"&amp;入力シート!C123)</f>
        <v/>
      </c>
      <c r="E25" s="418"/>
      <c r="F25" s="418"/>
      <c r="G25" s="417" t="str">
        <f>IF(入力シート!C111&lt;1,"","□"&amp;入力シート!C125)</f>
        <v/>
      </c>
      <c r="H25" s="417"/>
      <c r="J25" s="165"/>
      <c r="K25" s="419" t="str">
        <f>入力シート!B139</f>
        <v>③避難路の安全確保</v>
      </c>
      <c r="L25" s="419"/>
      <c r="M25" s="419"/>
      <c r="N25" s="420">
        <f>入力シート!G139</f>
        <v>10</v>
      </c>
      <c r="O25" s="420"/>
      <c r="Q25" s="421"/>
      <c r="R25" s="422"/>
      <c r="S25" s="422"/>
      <c r="T25" s="422"/>
      <c r="U25" s="422"/>
      <c r="V25" s="422"/>
      <c r="W25" s="422"/>
    </row>
    <row r="26" spans="1:23" ht="21.95" customHeight="1" x14ac:dyDescent="0.15">
      <c r="A26" s="423" t="str">
        <f>IF(入力シート!C111&lt;1,"","階層："&amp;入力シート!C115&amp;"階")</f>
        <v/>
      </c>
      <c r="B26" s="423"/>
      <c r="C26" s="423"/>
      <c r="D26" s="163" t="str">
        <f>IF(入力シート!C123="区域内","□浸水深","")</f>
        <v/>
      </c>
      <c r="E26" s="164" t="str">
        <f>IF(入力シート!C123="区域内",入力シート!G123,"")</f>
        <v/>
      </c>
      <c r="F26" s="164" t="str">
        <f>IF(入力シート!C123="区域内","m","")</f>
        <v/>
      </c>
      <c r="G26" s="423"/>
      <c r="H26" s="423"/>
      <c r="J26" s="165"/>
      <c r="K26" s="419" t="str">
        <f>入力シート!B141</f>
        <v>③持出し品の準備</v>
      </c>
      <c r="L26" s="419"/>
      <c r="M26" s="419"/>
      <c r="N26" s="420">
        <f>入力シート!G141</f>
        <v>10</v>
      </c>
      <c r="O26" s="420"/>
      <c r="Q26" s="166" t="s">
        <v>218</v>
      </c>
      <c r="R26" s="424" t="str">
        <f>'出力シート（避難確保計画）'!D296</f>
        <v>□従業員名簿、□利用者名簿、□携帯電話、□携帯電話用バッテリー、□拡声器、□懐中電灯、□乾電池</v>
      </c>
      <c r="S26" s="424"/>
      <c r="T26" s="424"/>
      <c r="U26" s="424"/>
      <c r="V26" s="424"/>
      <c r="W26" s="424"/>
    </row>
    <row r="27" spans="1:23" ht="21.95" customHeight="1" x14ac:dyDescent="0.15">
      <c r="A27" s="137"/>
      <c r="B27" s="137"/>
      <c r="C27" s="137"/>
      <c r="D27" s="137"/>
      <c r="E27" s="137"/>
      <c r="F27" s="137"/>
      <c r="G27" s="137"/>
      <c r="H27" s="137"/>
      <c r="I27" s="137"/>
      <c r="J27" s="165"/>
      <c r="K27" s="419">
        <f>入力シート!B143</f>
        <v>0</v>
      </c>
      <c r="L27" s="419"/>
      <c r="M27" s="419"/>
      <c r="N27" s="420">
        <f>入力シート!G143</f>
        <v>0</v>
      </c>
      <c r="O27" s="420"/>
      <c r="Q27" s="167"/>
      <c r="R27" s="424"/>
      <c r="S27" s="424"/>
      <c r="T27" s="424"/>
      <c r="U27" s="424"/>
      <c r="V27" s="424"/>
      <c r="W27" s="424"/>
    </row>
    <row r="28" spans="1:23" ht="21.95" customHeight="1" x14ac:dyDescent="0.15">
      <c r="A28" s="137"/>
      <c r="B28" s="137"/>
      <c r="C28" s="137"/>
      <c r="D28" s="137"/>
      <c r="E28" s="137"/>
      <c r="F28" s="137"/>
      <c r="G28" s="137"/>
      <c r="H28" s="137"/>
      <c r="I28" s="137"/>
      <c r="J28" s="165"/>
      <c r="K28" s="419">
        <f>入力シート!B145</f>
        <v>0</v>
      </c>
      <c r="L28" s="419"/>
      <c r="M28" s="419"/>
      <c r="N28" s="420">
        <f>入力シート!G145</f>
        <v>0</v>
      </c>
      <c r="O28" s="420"/>
      <c r="Q28" s="167"/>
      <c r="R28" s="424"/>
      <c r="S28" s="424"/>
      <c r="T28" s="424"/>
      <c r="U28" s="424"/>
      <c r="V28" s="424"/>
      <c r="W28" s="424"/>
    </row>
    <row r="29" spans="1:23" ht="21.95" customHeight="1" x14ac:dyDescent="0.15">
      <c r="A29" s="137"/>
      <c r="B29" s="137"/>
      <c r="C29" s="137"/>
      <c r="D29" s="137"/>
      <c r="E29" s="137"/>
      <c r="F29" s="137"/>
      <c r="G29" s="137"/>
      <c r="H29" s="137"/>
      <c r="I29" s="137"/>
      <c r="J29" s="165"/>
      <c r="K29" s="419">
        <f>入力シート!B147</f>
        <v>0</v>
      </c>
      <c r="L29" s="419"/>
      <c r="M29" s="419"/>
      <c r="N29" s="420">
        <f>入力シート!G147</f>
        <v>0</v>
      </c>
      <c r="O29" s="420"/>
      <c r="Q29" s="168" t="s">
        <v>246</v>
      </c>
      <c r="R29" s="424" t="str">
        <f>'出力シート（避難確保計画）'!D300</f>
        <v>□水6日分、□食料9日分、□寝具、□防寒具</v>
      </c>
      <c r="S29" s="424"/>
      <c r="T29" s="424"/>
      <c r="U29" s="424"/>
      <c r="V29" s="424"/>
      <c r="W29" s="424"/>
    </row>
    <row r="30" spans="1:23" ht="21.95" customHeight="1" x14ac:dyDescent="0.15">
      <c r="A30" s="319" t="s">
        <v>247</v>
      </c>
      <c r="B30" s="137"/>
      <c r="C30" s="137"/>
      <c r="D30" s="137"/>
      <c r="E30" s="137"/>
      <c r="F30" s="137"/>
      <c r="G30" s="137"/>
      <c r="H30" s="137"/>
      <c r="I30" s="137"/>
      <c r="J30" s="165"/>
      <c r="K30" s="419">
        <f>入力シート!B149</f>
        <v>0</v>
      </c>
      <c r="L30" s="419"/>
      <c r="M30" s="419"/>
      <c r="N30" s="420">
        <f>入力シート!G149</f>
        <v>0</v>
      </c>
      <c r="O30" s="420"/>
      <c r="Q30" s="169"/>
      <c r="R30" s="424"/>
      <c r="S30" s="424"/>
      <c r="T30" s="424"/>
      <c r="U30" s="424"/>
      <c r="V30" s="424"/>
      <c r="W30" s="424"/>
    </row>
    <row r="31" spans="1:23" ht="21.95" customHeight="1" x14ac:dyDescent="0.15">
      <c r="A31" s="137"/>
      <c r="B31" s="137"/>
      <c r="C31" s="137"/>
      <c r="D31" s="137"/>
      <c r="E31" s="137"/>
      <c r="F31" s="137"/>
      <c r="G31" s="137"/>
      <c r="H31" s="137"/>
      <c r="I31" s="137"/>
      <c r="J31" s="165"/>
      <c r="K31" s="419">
        <f>入力シート!B151</f>
        <v>0</v>
      </c>
      <c r="L31" s="419"/>
      <c r="M31" s="419"/>
      <c r="N31" s="420">
        <f>入力シート!G151</f>
        <v>0</v>
      </c>
      <c r="O31" s="420"/>
      <c r="Q31" s="168" t="s">
        <v>26</v>
      </c>
      <c r="R31" s="424" t="str">
        <f>'出力シート（避難確保計画）'!D302</f>
        <v>□おむつ・おしりふき、□常備薬</v>
      </c>
      <c r="S31" s="424"/>
      <c r="T31" s="424"/>
      <c r="U31" s="424"/>
      <c r="V31" s="424"/>
      <c r="W31" s="424"/>
    </row>
    <row r="32" spans="1:23" ht="21.95" customHeight="1" x14ac:dyDescent="0.15">
      <c r="A32" s="137"/>
      <c r="B32" s="137"/>
      <c r="C32" s="137"/>
      <c r="D32" s="137"/>
      <c r="E32" s="137"/>
      <c r="F32" s="137"/>
      <c r="G32" s="137"/>
      <c r="H32" s="137"/>
      <c r="I32" s="137"/>
      <c r="J32" s="165"/>
      <c r="K32" s="419">
        <f>入力シート!B153</f>
        <v>0</v>
      </c>
      <c r="L32" s="419"/>
      <c r="M32" s="419"/>
      <c r="N32" s="420">
        <f>入力シート!G153</f>
        <v>0</v>
      </c>
      <c r="O32" s="420"/>
      <c r="Q32" s="170"/>
      <c r="R32" s="424"/>
      <c r="S32" s="424"/>
      <c r="T32" s="424"/>
      <c r="U32" s="424"/>
      <c r="V32" s="424"/>
      <c r="W32" s="424"/>
    </row>
    <row r="33" spans="1:23" ht="21.95" customHeight="1" x14ac:dyDescent="0.15">
      <c r="B33" s="137"/>
      <c r="C33" s="137"/>
      <c r="D33" s="137"/>
      <c r="E33" s="137"/>
      <c r="F33" s="137"/>
      <c r="G33" s="137"/>
      <c r="H33" s="137"/>
      <c r="I33" s="137"/>
      <c r="J33" s="165"/>
      <c r="K33" s="425" t="s">
        <v>248</v>
      </c>
      <c r="L33" s="425"/>
      <c r="M33" s="425"/>
      <c r="N33" s="420">
        <f>入力シート!G156</f>
        <v>50</v>
      </c>
      <c r="O33" s="420"/>
      <c r="Q33" s="169"/>
      <c r="R33" s="424"/>
      <c r="S33" s="424"/>
      <c r="T33" s="424"/>
      <c r="U33" s="424"/>
      <c r="V33" s="424"/>
      <c r="W33" s="424"/>
    </row>
    <row r="34" spans="1:23" ht="21.95" customHeight="1" x14ac:dyDescent="0.15">
      <c r="B34" s="137"/>
      <c r="C34" s="137"/>
      <c r="D34" s="137"/>
      <c r="E34" s="137"/>
      <c r="F34" s="137"/>
      <c r="G34" s="137"/>
      <c r="H34" s="137"/>
      <c r="I34" s="137"/>
      <c r="J34" s="171" t="s">
        <v>249</v>
      </c>
      <c r="K34" s="172"/>
      <c r="L34" s="172"/>
      <c r="M34" s="172"/>
      <c r="N34" s="426">
        <f>入力シート!G99</f>
        <v>60</v>
      </c>
      <c r="O34" s="426"/>
      <c r="Q34" s="168" t="s">
        <v>250</v>
      </c>
      <c r="R34" s="427" t="str">
        <f>'出力シート（避難確保計画）'!D304</f>
        <v>□ウエットティッシュ、□ゴミ袋、□タオル、□ミルク、□簡易マット</v>
      </c>
      <c r="S34" s="427"/>
      <c r="T34" s="427"/>
      <c r="U34" s="427"/>
      <c r="V34" s="427"/>
      <c r="W34" s="427"/>
    </row>
    <row r="35" spans="1:23" ht="21.95" customHeight="1" x14ac:dyDescent="0.15">
      <c r="A35" s="137"/>
      <c r="B35" s="137"/>
      <c r="C35" s="137"/>
      <c r="D35" s="137"/>
      <c r="E35" s="137"/>
      <c r="F35" s="137"/>
      <c r="G35" s="137"/>
      <c r="H35" s="137"/>
      <c r="I35" s="137"/>
      <c r="J35" s="173" t="s">
        <v>251</v>
      </c>
      <c r="K35" s="174" t="str">
        <f>入力シート!C93</f>
        <v>総社中央小学校</v>
      </c>
      <c r="L35" s="174"/>
      <c r="M35" s="174"/>
      <c r="N35" s="175"/>
      <c r="O35" s="176"/>
      <c r="Q35" s="177"/>
      <c r="R35" s="427"/>
      <c r="S35" s="427"/>
      <c r="T35" s="427"/>
      <c r="U35" s="427"/>
      <c r="V35" s="427"/>
      <c r="W35" s="427"/>
    </row>
    <row r="36" spans="1:23" ht="21.95" customHeight="1" x14ac:dyDescent="0.15">
      <c r="A36" s="137"/>
      <c r="B36" s="137"/>
      <c r="C36" s="137"/>
      <c r="D36" s="137"/>
      <c r="E36" s="137"/>
      <c r="F36" s="137"/>
      <c r="G36" s="137"/>
      <c r="H36" s="137"/>
      <c r="I36" s="137"/>
      <c r="J36" s="173" t="s">
        <v>252</v>
      </c>
      <c r="K36" s="147">
        <f>入力シート!C99</f>
        <v>500</v>
      </c>
      <c r="L36" s="147" t="s">
        <v>110</v>
      </c>
      <c r="M36" s="147"/>
      <c r="N36" s="175"/>
      <c r="O36" s="176"/>
    </row>
    <row r="37" spans="1:23" ht="21.95" customHeight="1" x14ac:dyDescent="0.15">
      <c r="A37" s="137"/>
      <c r="B37" s="137"/>
      <c r="C37" s="137"/>
      <c r="D37" s="137"/>
      <c r="E37" s="137"/>
      <c r="F37" s="137"/>
      <c r="G37" s="137"/>
      <c r="H37" s="137"/>
      <c r="I37" s="137"/>
      <c r="J37" s="173" t="s">
        <v>253</v>
      </c>
      <c r="K37" s="147" t="str">
        <f>IF(入力シート!G101&gt;0,"□徒歩","")</f>
        <v>□徒歩</v>
      </c>
      <c r="L37" s="147"/>
      <c r="M37" s="174"/>
      <c r="N37" s="428">
        <f>入力シート!G101</f>
        <v>60</v>
      </c>
      <c r="O37" s="428"/>
      <c r="Q37" s="429" t="s">
        <v>254</v>
      </c>
      <c r="R37" s="429"/>
      <c r="S37" s="429"/>
      <c r="T37" s="429"/>
      <c r="U37" s="429"/>
      <c r="V37" s="429"/>
      <c r="W37" s="429"/>
    </row>
    <row r="38" spans="1:23" ht="21.95" customHeight="1" x14ac:dyDescent="0.15">
      <c r="A38" s="137"/>
      <c r="B38" s="137"/>
      <c r="C38" s="137"/>
      <c r="D38" s="137"/>
      <c r="E38" s="137"/>
      <c r="F38" s="137"/>
      <c r="G38" s="137"/>
      <c r="H38" s="137"/>
      <c r="I38" s="137"/>
      <c r="J38" s="178"/>
      <c r="K38" s="179" t="str">
        <f>IF(入力シート!G103&gt;0,"□車両","")</f>
        <v>□車両</v>
      </c>
      <c r="L38" s="179">
        <f>入力シート!G103</f>
        <v>4</v>
      </c>
      <c r="M38" s="179" t="s">
        <v>106</v>
      </c>
      <c r="N38" s="430"/>
      <c r="O38" s="430"/>
      <c r="Q38" s="431" t="str">
        <f>'出力シート（避難確保計画）'!B308</f>
        <v>□土のう20個、□止水板1台</v>
      </c>
      <c r="R38" s="431"/>
      <c r="S38" s="431"/>
      <c r="T38" s="431"/>
      <c r="U38" s="431"/>
      <c r="V38" s="431"/>
      <c r="W38" s="431"/>
    </row>
    <row r="39" spans="1:23" ht="21.95" customHeight="1" x14ac:dyDescent="0.15">
      <c r="A39" s="137"/>
      <c r="B39" s="137"/>
      <c r="C39" s="137"/>
      <c r="D39" s="137"/>
      <c r="E39" s="137"/>
      <c r="F39" s="137"/>
      <c r="G39" s="137"/>
      <c r="H39" s="137"/>
      <c r="I39" s="137"/>
      <c r="J39" s="432" t="s">
        <v>255</v>
      </c>
      <c r="K39" s="432"/>
      <c r="L39" s="432"/>
      <c r="M39" s="432"/>
      <c r="N39" s="433">
        <f>N34+N33</f>
        <v>110</v>
      </c>
      <c r="O39" s="433"/>
      <c r="Q39" s="434" t="str">
        <f>'出力シート（避難確保計画）'!B309</f>
        <v>□その他（□プランター、□ビニールシート、□ロープ）</v>
      </c>
      <c r="R39" s="434"/>
      <c r="S39" s="434"/>
      <c r="T39" s="434"/>
      <c r="U39" s="434"/>
      <c r="V39" s="434"/>
      <c r="W39" s="434"/>
    </row>
    <row r="40" spans="1:23" ht="21.95" customHeight="1" x14ac:dyDescent="0.15">
      <c r="A40" s="319" t="s">
        <v>256</v>
      </c>
    </row>
    <row r="41" spans="1:23" ht="19.5" x14ac:dyDescent="0.15">
      <c r="A41" s="435" t="s">
        <v>257</v>
      </c>
      <c r="B41" s="435"/>
      <c r="C41" s="435"/>
      <c r="D41" s="436" t="s">
        <v>258</v>
      </c>
      <c r="E41" s="436"/>
      <c r="F41" s="436"/>
      <c r="G41" s="436"/>
      <c r="H41" s="436"/>
      <c r="I41" s="436"/>
      <c r="J41" s="436"/>
      <c r="K41" s="436"/>
      <c r="L41" s="180"/>
      <c r="M41" s="181" t="s">
        <v>229</v>
      </c>
      <c r="N41" s="437" t="str">
        <f>"（"&amp;入力シート!C10&amp;"）　"</f>
        <v>（岡山保育園）　</v>
      </c>
      <c r="O41" s="437"/>
      <c r="P41" s="437"/>
      <c r="Q41" s="437"/>
      <c r="R41" s="437"/>
      <c r="S41" s="437"/>
      <c r="T41" s="182" t="s">
        <v>259</v>
      </c>
      <c r="U41" s="182"/>
      <c r="V41" s="182"/>
      <c r="W41" s="183"/>
    </row>
    <row r="42" spans="1:23" ht="27" customHeight="1" x14ac:dyDescent="0.15">
      <c r="A42" s="184"/>
      <c r="B42" s="185"/>
      <c r="C42" s="186"/>
      <c r="D42" s="438"/>
      <c r="E42" s="438"/>
      <c r="F42" s="439"/>
      <c r="G42" s="439"/>
      <c r="H42" s="439"/>
      <c r="I42" s="439"/>
      <c r="J42" s="439"/>
      <c r="K42" s="187"/>
      <c r="L42" s="440" t="s">
        <v>260</v>
      </c>
      <c r="M42" s="440"/>
      <c r="N42" s="440"/>
      <c r="O42" s="440"/>
      <c r="P42" s="440"/>
      <c r="Q42" s="441" t="s">
        <v>241</v>
      </c>
      <c r="R42" s="441"/>
      <c r="S42" s="441"/>
      <c r="T42" s="441"/>
      <c r="U42" s="442" t="s">
        <v>261</v>
      </c>
      <c r="V42" s="442"/>
      <c r="W42" s="442"/>
    </row>
    <row r="43" spans="1:23" ht="15.95" customHeight="1" x14ac:dyDescent="0.15">
      <c r="A43" s="188"/>
      <c r="B43" s="189"/>
      <c r="C43" s="189"/>
      <c r="D43" s="188"/>
      <c r="E43" s="189"/>
      <c r="F43" s="189"/>
      <c r="G43" s="189"/>
      <c r="H43" s="189"/>
      <c r="I43" s="189"/>
      <c r="J43" s="189"/>
      <c r="K43" s="189"/>
      <c r="L43" s="190" t="s">
        <v>262</v>
      </c>
      <c r="M43" s="443" t="str">
        <f>IF(入力シート!Y162="","","□"&amp;入力シート!Y162)</f>
        <v>□早期注意情報（警報級の可能性）</v>
      </c>
      <c r="N43" s="443"/>
      <c r="O43" s="443"/>
      <c r="P43" s="443"/>
      <c r="Q43" s="444" t="str">
        <f>IF(入力シート!Z162="","","□"&amp;入力シート!Z162)</f>
        <v>□防災情報の収集(-分)</v>
      </c>
      <c r="R43" s="444"/>
      <c r="S43" s="444"/>
      <c r="T43" s="444"/>
      <c r="U43" s="445" t="str">
        <f>IF(入力シート!AA162="","","□"&amp;入力シート!AA162)</f>
        <v>□全員</v>
      </c>
      <c r="V43" s="445"/>
      <c r="W43" s="445"/>
    </row>
    <row r="44" spans="1:23" ht="15.95" customHeight="1" x14ac:dyDescent="0.15">
      <c r="A44" s="188"/>
      <c r="B44" s="189"/>
      <c r="C44" s="189"/>
      <c r="D44" s="188"/>
      <c r="E44" s="189"/>
      <c r="F44" s="189"/>
      <c r="G44" s="189"/>
      <c r="H44" s="189"/>
      <c r="I44" s="189"/>
      <c r="J44" s="189"/>
      <c r="K44" s="189"/>
      <c r="L44" s="190" t="s">
        <v>263</v>
      </c>
      <c r="M44" s="446" t="str">
        <f>IF(入力シート!Y163="","","□"&amp;入力シート!Y163)</f>
        <v>□警戒レベル１"心構えを高める"</v>
      </c>
      <c r="N44" s="446"/>
      <c r="O44" s="446"/>
      <c r="P44" s="446"/>
      <c r="Q44" s="447" t="str">
        <f>IF(入力シート!Z163="","","□"&amp;入力シート!Z163)</f>
        <v/>
      </c>
      <c r="R44" s="447"/>
      <c r="S44" s="447"/>
      <c r="T44" s="447"/>
      <c r="U44" s="448" t="str">
        <f>IF(入力シート!AA163="","","□"&amp;入力シート!AA163)</f>
        <v/>
      </c>
      <c r="V44" s="448"/>
      <c r="W44" s="448"/>
    </row>
    <row r="45" spans="1:23" ht="15.95" customHeight="1" x14ac:dyDescent="0.15">
      <c r="A45" s="188"/>
      <c r="B45" s="189"/>
      <c r="C45" s="189"/>
      <c r="D45" s="188"/>
      <c r="E45" s="189"/>
      <c r="F45" s="189"/>
      <c r="G45" s="189"/>
      <c r="H45" s="189"/>
      <c r="I45" s="189"/>
      <c r="J45" s="189"/>
      <c r="K45" s="189"/>
      <c r="L45" s="190" t="s">
        <v>264</v>
      </c>
      <c r="M45" s="446" t="str">
        <f>IF(入力シート!Y164="","","□"&amp;入力シート!Y164)</f>
        <v/>
      </c>
      <c r="N45" s="446"/>
      <c r="O45" s="446"/>
      <c r="P45" s="446"/>
      <c r="Q45" s="447" t="str">
        <f>IF(入力シート!Z165="","","□"&amp;入力シート!Z165)</f>
        <v/>
      </c>
      <c r="R45" s="447"/>
      <c r="S45" s="447"/>
      <c r="T45" s="447"/>
      <c r="U45" s="448" t="str">
        <f>IF(入力シート!AA164="","","□"&amp;入力シート!AA164)</f>
        <v/>
      </c>
      <c r="V45" s="448"/>
      <c r="W45" s="448"/>
    </row>
    <row r="46" spans="1:23" ht="15.95" customHeight="1" x14ac:dyDescent="0.15">
      <c r="A46" s="188"/>
      <c r="B46" s="189"/>
      <c r="C46" s="189"/>
      <c r="D46" s="188"/>
      <c r="E46" s="189"/>
      <c r="F46" s="189"/>
      <c r="G46" s="189"/>
      <c r="H46" s="189"/>
      <c r="I46" s="189"/>
      <c r="J46" s="189"/>
      <c r="K46" s="189"/>
      <c r="L46" s="190" t="s">
        <v>265</v>
      </c>
      <c r="M46" s="446" t="str">
        <f>IF(入力シート!Y165="","","□"&amp;入力シート!Y165)</f>
        <v/>
      </c>
      <c r="N46" s="446"/>
      <c r="O46" s="446"/>
      <c r="P46" s="446"/>
      <c r="Q46" s="447" t="str">
        <f>IF(入力シート!Z166="","","□"&amp;入力シート!Z166)</f>
        <v/>
      </c>
      <c r="R46" s="447"/>
      <c r="S46" s="447"/>
      <c r="T46" s="447"/>
      <c r="U46" s="448" t="str">
        <f>IF(入力シート!AA165="","","□"&amp;入力シート!AA165)</f>
        <v/>
      </c>
      <c r="V46" s="448"/>
      <c r="W46" s="448"/>
    </row>
    <row r="47" spans="1:23" ht="15.95" customHeight="1" x14ac:dyDescent="0.15">
      <c r="A47" s="188"/>
      <c r="B47" s="189"/>
      <c r="C47" s="189"/>
      <c r="D47" s="188"/>
      <c r="E47" s="189"/>
      <c r="F47" s="189"/>
      <c r="G47" s="189"/>
      <c r="H47" s="189"/>
      <c r="I47" s="189"/>
      <c r="J47" s="189"/>
      <c r="K47" s="189"/>
      <c r="L47" s="190"/>
      <c r="M47" s="446" t="str">
        <f>IF(入力シート!Y166="","","□"&amp;入力シート!Y166)</f>
        <v/>
      </c>
      <c r="N47" s="446"/>
      <c r="O47" s="446"/>
      <c r="P47" s="446"/>
      <c r="Q47" s="447" t="str">
        <f>IF(入力シート!Z167="","","□"&amp;入力シート!Z167)</f>
        <v/>
      </c>
      <c r="R47" s="447"/>
      <c r="S47" s="447"/>
      <c r="T47" s="447"/>
      <c r="U47" s="448" t="str">
        <f>IF(入力シート!AA166="","","□"&amp;入力シート!AA166)</f>
        <v/>
      </c>
      <c r="V47" s="448"/>
      <c r="W47" s="448"/>
    </row>
    <row r="48" spans="1:23" ht="15.95" customHeight="1" x14ac:dyDescent="0.15">
      <c r="A48" s="188"/>
      <c r="B48" s="189"/>
      <c r="C48" s="189"/>
      <c r="D48" s="188"/>
      <c r="E48" s="189"/>
      <c r="F48" s="189"/>
      <c r="G48" s="189"/>
      <c r="H48" s="189"/>
      <c r="I48" s="189"/>
      <c r="J48" s="189"/>
      <c r="K48" s="189"/>
      <c r="L48" s="190"/>
      <c r="M48" s="446" t="str">
        <f>IF(入力シート!Y167="","","□"&amp;入力シート!Y167)</f>
        <v/>
      </c>
      <c r="N48" s="446"/>
      <c r="O48" s="446"/>
      <c r="P48" s="446"/>
      <c r="Q48" s="447" t="str">
        <f>IF(入力シート!Z168="","","□"&amp;入力シート!Z168)</f>
        <v/>
      </c>
      <c r="R48" s="447"/>
      <c r="S48" s="447"/>
      <c r="T48" s="447"/>
      <c r="U48" s="448" t="str">
        <f>IF(入力シート!AA167="","","□"&amp;入力シート!AA167)</f>
        <v/>
      </c>
      <c r="V48" s="448"/>
      <c r="W48" s="448"/>
    </row>
    <row r="49" spans="1:23" ht="15.95" customHeight="1" x14ac:dyDescent="0.15">
      <c r="A49" s="188"/>
      <c r="B49" s="189"/>
      <c r="C49" s="189"/>
      <c r="D49" s="188"/>
      <c r="E49" s="189"/>
      <c r="F49" s="189"/>
      <c r="G49" s="189"/>
      <c r="H49" s="189"/>
      <c r="I49" s="189"/>
      <c r="J49" s="189"/>
      <c r="K49" s="189"/>
      <c r="L49" s="190"/>
      <c r="M49" s="446" t="str">
        <f>IF(入力シート!Y168="","","□"&amp;入力シート!Y168)</f>
        <v/>
      </c>
      <c r="N49" s="446"/>
      <c r="O49" s="446"/>
      <c r="P49" s="446"/>
      <c r="Q49" s="447" t="str">
        <f>IF(入力シート!Z169="","","□"&amp;入力シート!Z169)</f>
        <v/>
      </c>
      <c r="R49" s="447"/>
      <c r="S49" s="447"/>
      <c r="T49" s="447"/>
      <c r="U49" s="448" t="str">
        <f>IF(入力シート!AA168="","","□"&amp;入力シート!AA168)</f>
        <v/>
      </c>
      <c r="V49" s="448"/>
      <c r="W49" s="448"/>
    </row>
    <row r="50" spans="1:23" ht="15.95" customHeight="1" x14ac:dyDescent="0.15">
      <c r="A50" s="188"/>
      <c r="B50" s="189"/>
      <c r="C50" s="189"/>
      <c r="D50" s="188"/>
      <c r="E50" s="189"/>
      <c r="F50" s="189"/>
      <c r="G50" s="189"/>
      <c r="H50" s="189"/>
      <c r="I50" s="189"/>
      <c r="J50" s="189"/>
      <c r="K50" s="189"/>
      <c r="L50" s="190" t="s">
        <v>266</v>
      </c>
      <c r="M50" s="446" t="str">
        <f>IF(入力シート!Y169="","","□"&amp;入力シート!Y169)</f>
        <v/>
      </c>
      <c r="N50" s="446"/>
      <c r="O50" s="446"/>
      <c r="P50" s="446"/>
      <c r="Q50" s="447" t="str">
        <f>IF(入力シート!Z170="","","□"&amp;入力シート!Z170)</f>
        <v/>
      </c>
      <c r="R50" s="447"/>
      <c r="S50" s="447"/>
      <c r="T50" s="447"/>
      <c r="U50" s="449" t="str">
        <f>IF(入力シート!AA169="","","□"&amp;入力シート!AA169)</f>
        <v/>
      </c>
      <c r="V50" s="449"/>
      <c r="W50" s="449"/>
    </row>
    <row r="51" spans="1:23" ht="15.95" customHeight="1" x14ac:dyDescent="0.15">
      <c r="A51" s="184"/>
      <c r="B51" s="185"/>
      <c r="C51" s="185"/>
      <c r="D51" s="184"/>
      <c r="E51" s="185"/>
      <c r="F51" s="185"/>
      <c r="G51" s="185"/>
      <c r="H51" s="185"/>
      <c r="I51" s="185"/>
      <c r="J51" s="185"/>
      <c r="K51" s="185"/>
      <c r="L51" s="191" t="s">
        <v>267</v>
      </c>
      <c r="M51" s="450" t="str">
        <f>IF(入力シート!Y171="","","□"&amp;入力シート!Y171)</f>
        <v>□大雨注意報・洪水注意報の発表</v>
      </c>
      <c r="N51" s="450"/>
      <c r="O51" s="450"/>
      <c r="P51" s="450"/>
      <c r="Q51" s="451" t="str">
        <f>IF(入力シート!Z171="","","□"&amp;入力シート!Z171)</f>
        <v>□防災情報の収集(15分)</v>
      </c>
      <c r="R51" s="451"/>
      <c r="S51" s="451"/>
      <c r="T51" s="451"/>
      <c r="U51" s="452" t="str">
        <f>IF(入力シート!AA171="","","□"&amp;入力シート!AA171)</f>
        <v/>
      </c>
      <c r="V51" s="452"/>
      <c r="W51" s="452"/>
    </row>
    <row r="52" spans="1:23" ht="15.95" customHeight="1" x14ac:dyDescent="0.15">
      <c r="A52" s="188"/>
      <c r="B52" s="189"/>
      <c r="C52" s="189"/>
      <c r="D52" s="188"/>
      <c r="E52" s="189"/>
      <c r="F52" s="189"/>
      <c r="G52" s="189"/>
      <c r="H52" s="189"/>
      <c r="I52" s="189"/>
      <c r="J52" s="189"/>
      <c r="K52" s="189"/>
      <c r="L52" s="190"/>
      <c r="M52" s="446" t="str">
        <f>IF(入力シート!Y172="","","□"&amp;入力シート!Y172)</f>
        <v>□洪水予報氾濫注意情報</v>
      </c>
      <c r="N52" s="446"/>
      <c r="O52" s="446"/>
      <c r="P52" s="446"/>
      <c r="Q52" s="447" t="str">
        <f>IF(入力シート!Z172="","","□"&amp;入力シート!Z172)</f>
        <v>□浸水防止対策の準備(2分)</v>
      </c>
      <c r="R52" s="447"/>
      <c r="S52" s="447"/>
      <c r="T52" s="447"/>
      <c r="U52" s="452" t="str">
        <f>IF(入力シート!AA172="","","□"&amp;入力シート!AA172)</f>
        <v/>
      </c>
      <c r="V52" s="452"/>
      <c r="W52" s="452"/>
    </row>
    <row r="53" spans="1:23" ht="15.95" customHeight="1" x14ac:dyDescent="0.15">
      <c r="A53" s="188"/>
      <c r="B53" s="189"/>
      <c r="C53" s="189"/>
      <c r="D53" s="188"/>
      <c r="E53" s="189"/>
      <c r="F53" s="189"/>
      <c r="G53" s="189"/>
      <c r="H53" s="189"/>
      <c r="I53" s="189"/>
      <c r="J53" s="189"/>
      <c r="K53" s="189"/>
      <c r="L53" s="190"/>
      <c r="M53" s="446" t="str">
        <f>IF(入力シート!Y173="","","□"&amp;入力シート!Y173)</f>
        <v>□土砂災害に関するメッシュ情報（注意）</v>
      </c>
      <c r="N53" s="446"/>
      <c r="O53" s="446"/>
      <c r="P53" s="446"/>
      <c r="Q53" s="447" t="str">
        <f>IF(入力シート!Z173="","","□"&amp;入力シート!Z173)</f>
        <v>□幹部職員の参集(1分)</v>
      </c>
      <c r="R53" s="447"/>
      <c r="S53" s="447"/>
      <c r="T53" s="447"/>
      <c r="U53" s="452" t="str">
        <f>IF(入力シート!AA173="","","□"&amp;入力シート!AA173)</f>
        <v/>
      </c>
      <c r="V53" s="452"/>
      <c r="W53" s="452"/>
    </row>
    <row r="54" spans="1:23" ht="15.95" customHeight="1" x14ac:dyDescent="0.15">
      <c r="A54" s="188"/>
      <c r="B54" s="189"/>
      <c r="C54" s="189"/>
      <c r="D54" s="188"/>
      <c r="E54" s="189"/>
      <c r="F54" s="189"/>
      <c r="G54" s="189"/>
      <c r="H54" s="189"/>
      <c r="I54" s="189"/>
      <c r="J54" s="189"/>
      <c r="K54" s="189"/>
      <c r="L54" s="190"/>
      <c r="M54" s="446" t="str">
        <f>IF(入力シート!Y174="","","□"&amp;入力シート!Y174)</f>
        <v>□氾濫注意水位超過</v>
      </c>
      <c r="N54" s="446"/>
      <c r="O54" s="446"/>
      <c r="P54" s="446"/>
      <c r="Q54" s="447" t="str">
        <f>IF(入力シート!Z174="","","□"&amp;入力シート!Z174)</f>
        <v>□参集職員への事前連絡(1分)</v>
      </c>
      <c r="R54" s="447"/>
      <c r="S54" s="447"/>
      <c r="T54" s="447"/>
      <c r="U54" s="452" t="str">
        <f>IF(入力シート!AA174="","","□"&amp;入力シート!AA174)</f>
        <v/>
      </c>
      <c r="V54" s="452"/>
      <c r="W54" s="452"/>
    </row>
    <row r="55" spans="1:23" ht="15.95" customHeight="1" x14ac:dyDescent="0.15">
      <c r="A55" s="188"/>
      <c r="B55" s="189"/>
      <c r="C55" s="189"/>
      <c r="D55" s="188"/>
      <c r="E55" s="189"/>
      <c r="F55" s="189"/>
      <c r="G55" s="189"/>
      <c r="H55" s="189"/>
      <c r="I55" s="189"/>
      <c r="J55" s="189"/>
      <c r="K55" s="189"/>
      <c r="L55" s="190" t="s">
        <v>263</v>
      </c>
      <c r="M55" s="446" t="str">
        <f>IF(入力シート!Y175="","","□"&amp;入力シート!Y175)</f>
        <v>□警戒レベル２"避難行動の確認"</v>
      </c>
      <c r="N55" s="446"/>
      <c r="O55" s="446"/>
      <c r="P55" s="446"/>
      <c r="Q55" s="447" t="str">
        <f>IF(入力シート!Z175="","","□"&amp;入力シート!Z175)</f>
        <v>□持出し品のチェック(1分)</v>
      </c>
      <c r="R55" s="447"/>
      <c r="S55" s="447"/>
      <c r="T55" s="447"/>
      <c r="U55" s="452" t="str">
        <f>IF(入力シート!AA175="","","□"&amp;入力シート!AA175)</f>
        <v/>
      </c>
      <c r="V55" s="452"/>
      <c r="W55" s="452"/>
    </row>
    <row r="56" spans="1:23" ht="15.95" customHeight="1" x14ac:dyDescent="0.15">
      <c r="A56" s="188"/>
      <c r="B56" s="189"/>
      <c r="C56" s="189"/>
      <c r="D56" s="188"/>
      <c r="E56" s="189"/>
      <c r="F56" s="189"/>
      <c r="G56" s="189"/>
      <c r="H56" s="189"/>
      <c r="I56" s="189"/>
      <c r="J56" s="189"/>
      <c r="K56" s="189"/>
      <c r="L56" s="190" t="s">
        <v>264</v>
      </c>
      <c r="M56" s="446" t="str">
        <f>IF(入力シート!Y176="","","□"&amp;入力シート!Y176)</f>
        <v/>
      </c>
      <c r="N56" s="446"/>
      <c r="O56" s="446"/>
      <c r="P56" s="446"/>
      <c r="Q56" s="447" t="str">
        <f>IF(入力シート!Z176="","","□"&amp;入力シート!Z176)</f>
        <v>□避難路の確認(分)</v>
      </c>
      <c r="R56" s="447"/>
      <c r="S56" s="447"/>
      <c r="T56" s="447"/>
      <c r="U56" s="452" t="str">
        <f>IF(入力シート!AA176="","","□"&amp;入力シート!AA176)</f>
        <v/>
      </c>
      <c r="V56" s="452"/>
      <c r="W56" s="452"/>
    </row>
    <row r="57" spans="1:23" ht="15.95" customHeight="1" x14ac:dyDescent="0.15">
      <c r="A57" s="192" t="s">
        <v>268</v>
      </c>
      <c r="B57" s="193" t="str">
        <f>入力シート!C$61</f>
        <v>高梁川</v>
      </c>
      <c r="C57" s="189"/>
      <c r="D57" s="188"/>
      <c r="E57" s="189"/>
      <c r="F57" s="189"/>
      <c r="G57" s="189"/>
      <c r="H57" s="189"/>
      <c r="I57" s="189"/>
      <c r="J57" s="189"/>
      <c r="K57" s="189"/>
      <c r="L57" s="190" t="s">
        <v>265</v>
      </c>
      <c r="M57" s="446" t="str">
        <f>IF(入力シート!Y177="","","□"&amp;入力シート!Y177)</f>
        <v/>
      </c>
      <c r="N57" s="446"/>
      <c r="O57" s="446"/>
      <c r="P57" s="446"/>
      <c r="Q57" s="447" t="str">
        <f>IF(入力シート!Z177="","","□"&amp;入力シート!Z177)</f>
        <v>□利用者への注意喚起(分)</v>
      </c>
      <c r="R57" s="447"/>
      <c r="S57" s="447"/>
      <c r="T57" s="447"/>
      <c r="U57" s="452" t="str">
        <f>IF(入力シート!AA177="","","□"&amp;入力シート!AA177)</f>
        <v/>
      </c>
      <c r="V57" s="452"/>
      <c r="W57" s="452"/>
    </row>
    <row r="58" spans="1:23" ht="15.95" customHeight="1" x14ac:dyDescent="0.15">
      <c r="A58" s="192" t="s">
        <v>269</v>
      </c>
      <c r="B58" s="193" t="str">
        <f>入力シート!C$63</f>
        <v>日羽</v>
      </c>
      <c r="C58" s="189"/>
      <c r="D58" s="188"/>
      <c r="E58" s="189"/>
      <c r="F58" s="189"/>
      <c r="G58" s="189"/>
      <c r="H58" s="189"/>
      <c r="I58" s="189"/>
      <c r="J58" s="189"/>
      <c r="K58" s="189"/>
      <c r="L58" s="190" t="s">
        <v>266</v>
      </c>
      <c r="M58" s="446" t="str">
        <f>IF(入力シート!Y178="","","□"&amp;入力シート!Y178)</f>
        <v/>
      </c>
      <c r="N58" s="446"/>
      <c r="O58" s="446"/>
      <c r="P58" s="446"/>
      <c r="Q58" s="447" t="str">
        <f>IF(入力シート!Z178="","","□"&amp;入力シート!Z178)</f>
        <v/>
      </c>
      <c r="R58" s="447"/>
      <c r="S58" s="447"/>
      <c r="T58" s="447"/>
      <c r="U58" s="452" t="str">
        <f>IF(入力シート!AA178="","","□"&amp;入力シート!AA178)</f>
        <v/>
      </c>
      <c r="V58" s="452"/>
      <c r="W58" s="452"/>
    </row>
    <row r="59" spans="1:23" ht="15.95" customHeight="1" x14ac:dyDescent="0.15">
      <c r="A59" s="192" t="s">
        <v>268</v>
      </c>
      <c r="B59" s="193" t="str">
        <f>入力シート!C$67</f>
        <v>吉井川</v>
      </c>
      <c r="C59" s="189"/>
      <c r="D59" s="188"/>
      <c r="E59" s="189"/>
      <c r="F59" s="189"/>
      <c r="G59" s="189"/>
      <c r="H59" s="189"/>
      <c r="I59" s="189"/>
      <c r="J59" s="189"/>
      <c r="K59" s="189"/>
      <c r="L59" s="190"/>
      <c r="M59" s="446" t="str">
        <f>IF(入力シート!Y179="","","□"&amp;入力シート!Y179)</f>
        <v/>
      </c>
      <c r="N59" s="446"/>
      <c r="O59" s="446"/>
      <c r="P59" s="446"/>
      <c r="Q59" s="447" t="str">
        <f>IF(入力シート!Z179="","","□"&amp;入力シート!Z179)</f>
        <v/>
      </c>
      <c r="R59" s="447"/>
      <c r="S59" s="447"/>
      <c r="T59" s="447"/>
      <c r="U59" s="452" t="str">
        <f>IF(入力シート!AA179="","","□"&amp;入力シート!AA179)</f>
        <v/>
      </c>
      <c r="V59" s="452"/>
      <c r="W59" s="452"/>
    </row>
    <row r="60" spans="1:23" ht="15.95" customHeight="1" x14ac:dyDescent="0.15">
      <c r="A60" s="194" t="s">
        <v>269</v>
      </c>
      <c r="B60" s="195" t="str">
        <f>入力シート!C$69</f>
        <v>御休</v>
      </c>
      <c r="C60" s="196"/>
      <c r="D60" s="197"/>
      <c r="E60" s="196"/>
      <c r="F60" s="196"/>
      <c r="G60" s="196"/>
      <c r="H60" s="196"/>
      <c r="I60" s="196"/>
      <c r="J60" s="196"/>
      <c r="K60" s="196"/>
      <c r="L60" s="198" t="s">
        <v>267</v>
      </c>
      <c r="M60" s="446" t="str">
        <f>IF(入力シート!Y180="","","□"&amp;入力シート!Y180)</f>
        <v/>
      </c>
      <c r="N60" s="446"/>
      <c r="O60" s="446"/>
      <c r="P60" s="446"/>
      <c r="Q60" s="447" t="str">
        <f>IF(入力シート!Z180="","","□"&amp;入力シート!Z180)</f>
        <v/>
      </c>
      <c r="R60" s="447"/>
      <c r="S60" s="447"/>
      <c r="T60" s="447"/>
      <c r="U60" s="453" t="str">
        <f>IF(入力シート!AA180="","","□"&amp;入力シート!AA180)</f>
        <v/>
      </c>
      <c r="V60" s="453"/>
      <c r="W60" s="453"/>
    </row>
    <row r="61" spans="1:23" ht="15.95" customHeight="1" x14ac:dyDescent="0.15">
      <c r="A61" s="184"/>
      <c r="B61" s="185"/>
      <c r="C61" s="185"/>
      <c r="D61" s="184"/>
      <c r="E61" s="185"/>
      <c r="F61" s="185"/>
      <c r="G61" s="185"/>
      <c r="H61" s="185"/>
      <c r="I61" s="185"/>
      <c r="J61" s="185"/>
      <c r="K61" s="185"/>
      <c r="L61" s="191" t="s">
        <v>267</v>
      </c>
      <c r="M61" s="450" t="str">
        <f>IF(入力シート!Y186="","","□"&amp;入力シート!Y186)</f>
        <v>□大雨警報・洪水警報の発表</v>
      </c>
      <c r="N61" s="450"/>
      <c r="O61" s="450"/>
      <c r="P61" s="450"/>
      <c r="Q61" s="451" t="str">
        <f>IF(入力シート!Z186="","","□"&amp;入力シート!Z186)</f>
        <v>□職員の参集(20分)</v>
      </c>
      <c r="R61" s="451"/>
      <c r="S61" s="451"/>
      <c r="T61" s="451"/>
      <c r="U61" s="454" t="str">
        <f>IF(入力シート!AA186="","","□"&amp;入力シート!AA186)</f>
        <v>□園長、施設長</v>
      </c>
      <c r="V61" s="454"/>
      <c r="W61" s="454"/>
    </row>
    <row r="62" spans="1:23" ht="15.95" customHeight="1" x14ac:dyDescent="0.15">
      <c r="A62" s="188"/>
      <c r="B62" s="189"/>
      <c r="C62" s="189"/>
      <c r="D62" s="188"/>
      <c r="E62" s="189"/>
      <c r="F62" s="189"/>
      <c r="G62" s="189"/>
      <c r="H62" s="189"/>
      <c r="I62" s="189"/>
      <c r="J62" s="189"/>
      <c r="K62" s="189"/>
      <c r="L62" s="190"/>
      <c r="M62" s="446" t="str">
        <f>IF(入力シート!Y187="","","□"&amp;入力シート!Y187)</f>
        <v>□洪水予報氾濫警戒情報</v>
      </c>
      <c r="N62" s="446"/>
      <c r="O62" s="446"/>
      <c r="P62" s="446"/>
      <c r="Q62" s="447" t="str">
        <f>IF(入力シート!Z187="","","□"&amp;入力シート!Z187)</f>
        <v>□土嚢の設置(20分)</v>
      </c>
      <c r="R62" s="447"/>
      <c r="S62" s="447"/>
      <c r="T62" s="447"/>
      <c r="U62" s="452" t="str">
        <f>IF(入力シート!AA187="","","□"&amp;入力シート!AA187)</f>
        <v>□各担任</v>
      </c>
      <c r="V62" s="452"/>
      <c r="W62" s="452"/>
    </row>
    <row r="63" spans="1:23" ht="15.95" customHeight="1" x14ac:dyDescent="0.15">
      <c r="A63" s="199"/>
      <c r="B63" s="200"/>
      <c r="C63" s="189"/>
      <c r="D63" s="188"/>
      <c r="E63" s="189"/>
      <c r="F63" s="189"/>
      <c r="G63" s="189"/>
      <c r="H63" s="189"/>
      <c r="I63" s="189"/>
      <c r="J63" s="189"/>
      <c r="K63" s="189"/>
      <c r="L63" s="190" t="s">
        <v>264</v>
      </c>
      <c r="M63" s="446" t="str">
        <f>IF(入力シート!Y188="","","□"&amp;入力シート!Y188)</f>
        <v>□土砂災害に関するメッシュ情報（警戒）</v>
      </c>
      <c r="N63" s="446"/>
      <c r="O63" s="446"/>
      <c r="P63" s="446"/>
      <c r="Q63" s="447" t="str">
        <f>IF(入力シート!Z188="","","□"&amp;入力シート!Z188)</f>
        <v>□止水板の設置(30分)</v>
      </c>
      <c r="R63" s="447"/>
      <c r="S63" s="447"/>
      <c r="T63" s="447"/>
      <c r="U63" s="452" t="str">
        <f>IF(入力シート!AA188="","","□"&amp;入力シート!AA188)</f>
        <v>□主任</v>
      </c>
      <c r="V63" s="452"/>
      <c r="W63" s="452"/>
    </row>
    <row r="64" spans="1:23" ht="15.95" customHeight="1" x14ac:dyDescent="0.15">
      <c r="A64" s="199"/>
      <c r="B64" s="200"/>
      <c r="C64" s="189"/>
      <c r="D64" s="188"/>
      <c r="E64" s="189"/>
      <c r="F64" s="189"/>
      <c r="G64" s="189"/>
      <c r="H64" s="189"/>
      <c r="I64" s="189"/>
      <c r="J64" s="189"/>
      <c r="K64" s="189"/>
      <c r="L64" s="190" t="s">
        <v>265</v>
      </c>
      <c r="M64" s="446" t="str">
        <f>IF(入力シート!Y189="","","□"&amp;入力シート!Y189)</f>
        <v/>
      </c>
      <c r="N64" s="446"/>
      <c r="O64" s="446"/>
      <c r="P64" s="446"/>
      <c r="Q64" s="447" t="str">
        <f>IF(入力シート!Z189="","","□"&amp;入力シート!Z189)</f>
        <v>□重要備品、設備の退避(3分)</v>
      </c>
      <c r="R64" s="447"/>
      <c r="S64" s="447"/>
      <c r="T64" s="447"/>
      <c r="U64" s="452" t="str">
        <f>IF(入力シート!AA189="","","□"&amp;入力シート!AA189)</f>
        <v>□主任</v>
      </c>
      <c r="V64" s="452"/>
      <c r="W64" s="452"/>
    </row>
    <row r="65" spans="1:23" ht="15.95" customHeight="1" x14ac:dyDescent="0.15">
      <c r="A65" s="199"/>
      <c r="B65" s="200"/>
      <c r="C65" s="200"/>
      <c r="D65" s="188"/>
      <c r="E65" s="189"/>
      <c r="F65" s="189"/>
      <c r="G65" s="189"/>
      <c r="H65" s="189"/>
      <c r="I65" s="189"/>
      <c r="J65" s="189"/>
      <c r="K65" s="189"/>
      <c r="L65" s="190" t="s">
        <v>266</v>
      </c>
      <c r="M65" s="446" t="str">
        <f>IF(入力シート!Y190="","","□"&amp;入力シート!Y190)</f>
        <v/>
      </c>
      <c r="N65" s="446"/>
      <c r="O65" s="446"/>
      <c r="P65" s="446"/>
      <c r="Q65" s="447" t="str">
        <f>IF(入力シート!Z190="","","□"&amp;入力シート!Z190)</f>
        <v>□利用者家族への連絡(3分)</v>
      </c>
      <c r="R65" s="447"/>
      <c r="S65" s="447"/>
      <c r="T65" s="447"/>
      <c r="U65" s="452" t="str">
        <f>IF(入力シート!AA190="","","□"&amp;入力シート!AA190)</f>
        <v/>
      </c>
      <c r="V65" s="452"/>
      <c r="W65" s="452"/>
    </row>
    <row r="66" spans="1:23" ht="15.95" customHeight="1" x14ac:dyDescent="0.15">
      <c r="A66" s="199"/>
      <c r="B66" s="200"/>
      <c r="C66" s="200"/>
      <c r="D66" s="188"/>
      <c r="E66" s="189"/>
      <c r="F66" s="189"/>
      <c r="G66" s="189"/>
      <c r="H66" s="189"/>
      <c r="I66" s="189"/>
      <c r="J66" s="189"/>
      <c r="K66" s="189"/>
      <c r="L66" s="190" t="s">
        <v>267</v>
      </c>
      <c r="M66" s="446" t="str">
        <f>IF(入力シート!Y191="","","□"&amp;入力シート!Y191)</f>
        <v/>
      </c>
      <c r="N66" s="446"/>
      <c r="O66" s="446"/>
      <c r="P66" s="446"/>
      <c r="Q66" s="447" t="str">
        <f>IF(入力シート!Z191="","","□"&amp;入力シート!Z191)</f>
        <v>□利用者家族への引渡し(3分)</v>
      </c>
      <c r="R66" s="447"/>
      <c r="S66" s="447"/>
      <c r="T66" s="447"/>
      <c r="U66" s="452" t="str">
        <f>IF(入力シート!AA191="","","□"&amp;入力シート!AA191)</f>
        <v/>
      </c>
      <c r="V66" s="452"/>
      <c r="W66" s="452"/>
    </row>
    <row r="67" spans="1:23" ht="15.95" customHeight="1" x14ac:dyDescent="0.15">
      <c r="A67" s="199"/>
      <c r="B67" s="200"/>
      <c r="C67" s="200"/>
      <c r="D67" s="188"/>
      <c r="E67" s="189"/>
      <c r="F67" s="189"/>
      <c r="G67" s="189"/>
      <c r="H67" s="189"/>
      <c r="I67" s="189"/>
      <c r="J67" s="189"/>
      <c r="K67" s="189"/>
      <c r="L67" s="190"/>
      <c r="M67" s="446" t="str">
        <f>IF(入力シート!Y192="","","□"&amp;入力シート!Y192)</f>
        <v/>
      </c>
      <c r="N67" s="446"/>
      <c r="O67" s="446"/>
      <c r="P67" s="446"/>
      <c r="Q67" s="447" t="str">
        <f>IF(入力シート!Z192="","","□"&amp;入力シート!Z192)</f>
        <v>□持出し品の準備(3分)</v>
      </c>
      <c r="R67" s="447"/>
      <c r="S67" s="447"/>
      <c r="T67" s="447"/>
      <c r="U67" s="452" t="str">
        <f>IF(入力シート!AA192="","","□"&amp;入力シート!AA192)</f>
        <v/>
      </c>
      <c r="V67" s="452"/>
      <c r="W67" s="452"/>
    </row>
    <row r="68" spans="1:23" ht="15.95" customHeight="1" x14ac:dyDescent="0.15">
      <c r="A68" s="199"/>
      <c r="B68" s="200"/>
      <c r="C68" s="200"/>
      <c r="D68" s="188"/>
      <c r="E68" s="189"/>
      <c r="F68" s="189"/>
      <c r="G68" s="189"/>
      <c r="H68" s="189"/>
      <c r="I68" s="189"/>
      <c r="J68" s="189"/>
      <c r="K68" s="189"/>
      <c r="L68" s="190"/>
      <c r="M68" s="446" t="str">
        <f>IF(入力シート!Y193="","","□"&amp;入力シート!Y193)</f>
        <v/>
      </c>
      <c r="N68" s="446"/>
      <c r="O68" s="446"/>
      <c r="P68" s="446"/>
      <c r="Q68" s="447" t="str">
        <f>IF(入力シート!Z193="","","□"&amp;入力シート!Z193)</f>
        <v>□利用休止の判断(3分)</v>
      </c>
      <c r="R68" s="447"/>
      <c r="S68" s="447"/>
      <c r="T68" s="447"/>
      <c r="U68" s="452" t="str">
        <f>IF(入力シート!AA193="","","□"&amp;入力シート!AA193)</f>
        <v/>
      </c>
      <c r="V68" s="452"/>
      <c r="W68" s="452"/>
    </row>
    <row r="69" spans="1:23" ht="15.95" customHeight="1" x14ac:dyDescent="0.15">
      <c r="A69" s="199"/>
      <c r="B69" s="200"/>
      <c r="C69" s="200"/>
      <c r="D69" s="188"/>
      <c r="E69" s="189"/>
      <c r="F69" s="189"/>
      <c r="G69" s="189"/>
      <c r="H69" s="189"/>
      <c r="I69" s="189"/>
      <c r="J69" s="189"/>
      <c r="K69" s="189"/>
      <c r="L69" s="190"/>
      <c r="M69" s="446" t="str">
        <f>IF(入力シート!Y194="","","□"&amp;入力シート!Y194)</f>
        <v/>
      </c>
      <c r="N69" s="446"/>
      <c r="O69" s="446"/>
      <c r="P69" s="446"/>
      <c r="Q69" s="447" t="str">
        <f>IF(入力シート!Z194="","","□"&amp;入力シート!Z194)</f>
        <v>□持出し品を車両への積込(3分)</v>
      </c>
      <c r="R69" s="447"/>
      <c r="S69" s="447"/>
      <c r="T69" s="447"/>
      <c r="U69" s="452" t="str">
        <f>IF(入力シート!AA194="","","□"&amp;入力シート!AA194)</f>
        <v/>
      </c>
      <c r="V69" s="452"/>
      <c r="W69" s="452"/>
    </row>
    <row r="70" spans="1:23" ht="15.95" customHeight="1" x14ac:dyDescent="0.15">
      <c r="A70" s="197"/>
      <c r="B70" s="196"/>
      <c r="C70" s="196"/>
      <c r="D70" s="197"/>
      <c r="E70" s="196"/>
      <c r="F70" s="196"/>
      <c r="G70" s="196"/>
      <c r="H70" s="196"/>
      <c r="I70" s="196"/>
      <c r="J70" s="196"/>
      <c r="K70" s="196"/>
      <c r="L70" s="198" t="s">
        <v>267</v>
      </c>
      <c r="M70" s="455" t="str">
        <f>IF(入力シート!Y195="","","□"&amp;入力シート!Y195)</f>
        <v/>
      </c>
      <c r="N70" s="455"/>
      <c r="O70" s="455"/>
      <c r="P70" s="455"/>
      <c r="Q70" s="456" t="str">
        <f>IF(入力シート!Z195="","","□"&amp;入力シート!Z195)</f>
        <v>□避難経路の確認(5分)</v>
      </c>
      <c r="R70" s="456"/>
      <c r="S70" s="456"/>
      <c r="T70" s="456"/>
      <c r="U70" s="453" t="str">
        <f>IF(入力シート!AA195="","","□"&amp;入力シート!AA195)</f>
        <v/>
      </c>
      <c r="V70" s="453"/>
      <c r="W70" s="453"/>
    </row>
    <row r="71" spans="1:23" ht="15.95" customHeight="1" x14ac:dyDescent="0.15">
      <c r="A71" s="188"/>
      <c r="B71" s="189"/>
      <c r="C71" s="189"/>
      <c r="D71" s="188"/>
      <c r="E71" s="189"/>
      <c r="F71" s="189"/>
      <c r="G71" s="189"/>
      <c r="H71" s="189"/>
      <c r="I71" s="189"/>
      <c r="J71" s="189"/>
      <c r="K71" s="189"/>
      <c r="L71" s="190" t="s">
        <v>264</v>
      </c>
      <c r="M71" s="446" t="str">
        <f>IF(入力シート!Y201="","","□"&amp;入力シート!Y201)</f>
        <v>□避難判断水位超過</v>
      </c>
      <c r="N71" s="446"/>
      <c r="O71" s="446"/>
      <c r="P71" s="446"/>
      <c r="Q71" s="447" t="str">
        <f>IF(入力シート!Z201="","","□"&amp;入力シート!Z201)</f>
        <v>□避難開始の判断(20分)</v>
      </c>
      <c r="R71" s="447"/>
      <c r="S71" s="447"/>
      <c r="T71" s="447"/>
      <c r="U71" s="452" t="str">
        <f>IF(入力シート!AA201="","","□"&amp;入力シート!AA201)</f>
        <v>□園長、施設長</v>
      </c>
      <c r="V71" s="452"/>
      <c r="W71" s="452"/>
    </row>
    <row r="72" spans="1:23" ht="15.95" customHeight="1" x14ac:dyDescent="0.15">
      <c r="A72" s="199" t="s">
        <v>268</v>
      </c>
      <c r="B72" s="200" t="str">
        <f>入力シート!C$61</f>
        <v>高梁川</v>
      </c>
      <c r="C72" s="189"/>
      <c r="D72" s="188"/>
      <c r="E72" s="189"/>
      <c r="F72" s="189"/>
      <c r="G72" s="189"/>
      <c r="H72" s="189"/>
      <c r="I72" s="189"/>
      <c r="J72" s="189"/>
      <c r="K72" s="189"/>
      <c r="L72" s="190" t="s">
        <v>265</v>
      </c>
      <c r="M72" s="446" t="str">
        <f>IF(入力シート!Y202="","","□"&amp;入力シート!Y202)</f>
        <v>□避難準備高齢者等避難開始</v>
      </c>
      <c r="N72" s="446"/>
      <c r="O72" s="446"/>
      <c r="P72" s="446"/>
      <c r="Q72" s="447" t="str">
        <f>IF(入力シート!Z202="","","□"&amp;入力シート!Z202)</f>
        <v>□避難所への移動開始(15分)</v>
      </c>
      <c r="R72" s="447"/>
      <c r="S72" s="447"/>
      <c r="T72" s="447"/>
      <c r="U72" s="452" t="str">
        <f>IF(入力シート!AA202="","","□"&amp;入力シート!AA202)</f>
        <v>□避難誘導員</v>
      </c>
      <c r="V72" s="452"/>
      <c r="W72" s="452"/>
    </row>
    <row r="73" spans="1:23" ht="15.95" customHeight="1" x14ac:dyDescent="0.15">
      <c r="A73" s="199" t="s">
        <v>269</v>
      </c>
      <c r="B73" s="200" t="str">
        <f>入力シート!C$63</f>
        <v>日羽</v>
      </c>
      <c r="C73" s="200"/>
      <c r="D73" s="188"/>
      <c r="E73" s="189"/>
      <c r="F73" s="189"/>
      <c r="G73" s="189"/>
      <c r="H73" s="189"/>
      <c r="I73" s="189"/>
      <c r="J73" s="189"/>
      <c r="K73" s="189"/>
      <c r="L73" s="190" t="s">
        <v>266</v>
      </c>
      <c r="M73" s="446" t="str">
        <f>IF(入力シート!Y203="","","□"&amp;入力シート!Y203)</f>
        <v>□警戒レベル３"高齢者などは避難"</v>
      </c>
      <c r="N73" s="446"/>
      <c r="O73" s="446"/>
      <c r="P73" s="446"/>
      <c r="Q73" s="447" t="str">
        <f>IF(入力シート!Z203="","","□"&amp;入力シート!Z203)</f>
        <v/>
      </c>
      <c r="R73" s="447"/>
      <c r="S73" s="447"/>
      <c r="T73" s="447"/>
      <c r="U73" s="452" t="str">
        <f>IF(入力シート!AA203="","","□"&amp;入力シート!AA203)</f>
        <v/>
      </c>
      <c r="V73" s="452"/>
      <c r="W73" s="452"/>
    </row>
    <row r="74" spans="1:23" ht="15.95" customHeight="1" x14ac:dyDescent="0.15">
      <c r="A74" s="199" t="s">
        <v>268</v>
      </c>
      <c r="B74" s="200" t="str">
        <f>入力シート!C$67</f>
        <v>吉井川</v>
      </c>
      <c r="C74" s="200"/>
      <c r="D74" s="188"/>
      <c r="E74" s="189"/>
      <c r="F74" s="189"/>
      <c r="G74" s="189"/>
      <c r="H74" s="189"/>
      <c r="I74" s="189"/>
      <c r="J74" s="189"/>
      <c r="K74" s="189"/>
      <c r="L74" s="190" t="s">
        <v>267</v>
      </c>
      <c r="M74" s="446" t="str">
        <f>IF(入力シート!Y204="","","□"&amp;入力シート!Y204)</f>
        <v/>
      </c>
      <c r="N74" s="446"/>
      <c r="O74" s="446"/>
      <c r="P74" s="446"/>
      <c r="Q74" s="447" t="str">
        <f>IF(入力シート!Z204="","","□"&amp;入力シート!Z204)</f>
        <v/>
      </c>
      <c r="R74" s="447"/>
      <c r="S74" s="447"/>
      <c r="T74" s="447"/>
      <c r="U74" s="452" t="str">
        <f>IF(入力シート!AA204="","","□"&amp;入力シート!AA204)</f>
        <v/>
      </c>
      <c r="V74" s="452"/>
      <c r="W74" s="452"/>
    </row>
    <row r="75" spans="1:23" ht="15.95" customHeight="1" x14ac:dyDescent="0.15">
      <c r="A75" s="199" t="s">
        <v>269</v>
      </c>
      <c r="B75" s="200" t="str">
        <f>入力シート!C$69</f>
        <v>御休</v>
      </c>
      <c r="C75" s="200"/>
      <c r="D75" s="188"/>
      <c r="E75" s="189"/>
      <c r="F75" s="189"/>
      <c r="G75" s="189"/>
      <c r="H75" s="189"/>
      <c r="I75" s="189"/>
      <c r="J75" s="189"/>
      <c r="K75" s="189"/>
      <c r="L75" s="190"/>
      <c r="M75" s="446" t="str">
        <f>IF(入力シート!Y205="","","□"&amp;入力シート!Y205)</f>
        <v/>
      </c>
      <c r="N75" s="446"/>
      <c r="O75" s="446"/>
      <c r="P75" s="446"/>
      <c r="Q75" s="447" t="str">
        <f>IF(入力シート!Z205="","","□"&amp;入力シート!Z205)</f>
        <v/>
      </c>
      <c r="R75" s="447"/>
      <c r="S75" s="447"/>
      <c r="T75" s="447"/>
      <c r="U75" s="452" t="str">
        <f>IF(入力シート!AA205="","","□"&amp;入力シート!AA205)</f>
        <v/>
      </c>
      <c r="V75" s="452"/>
      <c r="W75" s="452"/>
    </row>
    <row r="76" spans="1:23" ht="15.95" customHeight="1" x14ac:dyDescent="0.15">
      <c r="A76" s="200"/>
      <c r="B76" s="200"/>
      <c r="C76" s="200"/>
      <c r="D76" s="188"/>
      <c r="E76" s="189"/>
      <c r="F76" s="189"/>
      <c r="G76" s="189"/>
      <c r="H76" s="189"/>
      <c r="I76" s="189"/>
      <c r="J76" s="189"/>
      <c r="K76" s="189"/>
      <c r="L76" s="190"/>
      <c r="M76" s="446" t="str">
        <f>IF(入力シート!Y206="","","□"&amp;入力シート!Y206)</f>
        <v/>
      </c>
      <c r="N76" s="446"/>
      <c r="O76" s="446"/>
      <c r="P76" s="446"/>
      <c r="Q76" s="447" t="str">
        <f>IF(入力シート!Z206="","","□"&amp;入力シート!Z206)</f>
        <v/>
      </c>
      <c r="R76" s="447"/>
      <c r="S76" s="447"/>
      <c r="T76" s="447"/>
      <c r="U76" s="452" t="str">
        <f>IF(入力シート!AA206="","","□"&amp;入力シート!AA206)</f>
        <v/>
      </c>
      <c r="V76" s="452"/>
      <c r="W76" s="452"/>
    </row>
    <row r="77" spans="1:23" ht="15.95" customHeight="1" x14ac:dyDescent="0.15">
      <c r="A77" s="457"/>
      <c r="B77" s="457"/>
      <c r="C77" s="457"/>
      <c r="D77" s="188"/>
      <c r="E77" s="189"/>
      <c r="F77" s="189"/>
      <c r="G77" s="189"/>
      <c r="H77" s="189"/>
      <c r="I77" s="189"/>
      <c r="J77" s="189"/>
      <c r="K77" s="189"/>
      <c r="L77" s="190"/>
      <c r="M77" s="446" t="str">
        <f>IF(入力シート!Y207="","","□"&amp;入力シート!Y207)</f>
        <v/>
      </c>
      <c r="N77" s="446"/>
      <c r="O77" s="446"/>
      <c r="P77" s="446"/>
      <c r="Q77" s="447" t="str">
        <f>IF(入力シート!Z207="","","□"&amp;入力シート!Z207)</f>
        <v/>
      </c>
      <c r="R77" s="447"/>
      <c r="S77" s="447"/>
      <c r="T77" s="447"/>
      <c r="U77" s="452" t="str">
        <f>IF(入力シート!AA207="","","□"&amp;入力シート!AA207)</f>
        <v/>
      </c>
      <c r="V77" s="452"/>
      <c r="W77" s="452"/>
    </row>
    <row r="78" spans="1:23" ht="15.95" customHeight="1" x14ac:dyDescent="0.15">
      <c r="A78" s="184"/>
      <c r="B78" s="185"/>
      <c r="C78" s="185"/>
      <c r="D78" s="184"/>
      <c r="E78" s="185"/>
      <c r="F78" s="185"/>
      <c r="G78" s="185"/>
      <c r="H78" s="185"/>
      <c r="I78" s="185"/>
      <c r="J78" s="185"/>
      <c r="K78" s="185"/>
      <c r="L78" s="191"/>
      <c r="M78" s="450" t="str">
        <f>IF(入力シート!Y212="","","□"&amp;入力シート!Y212)</f>
        <v>□避難指示</v>
      </c>
      <c r="N78" s="450"/>
      <c r="O78" s="450"/>
      <c r="P78" s="450"/>
      <c r="Q78" s="451" t="str">
        <f>IF(入力シート!Z212="","","□"&amp;入力シート!Z212)</f>
        <v>□利用者避難完了の確認(5分)</v>
      </c>
      <c r="R78" s="451"/>
      <c r="S78" s="451"/>
      <c r="T78" s="451"/>
      <c r="U78" s="454" t="str">
        <f>IF(入力シート!AA212="","","□"&amp;入力シート!AA212)</f>
        <v>□避難誘導員</v>
      </c>
      <c r="V78" s="454"/>
      <c r="W78" s="454"/>
    </row>
    <row r="79" spans="1:23" ht="15.95" customHeight="1" x14ac:dyDescent="0.15">
      <c r="A79" s="188"/>
      <c r="B79" s="189"/>
      <c r="C79" s="189"/>
      <c r="D79" s="188"/>
      <c r="E79" s="189"/>
      <c r="F79" s="189"/>
      <c r="G79" s="189"/>
      <c r="H79" s="189"/>
      <c r="I79" s="189"/>
      <c r="J79" s="189"/>
      <c r="K79" s="189"/>
      <c r="L79" s="190"/>
      <c r="M79" s="446" t="str">
        <f>IF(入力シート!Y213="","","□"&amp;入力シート!Y213)</f>
        <v>□警戒レベル４"避難"</v>
      </c>
      <c r="N79" s="446"/>
      <c r="O79" s="446"/>
      <c r="P79" s="446"/>
      <c r="Q79" s="447" t="str">
        <f>IF(入力シート!Z213="","","□"&amp;入力シート!Z213)</f>
        <v>□利用者家族への避難先連絡(分)</v>
      </c>
      <c r="R79" s="447"/>
      <c r="S79" s="447"/>
      <c r="T79" s="447"/>
      <c r="U79" s="452" t="str">
        <f>IF(入力シート!AA213="","","□"&amp;入力シート!AA213)</f>
        <v/>
      </c>
      <c r="V79" s="452"/>
      <c r="W79" s="452"/>
    </row>
    <row r="80" spans="1:23" ht="15.95" customHeight="1" x14ac:dyDescent="0.15">
      <c r="A80" s="199" t="s">
        <v>268</v>
      </c>
      <c r="B80" s="200" t="str">
        <f>入力シート!C$61</f>
        <v>高梁川</v>
      </c>
      <c r="C80" s="200"/>
      <c r="D80" s="188"/>
      <c r="E80" s="189"/>
      <c r="F80" s="189"/>
      <c r="G80" s="189"/>
      <c r="H80" s="189"/>
      <c r="I80" s="189"/>
      <c r="J80" s="189"/>
      <c r="K80" s="189"/>
      <c r="L80" s="190"/>
      <c r="M80" s="446" t="str">
        <f>IF(入力シート!Y214="","","□"&amp;入力シート!Y214)</f>
        <v>□土砂災害に関するメッシュ情報（非常に危険）</v>
      </c>
      <c r="N80" s="446"/>
      <c r="O80" s="446"/>
      <c r="P80" s="446"/>
      <c r="Q80" s="447" t="str">
        <f>IF(入力シート!Z214="","","□"&amp;入力シート!Z214)</f>
        <v>□急病人の緊急搬送要請(分)</v>
      </c>
      <c r="R80" s="447"/>
      <c r="S80" s="447"/>
      <c r="T80" s="447"/>
      <c r="U80" s="452" t="str">
        <f>IF(入力シート!AA214="","","□"&amp;入力シート!AA214)</f>
        <v/>
      </c>
      <c r="V80" s="452"/>
      <c r="W80" s="452"/>
    </row>
    <row r="81" spans="1:23" ht="15.95" customHeight="1" x14ac:dyDescent="0.15">
      <c r="A81" s="199" t="s">
        <v>269</v>
      </c>
      <c r="B81" s="200" t="str">
        <f>入力シート!C$63</f>
        <v>日羽</v>
      </c>
      <c r="C81" s="200"/>
      <c r="D81" s="188"/>
      <c r="E81" s="189"/>
      <c r="F81" s="189"/>
      <c r="G81" s="189"/>
      <c r="H81" s="189"/>
      <c r="I81" s="189"/>
      <c r="J81" s="189"/>
      <c r="K81" s="189"/>
      <c r="L81" s="190"/>
      <c r="M81" s="446" t="str">
        <f>IF(入力シート!Y215="","","□"&amp;入力シート!Y215)</f>
        <v>□土砂災害に関するメッシュ情報（極めて危険）</v>
      </c>
      <c r="N81" s="446"/>
      <c r="O81" s="446"/>
      <c r="P81" s="446"/>
      <c r="Q81" s="447" t="str">
        <f>IF(入力シート!Z215="","","□"&amp;入力シート!Z215)</f>
        <v/>
      </c>
      <c r="R81" s="447"/>
      <c r="S81" s="447"/>
      <c r="T81" s="447"/>
      <c r="U81" s="452" t="str">
        <f>IF(入力シート!AA215="","","□"&amp;入力シート!AA215)</f>
        <v/>
      </c>
      <c r="V81" s="452"/>
      <c r="W81" s="452"/>
    </row>
    <row r="82" spans="1:23" ht="15.95" customHeight="1" x14ac:dyDescent="0.15">
      <c r="A82" s="199" t="s">
        <v>268</v>
      </c>
      <c r="B82" s="200" t="str">
        <f>入力シート!C$67</f>
        <v>吉井川</v>
      </c>
      <c r="C82" s="200"/>
      <c r="D82" s="188"/>
      <c r="E82" s="189"/>
      <c r="F82" s="189"/>
      <c r="G82" s="189"/>
      <c r="H82" s="189"/>
      <c r="I82" s="189"/>
      <c r="J82" s="189"/>
      <c r="K82" s="189"/>
      <c r="L82" s="190" t="s">
        <v>263</v>
      </c>
      <c r="M82" s="446" t="str">
        <f>IF(入力シート!Y216="","","□"&amp;入力シート!Y216)</f>
        <v/>
      </c>
      <c r="N82" s="446"/>
      <c r="O82" s="446"/>
      <c r="P82" s="446"/>
      <c r="Q82" s="447" t="str">
        <f>IF(入力シート!Z216="","","□"&amp;入力シート!Z216)</f>
        <v/>
      </c>
      <c r="R82" s="447"/>
      <c r="S82" s="447"/>
      <c r="T82" s="447"/>
      <c r="U82" s="452" t="str">
        <f>IF(入力シート!AA216="","","□"&amp;入力シート!AA216)</f>
        <v/>
      </c>
      <c r="V82" s="452"/>
      <c r="W82" s="452"/>
    </row>
    <row r="83" spans="1:23" ht="15.95" customHeight="1" x14ac:dyDescent="0.15">
      <c r="A83" s="199" t="s">
        <v>269</v>
      </c>
      <c r="B83" s="200" t="str">
        <f>入力シート!C$69</f>
        <v>御休</v>
      </c>
      <c r="C83" s="200"/>
      <c r="D83" s="188"/>
      <c r="E83" s="189"/>
      <c r="F83" s="189"/>
      <c r="G83" s="189"/>
      <c r="H83" s="189"/>
      <c r="I83" s="189"/>
      <c r="J83" s="189"/>
      <c r="K83" s="189"/>
      <c r="L83" s="190"/>
      <c r="M83" s="446" t="str">
        <f>IF(入力シート!Y217="","","□"&amp;入力シート!Y217)</f>
        <v/>
      </c>
      <c r="N83" s="446"/>
      <c r="O83" s="446"/>
      <c r="P83" s="446"/>
      <c r="Q83" s="447" t="str">
        <f>IF(入力シート!Z217="","","□"&amp;入力シート!Z217)</f>
        <v/>
      </c>
      <c r="R83" s="447"/>
      <c r="S83" s="447"/>
      <c r="T83" s="447"/>
      <c r="U83" s="452" t="str">
        <f>IF(入力シート!AA217="","","□"&amp;入力シート!AA217)</f>
        <v/>
      </c>
      <c r="V83" s="452"/>
      <c r="W83" s="452"/>
    </row>
    <row r="84" spans="1:23" ht="15.95" customHeight="1" x14ac:dyDescent="0.15">
      <c r="C84" s="200"/>
      <c r="D84" s="188"/>
      <c r="E84" s="189"/>
      <c r="F84" s="189"/>
      <c r="G84" s="189"/>
      <c r="H84" s="189"/>
      <c r="I84" s="189"/>
      <c r="J84" s="189"/>
      <c r="K84" s="189"/>
      <c r="L84" s="190"/>
      <c r="M84" s="455" t="str">
        <f>IF(入力シート!Y218="","","□"&amp;入力シート!Y218)</f>
        <v/>
      </c>
      <c r="N84" s="455"/>
      <c r="O84" s="455"/>
      <c r="P84" s="455"/>
      <c r="Q84" s="456" t="str">
        <f>IF(入力シート!Z218="","","□"&amp;入力シート!Z218)</f>
        <v/>
      </c>
      <c r="R84" s="456"/>
      <c r="S84" s="456"/>
      <c r="T84" s="456"/>
      <c r="U84" s="453" t="str">
        <f>IF(入力シート!AA218="","","□"&amp;入力シート!AA218)</f>
        <v/>
      </c>
      <c r="V84" s="453"/>
      <c r="W84" s="453"/>
    </row>
    <row r="85" spans="1:23" ht="15.95" customHeight="1" x14ac:dyDescent="0.15">
      <c r="A85" s="184"/>
      <c r="B85" s="185"/>
      <c r="C85" s="186"/>
      <c r="D85" s="185"/>
      <c r="E85" s="185"/>
      <c r="F85" s="185"/>
      <c r="G85" s="185"/>
      <c r="H85" s="185"/>
      <c r="I85" s="185"/>
      <c r="J85" s="185"/>
      <c r="K85" s="185"/>
      <c r="L85" s="191" t="s">
        <v>264</v>
      </c>
      <c r="M85" s="450" t="str">
        <f>IF(入力シート!Y223="","","□"&amp;入力シート!Y223)</f>
        <v>□警戒レベル５"命を守る最善の行動"</v>
      </c>
      <c r="N85" s="450"/>
      <c r="O85" s="450"/>
      <c r="P85" s="450"/>
      <c r="Q85" s="451" t="str">
        <f>IF(入力シート!Z223="","","□"&amp;入力シート!Z223)</f>
        <v>□利用者の安全確保・体調管理(5分)</v>
      </c>
      <c r="R85" s="451"/>
      <c r="S85" s="451"/>
      <c r="T85" s="451"/>
      <c r="U85" s="454" t="str">
        <f>IF(入力シート!AA223="","","□"&amp;入力シート!AA223)</f>
        <v>□全職員</v>
      </c>
      <c r="V85" s="454"/>
      <c r="W85" s="454"/>
    </row>
    <row r="86" spans="1:23" ht="15.95" customHeight="1" x14ac:dyDescent="0.15">
      <c r="A86" s="188"/>
      <c r="B86" s="189"/>
      <c r="C86" s="201"/>
      <c r="D86" s="189"/>
      <c r="E86" s="189"/>
      <c r="F86" s="189"/>
      <c r="G86" s="189"/>
      <c r="H86" s="189"/>
      <c r="I86" s="189"/>
      <c r="J86" s="189"/>
      <c r="K86" s="189"/>
      <c r="L86" s="190" t="s">
        <v>265</v>
      </c>
      <c r="M86" s="446" t="str">
        <f>IF(入力シート!Y224="","","□"&amp;入力シート!Y224)</f>
        <v/>
      </c>
      <c r="N86" s="446"/>
      <c r="O86" s="446"/>
      <c r="P86" s="446"/>
      <c r="Q86" s="447" t="str">
        <f>IF(入力シート!Z224="","","□"&amp;入力シート!Z224)</f>
        <v/>
      </c>
      <c r="R86" s="447"/>
      <c r="S86" s="447"/>
      <c r="T86" s="447"/>
      <c r="U86" s="452" t="str">
        <f>IF(入力シート!AA224="","","□"&amp;入力シート!AA224)</f>
        <v/>
      </c>
      <c r="V86" s="452"/>
      <c r="W86" s="452"/>
    </row>
    <row r="87" spans="1:23" ht="15.95" customHeight="1" x14ac:dyDescent="0.15">
      <c r="A87" s="188"/>
      <c r="B87" s="189"/>
      <c r="C87" s="201"/>
      <c r="D87" s="189"/>
      <c r="E87" s="189"/>
      <c r="F87" s="189"/>
      <c r="G87" s="189"/>
      <c r="H87" s="189"/>
      <c r="I87" s="189"/>
      <c r="J87" s="189"/>
      <c r="K87" s="189"/>
      <c r="L87" s="190" t="s">
        <v>266</v>
      </c>
      <c r="M87" s="446" t="str">
        <f>IF(入力シート!Y226="","","□"&amp;入力シート!Y226)</f>
        <v/>
      </c>
      <c r="N87" s="446"/>
      <c r="O87" s="446"/>
      <c r="P87" s="446"/>
      <c r="Q87" s="447" t="str">
        <f>IF(入力シート!Z225="","","□"&amp;入力シート!Z225)</f>
        <v/>
      </c>
      <c r="R87" s="447"/>
      <c r="S87" s="447"/>
      <c r="T87" s="447"/>
      <c r="U87" s="452" t="str">
        <f>IF(入力シート!AA226="","","□"&amp;入力シート!AA226)</f>
        <v/>
      </c>
      <c r="V87" s="452"/>
      <c r="W87" s="452"/>
    </row>
    <row r="88" spans="1:23" ht="15.95" customHeight="1" x14ac:dyDescent="0.15">
      <c r="A88" s="188"/>
      <c r="B88" s="189"/>
      <c r="C88" s="201"/>
      <c r="D88" s="189"/>
      <c r="E88" s="189"/>
      <c r="F88" s="189"/>
      <c r="G88" s="189"/>
      <c r="H88" s="189"/>
      <c r="I88" s="189"/>
      <c r="J88" s="189"/>
      <c r="K88" s="189"/>
      <c r="L88" s="190" t="s">
        <v>267</v>
      </c>
      <c r="M88" s="446" t="str">
        <f>IF(入力シート!Y227="","","□"&amp;入力シート!Y227)</f>
        <v/>
      </c>
      <c r="N88" s="446"/>
      <c r="O88" s="446"/>
      <c r="P88" s="446"/>
      <c r="Q88" s="447" t="str">
        <f>IF(入力シート!Z226="","","□"&amp;入力シート!Z226)</f>
        <v/>
      </c>
      <c r="R88" s="447"/>
      <c r="S88" s="447"/>
      <c r="T88" s="447"/>
      <c r="U88" s="452" t="str">
        <f>IF(入力シート!AA227="","","□"&amp;入力シート!AA227)</f>
        <v/>
      </c>
      <c r="V88" s="452"/>
      <c r="W88" s="452"/>
    </row>
    <row r="89" spans="1:23" ht="15.95" customHeight="1" x14ac:dyDescent="0.15">
      <c r="A89" s="192"/>
      <c r="B89" s="193"/>
      <c r="C89" s="202"/>
      <c r="D89" s="203"/>
      <c r="E89" s="204"/>
      <c r="F89" s="193"/>
      <c r="G89" s="193"/>
      <c r="H89" s="193"/>
      <c r="I89" s="193"/>
      <c r="J89" s="193"/>
      <c r="K89" s="193"/>
      <c r="L89" s="192"/>
      <c r="M89" s="446" t="str">
        <f>IF(入力シート!Y228="","","□"&amp;入力シート!Y228)</f>
        <v/>
      </c>
      <c r="N89" s="446"/>
      <c r="O89" s="446"/>
      <c r="P89" s="446"/>
      <c r="Q89" s="447" t="str">
        <f>IF(入力シート!Z227="","","□"&amp;入力シート!Z227)</f>
        <v/>
      </c>
      <c r="R89" s="447"/>
      <c r="S89" s="447"/>
      <c r="T89" s="447"/>
      <c r="U89" s="452" t="str">
        <f>IF(入力シート!AA228="","","□"&amp;入力シート!AA228)</f>
        <v/>
      </c>
      <c r="V89" s="452"/>
      <c r="W89" s="452"/>
    </row>
    <row r="90" spans="1:23" ht="15.95" customHeight="1" x14ac:dyDescent="0.15">
      <c r="A90" s="194"/>
      <c r="B90" s="195"/>
      <c r="C90" s="205"/>
      <c r="D90" s="206"/>
      <c r="E90" s="195"/>
      <c r="F90" s="195"/>
      <c r="G90" s="195"/>
      <c r="H90" s="195"/>
      <c r="I90" s="195"/>
      <c r="J90" s="195"/>
      <c r="K90" s="195"/>
      <c r="L90" s="194"/>
      <c r="M90" s="455" t="str">
        <f>IF(入力シート!Y229="","","□"&amp;入力シート!Y229)</f>
        <v/>
      </c>
      <c r="N90" s="455"/>
      <c r="O90" s="455"/>
      <c r="P90" s="455"/>
      <c r="Q90" s="456" t="str">
        <f>IF(入力シート!Z228="","","□"&amp;入力シート!Z228)</f>
        <v/>
      </c>
      <c r="R90" s="456"/>
      <c r="S90" s="456"/>
      <c r="T90" s="456"/>
      <c r="U90" s="453" t="str">
        <f>IF(入力シート!AA229="","","□"&amp;入力シート!AA229)</f>
        <v/>
      </c>
      <c r="V90" s="453"/>
      <c r="W90" s="453"/>
    </row>
    <row r="91" spans="1:23" ht="15.75" customHeight="1" x14ac:dyDescent="0.15">
      <c r="A91" s="122" t="s">
        <v>270</v>
      </c>
    </row>
  </sheetData>
  <mergeCells count="229">
    <mergeCell ref="M88:P88"/>
    <mergeCell ref="Q88:T88"/>
    <mergeCell ref="U88:W88"/>
    <mergeCell ref="M89:P89"/>
    <mergeCell ref="Q89:T89"/>
    <mergeCell ref="U89:W89"/>
    <mergeCell ref="M90:P90"/>
    <mergeCell ref="Q90:T90"/>
    <mergeCell ref="U90:W90"/>
    <mergeCell ref="M85:P85"/>
    <mergeCell ref="Q85:T85"/>
    <mergeCell ref="U85:W85"/>
    <mergeCell ref="M86:P86"/>
    <mergeCell ref="Q86:T86"/>
    <mergeCell ref="U86:W86"/>
    <mergeCell ref="M87:P87"/>
    <mergeCell ref="Q87:T87"/>
    <mergeCell ref="U87:W87"/>
    <mergeCell ref="M82:P82"/>
    <mergeCell ref="Q82:T82"/>
    <mergeCell ref="U82:W82"/>
    <mergeCell ref="M83:P83"/>
    <mergeCell ref="Q83:T83"/>
    <mergeCell ref="U83:W83"/>
    <mergeCell ref="M84:P84"/>
    <mergeCell ref="Q84:T84"/>
    <mergeCell ref="U84:W84"/>
    <mergeCell ref="M79:P79"/>
    <mergeCell ref="Q79:T79"/>
    <mergeCell ref="U79:W79"/>
    <mergeCell ref="M80:P80"/>
    <mergeCell ref="Q80:T80"/>
    <mergeCell ref="U80:W80"/>
    <mergeCell ref="M81:P81"/>
    <mergeCell ref="Q81:T81"/>
    <mergeCell ref="U81:W81"/>
    <mergeCell ref="M76:P76"/>
    <mergeCell ref="Q76:T76"/>
    <mergeCell ref="U76:W76"/>
    <mergeCell ref="A77:C77"/>
    <mergeCell ref="M77:P77"/>
    <mergeCell ref="Q77:T77"/>
    <mergeCell ref="U77:W77"/>
    <mergeCell ref="M78:P78"/>
    <mergeCell ref="Q78:T78"/>
    <mergeCell ref="U78:W78"/>
    <mergeCell ref="M73:P73"/>
    <mergeCell ref="Q73:T73"/>
    <mergeCell ref="U73:W73"/>
    <mergeCell ref="M74:P74"/>
    <mergeCell ref="Q74:T74"/>
    <mergeCell ref="U74:W74"/>
    <mergeCell ref="M75:P75"/>
    <mergeCell ref="Q75:T75"/>
    <mergeCell ref="U75:W75"/>
    <mergeCell ref="M70:P70"/>
    <mergeCell ref="Q70:T70"/>
    <mergeCell ref="U70:W70"/>
    <mergeCell ref="M71:P71"/>
    <mergeCell ref="Q71:T71"/>
    <mergeCell ref="U71:W71"/>
    <mergeCell ref="M72:P72"/>
    <mergeCell ref="Q72:T72"/>
    <mergeCell ref="U72:W72"/>
    <mergeCell ref="M67:P67"/>
    <mergeCell ref="Q67:T67"/>
    <mergeCell ref="U67:W67"/>
    <mergeCell ref="M68:P68"/>
    <mergeCell ref="Q68:T68"/>
    <mergeCell ref="U68:W68"/>
    <mergeCell ref="M69:P69"/>
    <mergeCell ref="Q69:T69"/>
    <mergeCell ref="U69:W69"/>
    <mergeCell ref="M64:P64"/>
    <mergeCell ref="Q64:T64"/>
    <mergeCell ref="U64:W64"/>
    <mergeCell ref="M65:P65"/>
    <mergeCell ref="Q65:T65"/>
    <mergeCell ref="U65:W65"/>
    <mergeCell ref="M66:P66"/>
    <mergeCell ref="Q66:T66"/>
    <mergeCell ref="U66:W66"/>
    <mergeCell ref="M61:P61"/>
    <mergeCell ref="Q61:T61"/>
    <mergeCell ref="U61:W61"/>
    <mergeCell ref="M62:P62"/>
    <mergeCell ref="Q62:T62"/>
    <mergeCell ref="U62:W62"/>
    <mergeCell ref="M63:P63"/>
    <mergeCell ref="Q63:T63"/>
    <mergeCell ref="U63:W63"/>
    <mergeCell ref="M58:P58"/>
    <mergeCell ref="Q58:T58"/>
    <mergeCell ref="U58:W58"/>
    <mergeCell ref="M59:P59"/>
    <mergeCell ref="Q59:T59"/>
    <mergeCell ref="U59:W59"/>
    <mergeCell ref="M60:P60"/>
    <mergeCell ref="Q60:T60"/>
    <mergeCell ref="U60:W60"/>
    <mergeCell ref="M55:P55"/>
    <mergeCell ref="Q55:T55"/>
    <mergeCell ref="U55:W55"/>
    <mergeCell ref="M56:P56"/>
    <mergeCell ref="Q56:T56"/>
    <mergeCell ref="U56:W56"/>
    <mergeCell ref="M57:P57"/>
    <mergeCell ref="Q57:T57"/>
    <mergeCell ref="U57:W57"/>
    <mergeCell ref="M52:P52"/>
    <mergeCell ref="Q52:T52"/>
    <mergeCell ref="U52:W52"/>
    <mergeCell ref="M53:P53"/>
    <mergeCell ref="Q53:T53"/>
    <mergeCell ref="U53:W53"/>
    <mergeCell ref="M54:P54"/>
    <mergeCell ref="Q54:T54"/>
    <mergeCell ref="U54:W54"/>
    <mergeCell ref="M46:P46"/>
    <mergeCell ref="Q46:T46"/>
    <mergeCell ref="U46:W46"/>
    <mergeCell ref="M50:P50"/>
    <mergeCell ref="Q50:T50"/>
    <mergeCell ref="U50:W50"/>
    <mergeCell ref="M51:P51"/>
    <mergeCell ref="Q51:T51"/>
    <mergeCell ref="U51:W51"/>
    <mergeCell ref="M47:P47"/>
    <mergeCell ref="Q47:T47"/>
    <mergeCell ref="U47:W47"/>
    <mergeCell ref="M48:P48"/>
    <mergeCell ref="M49:P49"/>
    <mergeCell ref="Q48:T48"/>
    <mergeCell ref="Q49:T49"/>
    <mergeCell ref="U48:W48"/>
    <mergeCell ref="U49:W49"/>
    <mergeCell ref="M43:P43"/>
    <mergeCell ref="Q43:T43"/>
    <mergeCell ref="U43:W43"/>
    <mergeCell ref="M44:P44"/>
    <mergeCell ref="Q44:T44"/>
    <mergeCell ref="U44:W44"/>
    <mergeCell ref="M45:P45"/>
    <mergeCell ref="Q45:T45"/>
    <mergeCell ref="U45:W45"/>
    <mergeCell ref="A41:C41"/>
    <mergeCell ref="D41:K41"/>
    <mergeCell ref="N41:S41"/>
    <mergeCell ref="D42:E42"/>
    <mergeCell ref="F42:G42"/>
    <mergeCell ref="H42:J42"/>
    <mergeCell ref="L42:P42"/>
    <mergeCell ref="Q42:T42"/>
    <mergeCell ref="U42:W42"/>
    <mergeCell ref="N34:O34"/>
    <mergeCell ref="R34:W35"/>
    <mergeCell ref="N37:O37"/>
    <mergeCell ref="Q37:W37"/>
    <mergeCell ref="N38:O38"/>
    <mergeCell ref="Q38:W38"/>
    <mergeCell ref="J39:M39"/>
    <mergeCell ref="N39:O39"/>
    <mergeCell ref="Q39:W39"/>
    <mergeCell ref="K29:M29"/>
    <mergeCell ref="N29:O29"/>
    <mergeCell ref="R29:W30"/>
    <mergeCell ref="K30:M30"/>
    <mergeCell ref="N30:O30"/>
    <mergeCell ref="K31:M31"/>
    <mergeCell ref="N31:O31"/>
    <mergeCell ref="R31:W33"/>
    <mergeCell ref="K32:M32"/>
    <mergeCell ref="N32:O32"/>
    <mergeCell ref="K33:M33"/>
    <mergeCell ref="N33:O33"/>
    <mergeCell ref="A26:C26"/>
    <mergeCell ref="G26:H26"/>
    <mergeCell ref="K26:M26"/>
    <mergeCell ref="N26:O26"/>
    <mergeCell ref="R26:W28"/>
    <mergeCell ref="K27:M27"/>
    <mergeCell ref="N27:O27"/>
    <mergeCell ref="K28:M28"/>
    <mergeCell ref="N28:O28"/>
    <mergeCell ref="N22:O22"/>
    <mergeCell ref="Q22:W22"/>
    <mergeCell ref="A23:C23"/>
    <mergeCell ref="D23:F23"/>
    <mergeCell ref="G23:H23"/>
    <mergeCell ref="K23:M23"/>
    <mergeCell ref="N23:O23"/>
    <mergeCell ref="Q23:Q25"/>
    <mergeCell ref="R23:W25"/>
    <mergeCell ref="A24:C24"/>
    <mergeCell ref="G24:H24"/>
    <mergeCell ref="K24:M24"/>
    <mergeCell ref="N24:O24"/>
    <mergeCell ref="A25:C25"/>
    <mergeCell ref="D25:F25"/>
    <mergeCell ref="G25:H25"/>
    <mergeCell ref="K25:M25"/>
    <mergeCell ref="N25:O25"/>
    <mergeCell ref="A15:B15"/>
    <mergeCell ref="C15:D15"/>
    <mergeCell ref="A16:B16"/>
    <mergeCell ref="A18:D18"/>
    <mergeCell ref="A19:D19"/>
    <mergeCell ref="A22:C22"/>
    <mergeCell ref="D22:F22"/>
    <mergeCell ref="G22:H22"/>
    <mergeCell ref="J22:M22"/>
    <mergeCell ref="D9:F9"/>
    <mergeCell ref="G9:H9"/>
    <mergeCell ref="D10:F10"/>
    <mergeCell ref="G10:H10"/>
    <mergeCell ref="D11:F11"/>
    <mergeCell ref="G11:H11"/>
    <mergeCell ref="D12:F12"/>
    <mergeCell ref="G12:H12"/>
    <mergeCell ref="A14:D14"/>
    <mergeCell ref="A2:J3"/>
    <mergeCell ref="A6:C6"/>
    <mergeCell ref="D6:F6"/>
    <mergeCell ref="G6:H6"/>
    <mergeCell ref="J6:L6"/>
    <mergeCell ref="D7:F7"/>
    <mergeCell ref="G7:H7"/>
    <mergeCell ref="D8:F8"/>
    <mergeCell ref="G8:H8"/>
  </mergeCells>
  <phoneticPr fontId="53"/>
  <pageMargins left="0.59055118110236227" right="0.27559055118110237" top="0.51181102362204722" bottom="0.39370078740157483" header="0.51181102362204722" footer="0.51181102362204722"/>
  <pageSetup paperSize="8" scale="94" firstPageNumber="0" fitToHeight="2" orientation="landscape" horizontalDpi="300" verticalDpi="300" r:id="rId1"/>
  <rowBreaks count="1" manualBreakCount="1">
    <brk id="39" max="22"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72C4"/>
  </sheetPr>
  <dimension ref="A1:AMJ328"/>
  <sheetViews>
    <sheetView view="pageBreakPreview" topLeftCell="A151" zoomScale="85" zoomScaleNormal="85" zoomScalePageLayoutView="85" workbookViewId="0">
      <selection activeCell="M165" sqref="M165:P166"/>
    </sheetView>
  </sheetViews>
  <sheetFormatPr defaultColWidth="9" defaultRowHeight="13.5" x14ac:dyDescent="0.15"/>
  <cols>
    <col min="1" max="6" width="9" style="207"/>
    <col min="7" max="7" width="10.5" style="207" customWidth="1"/>
    <col min="8" max="8" width="9" style="207"/>
    <col min="9" max="9" width="10.5" style="207" customWidth="1"/>
    <col min="10" max="10" width="9" style="207"/>
    <col min="11" max="11" width="3" style="207" customWidth="1"/>
    <col min="12" max="12" width="4.75" style="208" customWidth="1"/>
    <col min="13" max="13" width="1.875" style="209" customWidth="1"/>
    <col min="14" max="14" width="11.5" style="209" customWidth="1"/>
    <col min="15" max="16" width="9" style="209"/>
    <col min="17" max="17" width="38" style="209" customWidth="1"/>
    <col min="18" max="22" width="9" style="209"/>
    <col min="23" max="1024" width="9" style="207"/>
  </cols>
  <sheetData>
    <row r="1" spans="1:11" ht="17.25" customHeight="1" x14ac:dyDescent="0.15"/>
    <row r="2" spans="1:11" ht="17.25" customHeight="1" x14ac:dyDescent="0.15"/>
    <row r="3" spans="1:11" ht="17.25" customHeight="1" x14ac:dyDescent="0.15"/>
    <row r="4" spans="1:11" ht="17.25" customHeight="1" x14ac:dyDescent="0.15"/>
    <row r="5" spans="1:11" ht="17.25" customHeight="1" x14ac:dyDescent="0.15"/>
    <row r="6" spans="1:11" ht="17.25" customHeight="1" x14ac:dyDescent="0.15"/>
    <row r="7" spans="1:11" ht="17.25" customHeight="1" x14ac:dyDescent="0.15"/>
    <row r="8" spans="1:11" ht="17.25" customHeight="1" x14ac:dyDescent="0.15"/>
    <row r="9" spans="1:11" ht="17.25" customHeight="1" x14ac:dyDescent="0.15"/>
    <row r="10" spans="1:11" ht="17.25" customHeight="1" x14ac:dyDescent="0.15"/>
    <row r="11" spans="1:11" ht="17.25" customHeight="1" x14ac:dyDescent="0.15"/>
    <row r="12" spans="1:11" ht="17.25" customHeight="1" x14ac:dyDescent="0.15"/>
    <row r="13" spans="1:11" ht="17.25" customHeight="1" x14ac:dyDescent="0.15">
      <c r="A13" s="210"/>
    </row>
    <row r="14" spans="1:11" ht="17.25" customHeight="1" x14ac:dyDescent="0.15">
      <c r="A14" s="210"/>
    </row>
    <row r="15" spans="1:11" ht="17.25" customHeight="1" x14ac:dyDescent="0.15">
      <c r="A15" s="210"/>
    </row>
    <row r="16" spans="1:11" ht="17.25" customHeight="1" x14ac:dyDescent="0.15">
      <c r="A16" s="458" t="s">
        <v>271</v>
      </c>
      <c r="B16" s="458"/>
      <c r="C16" s="458"/>
      <c r="D16" s="458"/>
      <c r="E16" s="458"/>
      <c r="F16" s="458"/>
      <c r="G16" s="458"/>
      <c r="H16" s="458"/>
      <c r="I16" s="458"/>
      <c r="J16" s="458"/>
      <c r="K16" s="211"/>
    </row>
    <row r="17" spans="1:11" ht="17.25" customHeight="1" x14ac:dyDescent="0.15">
      <c r="A17" s="458"/>
      <c r="B17" s="458"/>
      <c r="C17" s="458"/>
      <c r="D17" s="458"/>
      <c r="E17" s="458"/>
      <c r="F17" s="458"/>
      <c r="G17" s="458"/>
      <c r="H17" s="458"/>
      <c r="I17" s="458"/>
      <c r="J17" s="458"/>
      <c r="K17" s="211"/>
    </row>
    <row r="18" spans="1:11" ht="17.25" customHeight="1" x14ac:dyDescent="0.15">
      <c r="A18" s="212"/>
    </row>
    <row r="19" spans="1:11" ht="17.25" customHeight="1" x14ac:dyDescent="0.15">
      <c r="A19" s="212"/>
    </row>
    <row r="20" spans="1:11" ht="17.25" customHeight="1" x14ac:dyDescent="0.15">
      <c r="A20" s="212"/>
    </row>
    <row r="21" spans="1:11" ht="17.25" customHeight="1" x14ac:dyDescent="0.15">
      <c r="A21" s="212"/>
    </row>
    <row r="22" spans="1:11" ht="17.25" customHeight="1" x14ac:dyDescent="0.15">
      <c r="A22" s="212"/>
    </row>
    <row r="23" spans="1:11" ht="17.25" customHeight="1" x14ac:dyDescent="0.15">
      <c r="A23" s="212"/>
    </row>
    <row r="24" spans="1:11" ht="17.25" customHeight="1" x14ac:dyDescent="0.15">
      <c r="A24" s="212"/>
    </row>
    <row r="25" spans="1:11" ht="17.25" customHeight="1" x14ac:dyDescent="0.15">
      <c r="A25" s="212"/>
    </row>
    <row r="26" spans="1:11" ht="17.25" customHeight="1" x14ac:dyDescent="0.15">
      <c r="A26" s="212"/>
    </row>
    <row r="27" spans="1:11" ht="17.25" customHeight="1" x14ac:dyDescent="0.15">
      <c r="A27" s="212"/>
    </row>
    <row r="28" spans="1:11" ht="17.25" customHeight="1" x14ac:dyDescent="0.15">
      <c r="A28" s="212"/>
    </row>
    <row r="29" spans="1:11" ht="17.25" customHeight="1" x14ac:dyDescent="0.15">
      <c r="K29" s="213"/>
    </row>
    <row r="30" spans="1:11" ht="17.25" customHeight="1" x14ac:dyDescent="0.15">
      <c r="K30" s="213"/>
    </row>
    <row r="31" spans="1:11" ht="17.25" customHeight="1" x14ac:dyDescent="0.15">
      <c r="A31" s="459" t="str">
        <f>"【施設名："&amp;入力シート!C10&amp;"】"</f>
        <v>【施設名：岡山保育園】</v>
      </c>
      <c r="B31" s="459"/>
      <c r="C31" s="459"/>
      <c r="D31" s="459"/>
      <c r="E31" s="459"/>
      <c r="F31" s="459"/>
      <c r="G31" s="459"/>
      <c r="H31" s="459"/>
      <c r="I31" s="459"/>
      <c r="J31" s="459"/>
      <c r="K31" s="214"/>
    </row>
    <row r="32" spans="1:11" ht="17.25" customHeight="1" x14ac:dyDescent="0.15">
      <c r="A32" s="459"/>
      <c r="B32" s="459"/>
      <c r="C32" s="459"/>
      <c r="D32" s="459"/>
      <c r="E32" s="459"/>
      <c r="F32" s="459"/>
      <c r="G32" s="459"/>
      <c r="H32" s="459"/>
      <c r="I32" s="459"/>
      <c r="J32" s="459"/>
      <c r="K32" s="214"/>
    </row>
    <row r="33" spans="1:10" ht="17.25" customHeight="1" x14ac:dyDescent="0.15"/>
    <row r="34" spans="1:10" ht="17.25" customHeight="1" x14ac:dyDescent="0.15"/>
    <row r="35" spans="1:10" ht="17.25" customHeight="1" x14ac:dyDescent="0.15"/>
    <row r="36" spans="1:10" ht="17.25" customHeight="1" x14ac:dyDescent="0.15"/>
    <row r="37" spans="1:10" ht="17.25" customHeight="1" x14ac:dyDescent="0.15">
      <c r="A37" s="460" t="str">
        <f ca="1">入力シート!C8&amp;"年 "&amp;入力シート!E8&amp;"月　作成"</f>
        <v>2022年 4月　作成</v>
      </c>
      <c r="B37" s="460"/>
      <c r="C37" s="460"/>
      <c r="D37" s="460"/>
      <c r="E37" s="460"/>
      <c r="F37" s="460"/>
      <c r="G37" s="460"/>
      <c r="H37" s="460"/>
      <c r="I37" s="460"/>
      <c r="J37" s="460"/>
    </row>
    <row r="38" spans="1:10" ht="17.25" customHeight="1" x14ac:dyDescent="0.15">
      <c r="A38" s="460"/>
      <c r="B38" s="460"/>
      <c r="C38" s="460"/>
      <c r="D38" s="460"/>
      <c r="E38" s="460"/>
      <c r="F38" s="460"/>
      <c r="G38" s="460"/>
      <c r="H38" s="460"/>
      <c r="I38" s="460"/>
      <c r="J38" s="460"/>
    </row>
    <row r="39" spans="1:10" ht="17.25" customHeight="1" x14ac:dyDescent="0.15"/>
    <row r="40" spans="1:10" ht="17.25" customHeight="1" x14ac:dyDescent="0.15"/>
    <row r="41" spans="1:10" ht="17.25" customHeight="1" x14ac:dyDescent="0.15"/>
    <row r="42" spans="1:10" ht="17.25" customHeight="1" x14ac:dyDescent="0.15">
      <c r="A42" s="212"/>
    </row>
    <row r="43" spans="1:10" ht="17.25" customHeight="1" x14ac:dyDescent="0.15">
      <c r="A43" s="212"/>
    </row>
    <row r="44" spans="1:10" ht="17.25" customHeight="1" x14ac:dyDescent="0.15">
      <c r="A44" s="212"/>
    </row>
    <row r="45" spans="1:10" ht="17.25" customHeight="1" x14ac:dyDescent="0.15">
      <c r="A45" s="212"/>
    </row>
    <row r="46" spans="1:10" ht="17.25" customHeight="1" x14ac:dyDescent="0.15">
      <c r="A46" s="212"/>
    </row>
    <row r="47" spans="1:10" ht="17.25" customHeight="1" x14ac:dyDescent="0.15">
      <c r="A47" s="212"/>
    </row>
    <row r="48" spans="1:10" ht="17.25" customHeight="1" x14ac:dyDescent="0.15">
      <c r="A48" s="212"/>
      <c r="J48" s="215" t="s">
        <v>272</v>
      </c>
    </row>
    <row r="49" spans="1:22" ht="17.25" x14ac:dyDescent="0.15">
      <c r="A49" s="461" t="s">
        <v>273</v>
      </c>
      <c r="B49" s="461"/>
      <c r="C49" s="461"/>
      <c r="D49" s="461"/>
      <c r="E49" s="461"/>
      <c r="F49" s="461"/>
      <c r="G49" s="461"/>
      <c r="H49" s="461"/>
      <c r="I49" s="461"/>
      <c r="J49" s="461"/>
      <c r="K49" s="217"/>
    </row>
    <row r="50" spans="1:22" ht="17.25" customHeight="1" x14ac:dyDescent="0.15">
      <c r="A50" s="462" t="str">
        <f>IF(入力シート!C18="1.浸水害",L50,IF(入力シート!C18="2.土砂災害",L51,L52))</f>
        <v>　この計画は、水防法第15条の3第1項および、土砂災害防止法第8条の2第1項に基づくものであり、本施設の利用者の大雨や台風時の円滑かつ迅速な避難の確保を図ることを目的とする。</v>
      </c>
      <c r="B50" s="462"/>
      <c r="C50" s="462"/>
      <c r="D50" s="462"/>
      <c r="E50" s="462"/>
      <c r="F50" s="462"/>
      <c r="G50" s="462"/>
      <c r="H50" s="462"/>
      <c r="I50" s="462"/>
      <c r="J50" s="462"/>
      <c r="K50" s="218"/>
      <c r="L50" s="208" t="s">
        <v>274</v>
      </c>
      <c r="V50" s="209" t="s">
        <v>275</v>
      </c>
    </row>
    <row r="51" spans="1:22" ht="17.25" customHeight="1" x14ac:dyDescent="0.15">
      <c r="A51" s="462"/>
      <c r="B51" s="462"/>
      <c r="C51" s="462"/>
      <c r="D51" s="462"/>
      <c r="E51" s="462"/>
      <c r="F51" s="462"/>
      <c r="G51" s="462"/>
      <c r="H51" s="462"/>
      <c r="I51" s="462"/>
      <c r="J51" s="462"/>
      <c r="K51" s="218"/>
      <c r="L51" s="208" t="s">
        <v>276</v>
      </c>
    </row>
    <row r="52" spans="1:22" ht="17.25" customHeight="1" x14ac:dyDescent="0.15">
      <c r="A52" s="462"/>
      <c r="B52" s="462"/>
      <c r="C52" s="462"/>
      <c r="D52" s="462"/>
      <c r="E52" s="462"/>
      <c r="F52" s="462"/>
      <c r="G52" s="462"/>
      <c r="H52" s="462"/>
      <c r="I52" s="462"/>
      <c r="J52" s="462"/>
      <c r="K52" s="218"/>
      <c r="L52" s="208" t="s">
        <v>277</v>
      </c>
    </row>
    <row r="53" spans="1:22" ht="17.25" customHeight="1" x14ac:dyDescent="0.15">
      <c r="A53" s="219"/>
      <c r="B53" s="219"/>
      <c r="C53" s="219"/>
      <c r="D53" s="219"/>
      <c r="E53" s="219"/>
      <c r="F53" s="219"/>
      <c r="G53" s="219"/>
      <c r="H53" s="219"/>
      <c r="I53" s="219"/>
      <c r="J53" s="219"/>
      <c r="K53" s="218"/>
    </row>
    <row r="54" spans="1:22" ht="17.25" customHeight="1" x14ac:dyDescent="0.15">
      <c r="A54" s="219"/>
      <c r="B54" s="219"/>
      <c r="C54" s="219"/>
      <c r="D54" s="219"/>
      <c r="E54" s="219"/>
      <c r="F54" s="219"/>
      <c r="G54" s="219"/>
      <c r="H54" s="219"/>
      <c r="I54" s="219"/>
      <c r="J54" s="219"/>
      <c r="K54" s="218"/>
    </row>
    <row r="55" spans="1:22" ht="17.25" customHeight="1" x14ac:dyDescent="0.15">
      <c r="A55" s="463" t="s">
        <v>278</v>
      </c>
      <c r="B55" s="463"/>
      <c r="C55" s="463"/>
      <c r="D55" s="463"/>
      <c r="E55" s="463"/>
      <c r="F55" s="463"/>
      <c r="G55" s="463"/>
      <c r="H55" s="463"/>
      <c r="I55" s="463"/>
      <c r="J55" s="463"/>
      <c r="K55" s="218"/>
    </row>
    <row r="56" spans="1:22" ht="17.25" customHeight="1" x14ac:dyDescent="0.15">
      <c r="A56" s="464" t="str">
        <f>IF(入力シート!C18="1.浸水害",L56,IF(入力シート!C18="2.土砂災害",L57,L58))</f>
        <v>　計画を作成及び必要に応じて見直し・修正をしたときは、水防法第15条の3第2項および、土砂災害防止法第8条の2第2項に基づき、遅滞なく、当該計画を市町村長へ報告する。</v>
      </c>
      <c r="B56" s="464"/>
      <c r="C56" s="464"/>
      <c r="D56" s="464"/>
      <c r="E56" s="464"/>
      <c r="F56" s="464"/>
      <c r="G56" s="464"/>
      <c r="H56" s="464"/>
      <c r="I56" s="464"/>
      <c r="J56" s="464"/>
      <c r="K56" s="218"/>
      <c r="L56" s="208" t="s">
        <v>279</v>
      </c>
    </row>
    <row r="57" spans="1:22" ht="17.25" customHeight="1" x14ac:dyDescent="0.15">
      <c r="A57" s="464"/>
      <c r="B57" s="464"/>
      <c r="C57" s="464"/>
      <c r="D57" s="464"/>
      <c r="E57" s="464"/>
      <c r="F57" s="464"/>
      <c r="G57" s="464"/>
      <c r="H57" s="464"/>
      <c r="I57" s="464"/>
      <c r="J57" s="464"/>
      <c r="K57" s="218"/>
      <c r="L57" s="208" t="s">
        <v>280</v>
      </c>
    </row>
    <row r="58" spans="1:22" ht="17.25" customHeight="1" x14ac:dyDescent="0.15">
      <c r="A58" s="464"/>
      <c r="B58" s="464"/>
      <c r="C58" s="464"/>
      <c r="D58" s="464"/>
      <c r="E58" s="464"/>
      <c r="F58" s="464"/>
      <c r="G58" s="464"/>
      <c r="H58" s="464"/>
      <c r="I58" s="464"/>
      <c r="J58" s="464"/>
      <c r="K58" s="218"/>
      <c r="L58" s="208" t="s">
        <v>281</v>
      </c>
    </row>
    <row r="59" spans="1:22" ht="17.25" customHeight="1" x14ac:dyDescent="0.15">
      <c r="A59" s="218"/>
      <c r="B59" s="218"/>
      <c r="C59" s="218"/>
      <c r="D59" s="218"/>
      <c r="E59" s="218"/>
      <c r="F59" s="218"/>
      <c r="G59" s="218"/>
      <c r="H59" s="218"/>
      <c r="I59" s="218"/>
      <c r="J59" s="218"/>
      <c r="K59" s="218"/>
    </row>
    <row r="60" spans="1:22" ht="17.25" customHeight="1" x14ac:dyDescent="0.15">
      <c r="A60" s="218"/>
      <c r="B60" s="218"/>
      <c r="C60" s="218"/>
      <c r="D60" s="218"/>
      <c r="E60" s="218"/>
      <c r="F60" s="218"/>
      <c r="G60" s="218"/>
      <c r="H60" s="218"/>
      <c r="I60" s="218"/>
      <c r="J60" s="218"/>
      <c r="K60" s="218"/>
    </row>
    <row r="61" spans="1:22" ht="17.25" x14ac:dyDescent="0.15">
      <c r="A61" s="461" t="s">
        <v>282</v>
      </c>
      <c r="B61" s="461"/>
      <c r="C61" s="461"/>
      <c r="D61" s="461"/>
      <c r="E61" s="461"/>
      <c r="F61" s="461"/>
      <c r="G61" s="461"/>
      <c r="H61" s="461"/>
      <c r="I61" s="461"/>
      <c r="J61" s="461"/>
      <c r="K61" s="217"/>
    </row>
    <row r="62" spans="1:22" ht="18" customHeight="1" x14ac:dyDescent="0.15">
      <c r="A62" s="463" t="s">
        <v>283</v>
      </c>
      <c r="B62" s="463"/>
      <c r="C62" s="463"/>
      <c r="D62" s="463"/>
      <c r="E62" s="463"/>
      <c r="F62" s="463"/>
      <c r="G62" s="463"/>
      <c r="H62" s="463"/>
      <c r="I62" s="463"/>
      <c r="J62" s="463"/>
      <c r="K62" s="218"/>
    </row>
    <row r="63" spans="1:22" ht="17.25" x14ac:dyDescent="0.15">
      <c r="A63" s="221"/>
      <c r="B63" s="221"/>
      <c r="C63" s="221"/>
      <c r="D63" s="221"/>
      <c r="E63" s="221"/>
      <c r="F63" s="221"/>
      <c r="G63" s="221"/>
      <c r="H63" s="221"/>
      <c r="I63" s="221"/>
      <c r="J63" s="221"/>
      <c r="K63" s="221"/>
    </row>
    <row r="64" spans="1:22" ht="17.25" x14ac:dyDescent="0.15">
      <c r="A64" s="465" t="s">
        <v>284</v>
      </c>
      <c r="B64" s="465"/>
      <c r="C64" s="465"/>
      <c r="D64" s="465"/>
      <c r="E64" s="465"/>
      <c r="F64" s="465"/>
      <c r="G64" s="465"/>
      <c r="H64" s="465"/>
      <c r="I64" s="465"/>
      <c r="J64" s="465"/>
      <c r="K64" s="221"/>
    </row>
    <row r="65" spans="1:11" ht="17.25" x14ac:dyDescent="0.15">
      <c r="A65" s="221"/>
      <c r="B65" s="221"/>
      <c r="C65" s="221"/>
      <c r="D65" s="221"/>
      <c r="E65" s="221"/>
      <c r="F65" s="221"/>
      <c r="G65" s="221"/>
      <c r="H65" s="221"/>
      <c r="I65" s="221"/>
      <c r="J65" s="221"/>
      <c r="K65" s="221"/>
    </row>
    <row r="66" spans="1:11" ht="17.25" x14ac:dyDescent="0.15">
      <c r="A66" s="221"/>
      <c r="B66" s="466" t="s">
        <v>285</v>
      </c>
      <c r="C66" s="466"/>
      <c r="D66" s="466"/>
      <c r="E66" s="466"/>
      <c r="F66" s="466"/>
      <c r="G66" s="466"/>
      <c r="H66" s="466"/>
      <c r="I66" s="466"/>
      <c r="J66" s="221"/>
      <c r="K66" s="221"/>
    </row>
    <row r="67" spans="1:11" ht="17.25" x14ac:dyDescent="0.15">
      <c r="A67" s="221"/>
      <c r="B67" s="467" t="s">
        <v>286</v>
      </c>
      <c r="C67" s="467"/>
      <c r="D67" s="467"/>
      <c r="E67" s="467"/>
      <c r="F67" s="468" t="s">
        <v>32</v>
      </c>
      <c r="G67" s="468"/>
      <c r="H67" s="468"/>
      <c r="I67" s="468"/>
      <c r="J67" s="221"/>
      <c r="K67" s="221"/>
    </row>
    <row r="68" spans="1:11" ht="17.25" x14ac:dyDescent="0.15">
      <c r="A68" s="221"/>
      <c r="B68" s="467" t="s">
        <v>26</v>
      </c>
      <c r="C68" s="467"/>
      <c r="D68" s="469" t="s">
        <v>27</v>
      </c>
      <c r="E68" s="469"/>
      <c r="F68" s="469" t="s">
        <v>26</v>
      </c>
      <c r="G68" s="469"/>
      <c r="H68" s="468" t="s">
        <v>27</v>
      </c>
      <c r="I68" s="468"/>
      <c r="J68" s="221"/>
      <c r="K68" s="221"/>
    </row>
    <row r="69" spans="1:11" ht="17.25" x14ac:dyDescent="0.15">
      <c r="A69" s="221"/>
      <c r="B69" s="470" t="s">
        <v>25</v>
      </c>
      <c r="C69" s="470"/>
      <c r="D69" s="471" t="s">
        <v>25</v>
      </c>
      <c r="E69" s="471"/>
      <c r="F69" s="222"/>
      <c r="G69" s="223"/>
      <c r="H69" s="222"/>
      <c r="I69" s="224"/>
      <c r="J69" s="221"/>
      <c r="K69" s="221"/>
    </row>
    <row r="70" spans="1:11" ht="17.25" x14ac:dyDescent="0.15">
      <c r="A70" s="221"/>
      <c r="B70" s="472" t="str">
        <f>"約　"&amp;入力シート!E23&amp;"名"</f>
        <v>約　105名</v>
      </c>
      <c r="C70" s="472"/>
      <c r="D70" s="473" t="str">
        <f>"約　"&amp;入力シート!I23&amp;"名"</f>
        <v>約　5名</v>
      </c>
      <c r="E70" s="473"/>
      <c r="F70" s="474" t="s">
        <v>32</v>
      </c>
      <c r="G70" s="474"/>
      <c r="H70" s="475" t="s">
        <v>32</v>
      </c>
      <c r="I70" s="475"/>
      <c r="J70" s="221"/>
      <c r="K70" s="221"/>
    </row>
    <row r="71" spans="1:11" ht="17.25" x14ac:dyDescent="0.15">
      <c r="A71" s="221"/>
      <c r="B71" s="470" t="s">
        <v>30</v>
      </c>
      <c r="C71" s="470"/>
      <c r="D71" s="471" t="s">
        <v>30</v>
      </c>
      <c r="E71" s="471"/>
      <c r="F71" s="474" t="str">
        <f>IF(入力シート!G27="平日と異なる","約　"&amp;入力シート!E29&amp;"名","（平日と同じ）")</f>
        <v>約　10名</v>
      </c>
      <c r="G71" s="474"/>
      <c r="H71" s="475" t="str">
        <f>IF(入力シート!G27="平日と異なる","約　"&amp;入力シート!I29&amp;"名","（平日と同じ）")</f>
        <v>約　5名</v>
      </c>
      <c r="I71" s="475"/>
      <c r="J71" s="221"/>
      <c r="K71" s="221"/>
    </row>
    <row r="72" spans="1:11" ht="17.25" x14ac:dyDescent="0.15">
      <c r="A72" s="221"/>
      <c r="B72" s="476" t="str">
        <f>"約　"&amp;入力シート!E25&amp;"名"</f>
        <v>約　20名</v>
      </c>
      <c r="C72" s="476"/>
      <c r="D72" s="477" t="str">
        <f>"約　"&amp;入力シート!I25&amp;"名"</f>
        <v>約　10名</v>
      </c>
      <c r="E72" s="477"/>
      <c r="F72" s="225"/>
      <c r="G72" s="226"/>
      <c r="H72" s="225"/>
      <c r="I72" s="227"/>
      <c r="J72" s="221"/>
      <c r="K72" s="221"/>
    </row>
    <row r="73" spans="1:11" ht="17.25" x14ac:dyDescent="0.15">
      <c r="A73" s="221"/>
      <c r="B73" s="221"/>
      <c r="C73" s="221"/>
      <c r="D73" s="221"/>
      <c r="E73" s="221"/>
      <c r="F73" s="221"/>
      <c r="G73" s="221"/>
      <c r="H73" s="221"/>
      <c r="I73" s="221"/>
      <c r="J73" s="221"/>
      <c r="K73" s="221"/>
    </row>
    <row r="74" spans="1:11" ht="17.25" x14ac:dyDescent="0.15">
      <c r="A74" s="221"/>
      <c r="B74" s="221"/>
      <c r="C74" s="221"/>
      <c r="D74" s="221"/>
      <c r="E74" s="221"/>
      <c r="F74" s="221"/>
      <c r="G74" s="221"/>
      <c r="H74" s="221"/>
      <c r="I74" s="221"/>
      <c r="J74" s="221"/>
      <c r="K74" s="221"/>
    </row>
    <row r="75" spans="1:11" ht="17.25" x14ac:dyDescent="0.15">
      <c r="A75" s="221"/>
      <c r="B75" s="221"/>
      <c r="C75" s="221"/>
      <c r="D75" s="221"/>
      <c r="E75" s="221"/>
      <c r="F75" s="221"/>
      <c r="G75" s="221"/>
      <c r="H75" s="221"/>
      <c r="I75" s="221"/>
      <c r="J75" s="221"/>
      <c r="K75" s="221"/>
    </row>
    <row r="76" spans="1:11" ht="17.25" x14ac:dyDescent="0.15">
      <c r="A76" s="465" t="s">
        <v>287</v>
      </c>
      <c r="B76" s="465"/>
      <c r="C76" s="465"/>
      <c r="D76" s="465"/>
      <c r="E76" s="465"/>
      <c r="F76" s="465"/>
      <c r="G76" s="465"/>
      <c r="H76" s="465"/>
      <c r="I76" s="465"/>
      <c r="J76" s="465"/>
      <c r="K76" s="221"/>
    </row>
    <row r="77" spans="1:11" ht="19.5" x14ac:dyDescent="0.15">
      <c r="A77" s="221"/>
      <c r="B77" s="396" t="str">
        <f>入力シート!B33</f>
        <v>種別（歩行状態等）</v>
      </c>
      <c r="C77" s="396"/>
      <c r="D77" s="396"/>
      <c r="E77" s="397" t="s">
        <v>26</v>
      </c>
      <c r="F77" s="397"/>
      <c r="G77" s="397"/>
      <c r="H77" s="398" t="s">
        <v>27</v>
      </c>
      <c r="I77" s="398"/>
      <c r="J77" s="221"/>
      <c r="K77" s="221"/>
    </row>
    <row r="78" spans="1:11" ht="19.5" x14ac:dyDescent="0.15">
      <c r="A78" s="221"/>
      <c r="B78" s="143" t="str">
        <f>IF(入力シート!B35&gt;1,入力シート!B35,"")</f>
        <v>ストレッチャー</v>
      </c>
      <c r="C78" s="144"/>
      <c r="D78" s="144"/>
      <c r="E78" s="400" t="str">
        <f>IF(入力シート!B35&gt;0,"約　"&amp;入力シート!E35&amp;"　名","")</f>
        <v>約　10　名</v>
      </c>
      <c r="F78" s="400"/>
      <c r="G78" s="400"/>
      <c r="H78" s="401" t="str">
        <f>IF(入力シート!E35&gt;0,"約　"&amp;入力シート!I35&amp;"　名","")</f>
        <v>約　2　名</v>
      </c>
      <c r="I78" s="401"/>
      <c r="J78" s="221"/>
      <c r="K78" s="221"/>
    </row>
    <row r="79" spans="1:11" ht="19.5" x14ac:dyDescent="0.15">
      <c r="A79" s="221"/>
      <c r="B79" s="149" t="str">
        <f>IF(入力シート!B37&gt;1,入力シート!B37,"")</f>
        <v>車いす</v>
      </c>
      <c r="C79" s="150"/>
      <c r="D79" s="150"/>
      <c r="E79" s="402" t="str">
        <f>IF(入力シート!B37&gt;0,"約　"&amp;入力シート!E37&amp;"　名","")</f>
        <v>約　30　名</v>
      </c>
      <c r="F79" s="402"/>
      <c r="G79" s="402"/>
      <c r="H79" s="403" t="str">
        <f>IF(入力シート!E37&gt;0,"約　"&amp;入力シート!I37&amp;"　名","")</f>
        <v>約　8　名</v>
      </c>
      <c r="I79" s="403"/>
      <c r="J79" s="221"/>
      <c r="K79" s="221"/>
    </row>
    <row r="80" spans="1:11" ht="19.5" x14ac:dyDescent="0.15">
      <c r="A80" s="221"/>
      <c r="B80" s="149" t="str">
        <f>IF(入力シート!B39&gt;1,入力シート!B39,"")</f>
        <v/>
      </c>
      <c r="C80" s="150"/>
      <c r="D80" s="150"/>
      <c r="E80" s="402" t="str">
        <f>IF(入力シート!B39&gt;0,"約　"&amp;入力シート!E39&amp;"　名","")</f>
        <v/>
      </c>
      <c r="F80" s="402"/>
      <c r="G80" s="402"/>
      <c r="H80" s="403" t="str">
        <f>IF(入力シート!E39&gt;0,"約　"&amp;入力シート!I39&amp;"　名","")</f>
        <v/>
      </c>
      <c r="I80" s="403"/>
      <c r="J80" s="221"/>
      <c r="K80" s="221"/>
    </row>
    <row r="81" spans="1:11" ht="19.5" x14ac:dyDescent="0.15">
      <c r="A81" s="221"/>
      <c r="B81" s="149" t="str">
        <f>IF(入力シート!B41&gt;1,入力シート!B41,"")</f>
        <v/>
      </c>
      <c r="C81" s="150"/>
      <c r="D81" s="150"/>
      <c r="E81" s="402" t="str">
        <f>IF(入力シート!B41&gt;0,"約　"&amp;入力シート!E41&amp;"　名","")</f>
        <v/>
      </c>
      <c r="F81" s="402"/>
      <c r="G81" s="402"/>
      <c r="H81" s="403" t="str">
        <f>IF(入力シート!E41&gt;0,"約　"&amp;入力シート!I41&amp;"　名","")</f>
        <v/>
      </c>
      <c r="I81" s="403"/>
      <c r="J81" s="221"/>
      <c r="K81" s="221"/>
    </row>
    <row r="82" spans="1:11" ht="19.5" x14ac:dyDescent="0.15">
      <c r="A82" s="221"/>
      <c r="B82" s="149" t="str">
        <f>IF(入力シート!B43&gt;1,入力シート!B43,"")</f>
        <v/>
      </c>
      <c r="C82" s="150"/>
      <c r="D82" s="150"/>
      <c r="E82" s="402" t="str">
        <f>IF(入力シート!B43&gt;0,"約　"&amp;入力シート!E43&amp;"　名","")</f>
        <v/>
      </c>
      <c r="F82" s="402"/>
      <c r="G82" s="402"/>
      <c r="H82" s="403" t="str">
        <f>IF(入力シート!E43&gt;0,"約　"&amp;入力シート!I43&amp;"　名","")</f>
        <v/>
      </c>
      <c r="I82" s="403"/>
      <c r="J82" s="221"/>
      <c r="K82" s="221"/>
    </row>
    <row r="83" spans="1:11" ht="19.5" x14ac:dyDescent="0.15">
      <c r="A83" s="221"/>
      <c r="B83" s="152" t="str">
        <f>IF(入力シート!B45&gt;1,入力シート!B45,"")</f>
        <v/>
      </c>
      <c r="C83" s="153"/>
      <c r="D83" s="153"/>
      <c r="E83" s="404" t="str">
        <f>IF(入力シート!B45&gt;0,"約　"&amp;入力シート!E45&amp;"　名","")</f>
        <v/>
      </c>
      <c r="F83" s="404"/>
      <c r="G83" s="404"/>
      <c r="H83" s="405" t="str">
        <f>IF(入力シート!E45&gt;0,"約　"&amp;入力シート!I45&amp;"　名","")</f>
        <v/>
      </c>
      <c r="I83" s="405"/>
      <c r="J83" s="221"/>
      <c r="K83" s="221"/>
    </row>
    <row r="84" spans="1:11" ht="17.25" x14ac:dyDescent="0.15">
      <c r="A84" s="221"/>
      <c r="B84" s="221"/>
      <c r="C84" s="221"/>
      <c r="D84" s="221"/>
      <c r="E84" s="221"/>
      <c r="F84" s="221"/>
      <c r="G84" s="221"/>
      <c r="H84" s="221"/>
      <c r="I84" s="221"/>
      <c r="J84" s="221"/>
      <c r="K84" s="221"/>
    </row>
    <row r="85" spans="1:11" ht="17.25" x14ac:dyDescent="0.15">
      <c r="A85" s="221"/>
      <c r="B85" s="221"/>
      <c r="C85" s="221"/>
      <c r="D85" s="221"/>
      <c r="E85" s="221"/>
      <c r="F85" s="221"/>
      <c r="G85" s="221"/>
      <c r="H85" s="221"/>
      <c r="I85" s="221"/>
      <c r="J85" s="221"/>
      <c r="K85" s="221"/>
    </row>
    <row r="86" spans="1:11" ht="17.25" x14ac:dyDescent="0.15">
      <c r="A86" s="221"/>
      <c r="B86" s="221"/>
      <c r="C86" s="221"/>
      <c r="D86" s="221"/>
      <c r="E86" s="221"/>
      <c r="F86" s="221"/>
      <c r="G86" s="221"/>
      <c r="H86" s="221"/>
      <c r="I86" s="221"/>
      <c r="J86" s="221"/>
      <c r="K86" s="221"/>
    </row>
    <row r="87" spans="1:11" ht="17.25" x14ac:dyDescent="0.15">
      <c r="A87" s="221"/>
      <c r="B87" s="221"/>
      <c r="C87" s="221"/>
      <c r="D87" s="221"/>
      <c r="E87" s="221"/>
      <c r="F87" s="221"/>
      <c r="G87" s="221"/>
      <c r="H87" s="221"/>
      <c r="I87" s="221"/>
      <c r="J87" s="221"/>
      <c r="K87" s="221"/>
    </row>
    <row r="88" spans="1:11" ht="17.25" x14ac:dyDescent="0.15">
      <c r="A88" s="221"/>
      <c r="B88" s="221"/>
      <c r="C88" s="221"/>
      <c r="D88" s="221"/>
      <c r="E88" s="221"/>
      <c r="F88" s="221"/>
      <c r="G88" s="221"/>
      <c r="H88" s="221"/>
      <c r="I88" s="221"/>
      <c r="J88" s="221"/>
      <c r="K88" s="221"/>
    </row>
    <row r="89" spans="1:11" ht="17.25" x14ac:dyDescent="0.15">
      <c r="A89" s="221"/>
      <c r="B89" s="221"/>
      <c r="C89" s="221"/>
      <c r="D89" s="221"/>
      <c r="E89" s="221"/>
      <c r="F89" s="221"/>
      <c r="G89" s="221"/>
      <c r="H89" s="221"/>
      <c r="I89" s="221"/>
      <c r="J89" s="221"/>
      <c r="K89" s="221"/>
    </row>
    <row r="90" spans="1:11" ht="17.25" x14ac:dyDescent="0.15">
      <c r="A90" s="221"/>
      <c r="B90" s="221"/>
      <c r="C90" s="221"/>
      <c r="D90" s="221"/>
      <c r="E90" s="221"/>
      <c r="F90" s="221"/>
      <c r="G90" s="221"/>
      <c r="H90" s="221"/>
      <c r="I90" s="221"/>
      <c r="J90" s="221"/>
      <c r="K90" s="221"/>
    </row>
    <row r="91" spans="1:11" ht="17.25" x14ac:dyDescent="0.15">
      <c r="A91" s="221"/>
      <c r="B91" s="221"/>
      <c r="C91" s="221"/>
      <c r="D91" s="221"/>
      <c r="E91" s="221"/>
      <c r="F91" s="221"/>
      <c r="G91" s="221"/>
      <c r="H91" s="221"/>
      <c r="I91" s="221"/>
      <c r="J91" s="221"/>
      <c r="K91" s="221"/>
    </row>
    <row r="92" spans="1:11" ht="17.25" x14ac:dyDescent="0.15">
      <c r="A92" s="221"/>
      <c r="B92" s="221"/>
      <c r="C92" s="221"/>
      <c r="D92" s="221"/>
      <c r="E92" s="221"/>
      <c r="F92" s="221"/>
      <c r="G92" s="221"/>
      <c r="H92" s="221"/>
      <c r="I92" s="221"/>
      <c r="J92" s="221"/>
      <c r="K92" s="221"/>
    </row>
    <row r="93" spans="1:11" ht="17.25" x14ac:dyDescent="0.15">
      <c r="A93" s="221"/>
      <c r="B93" s="221"/>
      <c r="C93" s="221"/>
      <c r="D93" s="221"/>
      <c r="E93" s="221"/>
      <c r="F93" s="221"/>
      <c r="G93" s="221"/>
      <c r="H93" s="221"/>
      <c r="I93" s="221"/>
      <c r="J93" s="221"/>
      <c r="K93" s="221"/>
    </row>
    <row r="94" spans="1:11" ht="18" customHeight="1" x14ac:dyDescent="0.15">
      <c r="A94" s="228"/>
      <c r="B94" s="229"/>
      <c r="C94" s="229"/>
      <c r="D94" s="229"/>
      <c r="E94" s="229"/>
      <c r="F94" s="229"/>
      <c r="G94" s="229"/>
      <c r="H94" s="229"/>
      <c r="I94" s="229"/>
      <c r="J94" s="230" t="s">
        <v>232</v>
      </c>
      <c r="K94" s="229"/>
    </row>
    <row r="95" spans="1:11" ht="18" customHeight="1" x14ac:dyDescent="0.15">
      <c r="A95" s="465" t="s">
        <v>288</v>
      </c>
      <c r="B95" s="465"/>
      <c r="C95" s="465"/>
      <c r="D95" s="465"/>
      <c r="E95" s="465"/>
      <c r="F95" s="465"/>
      <c r="G95" s="465"/>
      <c r="H95" s="465"/>
      <c r="I95" s="465"/>
      <c r="J95" s="465"/>
      <c r="K95" s="229"/>
    </row>
    <row r="96" spans="1:11" ht="18" customHeight="1" x14ac:dyDescent="0.15">
      <c r="A96" s="478" t="s">
        <v>289</v>
      </c>
      <c r="B96" s="478"/>
      <c r="C96" s="478"/>
      <c r="D96" s="478"/>
      <c r="E96" s="478"/>
      <c r="F96" s="478"/>
      <c r="G96" s="478"/>
      <c r="H96" s="478"/>
      <c r="I96" s="478"/>
      <c r="J96" s="478"/>
      <c r="K96" s="229"/>
    </row>
    <row r="97" spans="1:11" ht="18" customHeight="1" x14ac:dyDescent="0.15">
      <c r="A97" s="478"/>
      <c r="B97" s="478"/>
      <c r="C97" s="478"/>
      <c r="D97" s="478"/>
      <c r="E97" s="478"/>
      <c r="F97" s="478"/>
      <c r="G97" s="478"/>
      <c r="H97" s="478"/>
      <c r="I97" s="478"/>
      <c r="J97" s="478"/>
      <c r="K97" s="229"/>
    </row>
    <row r="98" spans="1:11" ht="18" customHeight="1" x14ac:dyDescent="0.15">
      <c r="A98" s="479" t="s">
        <v>233</v>
      </c>
      <c r="B98" s="479"/>
      <c r="C98" s="231"/>
      <c r="D98" s="231"/>
      <c r="E98" s="231"/>
      <c r="F98" s="231"/>
      <c r="G98" s="231"/>
      <c r="H98" s="231"/>
      <c r="I98" s="231"/>
      <c r="J98" s="232"/>
      <c r="K98" s="229"/>
    </row>
    <row r="99" spans="1:11" ht="18" customHeight="1" x14ac:dyDescent="0.15">
      <c r="A99" s="233"/>
      <c r="B99" s="234"/>
      <c r="C99" s="234"/>
      <c r="D99" s="234"/>
      <c r="E99" s="234"/>
      <c r="F99" s="234"/>
      <c r="G99" s="234"/>
      <c r="H99" s="234"/>
      <c r="I99" s="234"/>
      <c r="J99" s="235"/>
      <c r="K99" s="229"/>
    </row>
    <row r="100" spans="1:11" ht="18" customHeight="1" x14ac:dyDescent="0.15">
      <c r="A100" s="233"/>
      <c r="B100" s="234"/>
      <c r="C100" s="234"/>
      <c r="D100" s="234"/>
      <c r="E100" s="234"/>
      <c r="F100" s="234"/>
      <c r="G100" s="234"/>
      <c r="H100" s="234"/>
      <c r="I100" s="234"/>
      <c r="J100" s="235"/>
      <c r="K100" s="229"/>
    </row>
    <row r="101" spans="1:11" ht="18" customHeight="1" x14ac:dyDescent="0.15">
      <c r="A101" s="233"/>
      <c r="B101" s="234"/>
      <c r="C101" s="234"/>
      <c r="D101" s="234"/>
      <c r="E101" s="234"/>
      <c r="F101" s="234"/>
      <c r="G101" s="234"/>
      <c r="H101" s="234"/>
      <c r="I101" s="234"/>
      <c r="J101" s="235"/>
      <c r="K101" s="229"/>
    </row>
    <row r="102" spans="1:11" ht="18" customHeight="1" x14ac:dyDescent="0.15">
      <c r="A102" s="233"/>
      <c r="B102" s="234"/>
      <c r="C102" s="234"/>
      <c r="D102" s="234"/>
      <c r="E102" s="234"/>
      <c r="F102" s="234"/>
      <c r="G102" s="234"/>
      <c r="H102" s="234"/>
      <c r="I102" s="234"/>
      <c r="J102" s="235"/>
      <c r="K102" s="229"/>
    </row>
    <row r="103" spans="1:11" ht="18" customHeight="1" x14ac:dyDescent="0.15">
      <c r="A103" s="233"/>
      <c r="B103" s="234"/>
      <c r="C103" s="234"/>
      <c r="D103" s="234"/>
      <c r="E103" s="234"/>
      <c r="F103" s="234"/>
      <c r="G103" s="234"/>
      <c r="H103" s="234"/>
      <c r="I103" s="234"/>
      <c r="J103" s="235"/>
      <c r="K103" s="229"/>
    </row>
    <row r="104" spans="1:11" ht="18" customHeight="1" x14ac:dyDescent="0.15">
      <c r="A104" s="233"/>
      <c r="B104" s="234"/>
      <c r="C104" s="234"/>
      <c r="D104" s="234"/>
      <c r="E104" s="234"/>
      <c r="F104" s="234"/>
      <c r="G104" s="234"/>
      <c r="H104" s="234"/>
      <c r="I104" s="234"/>
      <c r="J104" s="235"/>
      <c r="K104" s="229"/>
    </row>
    <row r="105" spans="1:11" ht="18" customHeight="1" x14ac:dyDescent="0.15">
      <c r="A105" s="233"/>
      <c r="B105" s="234"/>
      <c r="C105" s="234"/>
      <c r="D105" s="234"/>
      <c r="E105" s="234"/>
      <c r="F105" s="234"/>
      <c r="G105" s="234"/>
      <c r="H105" s="234"/>
      <c r="I105" s="234"/>
      <c r="J105" s="235"/>
      <c r="K105" s="229"/>
    </row>
    <row r="106" spans="1:11" ht="18" customHeight="1" x14ac:dyDescent="0.15">
      <c r="A106" s="233"/>
      <c r="B106" s="234"/>
      <c r="C106" s="234"/>
      <c r="D106" s="234"/>
      <c r="E106" s="234"/>
      <c r="F106" s="234"/>
      <c r="G106" s="234"/>
      <c r="H106" s="234"/>
      <c r="I106" s="234"/>
      <c r="J106" s="235"/>
      <c r="K106" s="229"/>
    </row>
    <row r="107" spans="1:11" ht="18" customHeight="1" x14ac:dyDescent="0.15">
      <c r="A107" s="233"/>
      <c r="B107" s="234"/>
      <c r="C107" s="234"/>
      <c r="D107" s="234"/>
      <c r="E107" s="234"/>
      <c r="F107" s="234"/>
      <c r="G107" s="234"/>
      <c r="H107" s="234"/>
      <c r="I107" s="234"/>
      <c r="J107" s="235"/>
      <c r="K107" s="229"/>
    </row>
    <row r="108" spans="1:11" ht="18" customHeight="1" x14ac:dyDescent="0.15">
      <c r="A108" s="236"/>
      <c r="B108" s="234"/>
      <c r="C108" s="234"/>
      <c r="D108" s="234"/>
      <c r="E108" s="234"/>
      <c r="F108" s="234"/>
      <c r="G108" s="234"/>
      <c r="H108" s="234"/>
      <c r="I108" s="234"/>
      <c r="J108" s="235"/>
      <c r="K108" s="229"/>
    </row>
    <row r="109" spans="1:11" ht="18" customHeight="1" x14ac:dyDescent="0.15">
      <c r="A109" s="233"/>
      <c r="B109" s="234"/>
      <c r="C109" s="234"/>
      <c r="D109" s="234"/>
      <c r="E109" s="234"/>
      <c r="F109" s="234"/>
      <c r="G109" s="234"/>
      <c r="H109" s="234"/>
      <c r="I109" s="234"/>
      <c r="J109" s="235"/>
      <c r="K109" s="229"/>
    </row>
    <row r="110" spans="1:11" ht="18" customHeight="1" x14ac:dyDescent="0.15">
      <c r="A110" s="233"/>
      <c r="B110" s="480" t="s">
        <v>290</v>
      </c>
      <c r="C110" s="480"/>
      <c r="D110" s="480"/>
      <c r="E110" s="480"/>
      <c r="F110" s="480"/>
      <c r="G110" s="480"/>
      <c r="H110" s="480"/>
      <c r="I110" s="480"/>
      <c r="J110" s="235"/>
      <c r="K110" s="229"/>
    </row>
    <row r="111" spans="1:11" ht="18" customHeight="1" x14ac:dyDescent="0.15">
      <c r="A111" s="233"/>
      <c r="B111" s="480"/>
      <c r="C111" s="480"/>
      <c r="D111" s="480"/>
      <c r="E111" s="480"/>
      <c r="F111" s="480"/>
      <c r="G111" s="480"/>
      <c r="H111" s="480"/>
      <c r="I111" s="480"/>
      <c r="J111" s="235"/>
      <c r="K111" s="229"/>
    </row>
    <row r="112" spans="1:11" ht="18" customHeight="1" x14ac:dyDescent="0.15">
      <c r="A112" s="233"/>
      <c r="B112" s="480"/>
      <c r="C112" s="480"/>
      <c r="D112" s="480"/>
      <c r="E112" s="480"/>
      <c r="F112" s="480"/>
      <c r="G112" s="480"/>
      <c r="H112" s="480"/>
      <c r="I112" s="480"/>
      <c r="J112" s="235"/>
      <c r="K112" s="229"/>
    </row>
    <row r="113" spans="1:11" ht="18" customHeight="1" x14ac:dyDescent="0.15">
      <c r="A113" s="233"/>
      <c r="B113" s="234"/>
      <c r="C113" s="234"/>
      <c r="D113" s="234"/>
      <c r="E113" s="234"/>
      <c r="F113" s="234"/>
      <c r="G113" s="234"/>
      <c r="H113" s="234"/>
      <c r="I113" s="234"/>
      <c r="J113" s="235"/>
      <c r="K113" s="229"/>
    </row>
    <row r="114" spans="1:11" ht="18" customHeight="1" x14ac:dyDescent="0.15">
      <c r="A114" s="233"/>
      <c r="B114" s="234"/>
      <c r="C114" s="234"/>
      <c r="D114" s="234"/>
      <c r="E114" s="234"/>
      <c r="F114" s="234"/>
      <c r="G114" s="234"/>
      <c r="H114" s="234"/>
      <c r="I114" s="234"/>
      <c r="J114" s="235"/>
      <c r="K114" s="229"/>
    </row>
    <row r="115" spans="1:11" ht="18" customHeight="1" x14ac:dyDescent="0.15">
      <c r="A115" s="233"/>
      <c r="B115" s="234"/>
      <c r="C115" s="234"/>
      <c r="D115" s="234"/>
      <c r="E115" s="234"/>
      <c r="F115" s="234"/>
      <c r="G115" s="234"/>
      <c r="H115" s="234"/>
      <c r="I115" s="234"/>
      <c r="J115" s="235"/>
      <c r="K115" s="229"/>
    </row>
    <row r="116" spans="1:11" ht="18" customHeight="1" x14ac:dyDescent="0.15">
      <c r="A116" s="233"/>
      <c r="B116" s="234"/>
      <c r="C116" s="234"/>
      <c r="D116" s="234"/>
      <c r="E116" s="234"/>
      <c r="F116" s="234"/>
      <c r="G116" s="234"/>
      <c r="H116" s="234"/>
      <c r="I116" s="234"/>
      <c r="J116" s="235"/>
      <c r="K116" s="229"/>
    </row>
    <row r="117" spans="1:11" ht="18" customHeight="1" x14ac:dyDescent="0.15">
      <c r="A117" s="233"/>
      <c r="B117" s="234"/>
      <c r="C117" s="234"/>
      <c r="D117" s="234"/>
      <c r="E117" s="234"/>
      <c r="F117" s="234"/>
      <c r="G117" s="234"/>
      <c r="H117" s="234"/>
      <c r="I117" s="234"/>
      <c r="J117" s="235"/>
      <c r="K117" s="229"/>
    </row>
    <row r="118" spans="1:11" ht="18" customHeight="1" x14ac:dyDescent="0.15">
      <c r="A118" s="233"/>
      <c r="B118" s="234"/>
      <c r="C118" s="234"/>
      <c r="D118" s="234"/>
      <c r="E118" s="234"/>
      <c r="F118" s="234"/>
      <c r="G118" s="234"/>
      <c r="H118" s="234"/>
      <c r="I118" s="234"/>
      <c r="J118" s="235"/>
      <c r="K118" s="229"/>
    </row>
    <row r="119" spans="1:11" ht="18" customHeight="1" x14ac:dyDescent="0.15">
      <c r="A119" s="233"/>
      <c r="B119" s="234"/>
      <c r="C119" s="234"/>
      <c r="D119" s="234"/>
      <c r="E119" s="234"/>
      <c r="F119" s="234"/>
      <c r="G119" s="234"/>
      <c r="H119" s="234"/>
      <c r="I119" s="234"/>
      <c r="J119" s="235"/>
      <c r="K119" s="229"/>
    </row>
    <row r="120" spans="1:11" ht="18" customHeight="1" x14ac:dyDescent="0.15">
      <c r="A120" s="233"/>
      <c r="B120" s="234"/>
      <c r="C120" s="234"/>
      <c r="D120" s="234"/>
      <c r="E120" s="234"/>
      <c r="F120" s="234"/>
      <c r="G120" s="234"/>
      <c r="H120" s="234"/>
      <c r="I120" s="234"/>
      <c r="J120" s="235"/>
      <c r="K120" s="229"/>
    </row>
    <row r="121" spans="1:11" ht="18" customHeight="1" x14ac:dyDescent="0.15">
      <c r="A121" s="233"/>
      <c r="B121" s="234"/>
      <c r="C121" s="234"/>
      <c r="D121" s="234"/>
      <c r="E121" s="234"/>
      <c r="F121" s="234"/>
      <c r="G121" s="234"/>
      <c r="H121" s="234"/>
      <c r="I121" s="234"/>
      <c r="J121" s="235"/>
      <c r="K121" s="229"/>
    </row>
    <row r="122" spans="1:11" ht="18" customHeight="1" x14ac:dyDescent="0.15">
      <c r="A122" s="233"/>
      <c r="B122" s="234"/>
      <c r="C122" s="234"/>
      <c r="D122" s="234"/>
      <c r="E122" s="234"/>
      <c r="F122" s="234"/>
      <c r="G122" s="234"/>
      <c r="H122" s="234"/>
      <c r="I122" s="234"/>
      <c r="J122" s="235"/>
      <c r="K122" s="229"/>
    </row>
    <row r="123" spans="1:11" ht="18" customHeight="1" x14ac:dyDescent="0.15">
      <c r="A123" s="233"/>
      <c r="B123" s="234"/>
      <c r="C123" s="234"/>
      <c r="D123" s="234"/>
      <c r="E123" s="234"/>
      <c r="F123" s="234"/>
      <c r="G123" s="234"/>
      <c r="H123" s="234"/>
      <c r="I123" s="234"/>
      <c r="J123" s="235"/>
      <c r="K123" s="229"/>
    </row>
    <row r="124" spans="1:11" ht="18" customHeight="1" x14ac:dyDescent="0.15">
      <c r="A124" s="233"/>
      <c r="B124" s="234"/>
      <c r="C124" s="234"/>
      <c r="D124" s="234"/>
      <c r="E124" s="234"/>
      <c r="F124" s="234"/>
      <c r="G124" s="234"/>
      <c r="H124" s="234"/>
      <c r="I124" s="234"/>
      <c r="J124" s="235"/>
      <c r="K124" s="229"/>
    </row>
    <row r="125" spans="1:11" ht="18" customHeight="1" x14ac:dyDescent="0.15">
      <c r="A125" s="233"/>
      <c r="B125" s="234"/>
      <c r="C125" s="234"/>
      <c r="D125" s="234"/>
      <c r="E125" s="234"/>
      <c r="F125" s="234"/>
      <c r="G125" s="234"/>
      <c r="H125" s="234"/>
      <c r="I125" s="234"/>
      <c r="J125" s="235"/>
      <c r="K125" s="229"/>
    </row>
    <row r="126" spans="1:11" ht="18" customHeight="1" x14ac:dyDescent="0.15">
      <c r="A126" s="233"/>
      <c r="B126" s="234"/>
      <c r="C126" s="234"/>
      <c r="D126" s="234"/>
      <c r="E126" s="234"/>
      <c r="F126" s="234"/>
      <c r="G126" s="234"/>
      <c r="H126" s="234"/>
      <c r="I126" s="234"/>
      <c r="J126" s="235"/>
      <c r="K126" s="229"/>
    </row>
    <row r="127" spans="1:11" ht="18" customHeight="1" x14ac:dyDescent="0.15">
      <c r="A127" s="233"/>
      <c r="B127" s="234"/>
      <c r="C127" s="234"/>
      <c r="D127" s="234"/>
      <c r="E127" s="234"/>
      <c r="F127" s="234"/>
      <c r="G127" s="234"/>
      <c r="H127" s="234"/>
      <c r="I127" s="234"/>
      <c r="J127" s="235"/>
      <c r="K127" s="229"/>
    </row>
    <row r="128" spans="1:11" ht="18" customHeight="1" x14ac:dyDescent="0.15">
      <c r="A128" s="233"/>
      <c r="B128" s="234"/>
      <c r="C128" s="234"/>
      <c r="D128" s="234"/>
      <c r="E128" s="234"/>
      <c r="F128" s="234"/>
      <c r="G128" s="234"/>
      <c r="H128" s="234"/>
      <c r="I128" s="234"/>
      <c r="J128" s="235"/>
      <c r="K128" s="229"/>
    </row>
    <row r="129" spans="1:20" ht="18" customHeight="1" x14ac:dyDescent="0.15">
      <c r="A129" s="233"/>
      <c r="B129" s="234"/>
      <c r="C129" s="234"/>
      <c r="D129" s="234"/>
      <c r="E129" s="234"/>
      <c r="F129" s="234"/>
      <c r="G129" s="234"/>
      <c r="H129" s="234"/>
      <c r="I129" s="234"/>
      <c r="J129" s="235"/>
      <c r="K129" s="229"/>
    </row>
    <row r="130" spans="1:20" ht="18" customHeight="1" x14ac:dyDescent="0.15">
      <c r="A130" s="233"/>
      <c r="B130" s="234"/>
      <c r="C130" s="234"/>
      <c r="D130" s="234"/>
      <c r="E130" s="234"/>
      <c r="F130" s="234"/>
      <c r="G130" s="234"/>
      <c r="H130" s="234"/>
      <c r="I130" s="234"/>
      <c r="J130" s="235"/>
      <c r="K130" s="229"/>
    </row>
    <row r="131" spans="1:20" ht="18" customHeight="1" x14ac:dyDescent="0.15">
      <c r="A131" s="233"/>
      <c r="B131" s="234"/>
      <c r="C131" s="234"/>
      <c r="D131" s="234"/>
      <c r="E131" s="234"/>
      <c r="F131" s="234"/>
      <c r="G131" s="234"/>
      <c r="H131" s="234"/>
      <c r="I131" s="234"/>
      <c r="J131" s="235"/>
      <c r="K131" s="229"/>
    </row>
    <row r="132" spans="1:20" ht="18" customHeight="1" x14ac:dyDescent="0.15">
      <c r="A132" s="233"/>
      <c r="B132" s="234"/>
      <c r="C132" s="234"/>
      <c r="D132" s="234"/>
      <c r="E132" s="234"/>
      <c r="F132" s="234"/>
      <c r="G132" s="234"/>
      <c r="H132" s="234"/>
      <c r="I132" s="234"/>
      <c r="J132" s="235"/>
      <c r="K132" s="229"/>
    </row>
    <row r="133" spans="1:20" ht="18" customHeight="1" x14ac:dyDescent="0.15">
      <c r="A133" s="233"/>
      <c r="B133" s="234"/>
      <c r="C133" s="234"/>
      <c r="D133" s="234"/>
      <c r="E133" s="234"/>
      <c r="F133" s="234"/>
      <c r="G133" s="234"/>
      <c r="H133" s="234"/>
      <c r="I133" s="234"/>
      <c r="J133" s="235"/>
      <c r="K133" s="229"/>
    </row>
    <row r="134" spans="1:20" ht="18" customHeight="1" x14ac:dyDescent="0.15">
      <c r="A134" s="233"/>
      <c r="B134" s="234"/>
      <c r="C134" s="234"/>
      <c r="D134" s="234"/>
      <c r="E134" s="234"/>
      <c r="F134" s="234"/>
      <c r="G134" s="234"/>
      <c r="H134" s="234"/>
      <c r="I134" s="234"/>
      <c r="J134" s="235"/>
      <c r="K134" s="229"/>
    </row>
    <row r="135" spans="1:20" ht="18" customHeight="1" x14ac:dyDescent="0.15">
      <c r="A135" s="233"/>
      <c r="B135" s="237" t="s">
        <v>291</v>
      </c>
      <c r="C135" s="238"/>
      <c r="D135" s="237" t="str">
        <f>入力シート!C12</f>
        <v>総社市中央一丁目1番1号</v>
      </c>
      <c r="E135" s="239"/>
      <c r="F135" s="239"/>
      <c r="G135" s="239"/>
      <c r="H135" s="239"/>
      <c r="I135" s="238"/>
      <c r="J135" s="235"/>
      <c r="K135" s="229"/>
    </row>
    <row r="136" spans="1:20" ht="18" customHeight="1" x14ac:dyDescent="0.15">
      <c r="A136" s="233"/>
      <c r="B136" s="240" t="s">
        <v>238</v>
      </c>
      <c r="C136" s="241"/>
      <c r="D136" s="240" t="str">
        <f>入力シート!C95</f>
        <v>総社市門田９５９</v>
      </c>
      <c r="E136" s="239"/>
      <c r="F136" s="239"/>
      <c r="G136" s="239"/>
      <c r="H136" s="239"/>
      <c r="I136" s="238"/>
      <c r="J136" s="235"/>
      <c r="K136" s="229"/>
    </row>
    <row r="137" spans="1:20" ht="18" customHeight="1" x14ac:dyDescent="0.15">
      <c r="A137" s="242"/>
      <c r="B137" s="243"/>
      <c r="C137" s="243"/>
      <c r="D137" s="243"/>
      <c r="E137" s="243"/>
      <c r="F137" s="243"/>
      <c r="G137" s="243"/>
      <c r="H137" s="243"/>
      <c r="I137" s="243"/>
      <c r="J137" s="244"/>
      <c r="K137" s="229"/>
    </row>
    <row r="138" spans="1:20" ht="18" customHeight="1" x14ac:dyDescent="0.15">
      <c r="A138" s="229"/>
      <c r="B138" s="229"/>
      <c r="C138" s="229"/>
      <c r="D138" s="229"/>
      <c r="E138" s="229"/>
      <c r="F138" s="229"/>
      <c r="G138" s="229"/>
      <c r="H138" s="229"/>
      <c r="I138" s="229"/>
      <c r="J138" s="215" t="s">
        <v>292</v>
      </c>
      <c r="K138" s="229"/>
    </row>
    <row r="139" spans="1:20" ht="17.25" x14ac:dyDescent="0.15">
      <c r="A139" s="461" t="s">
        <v>293</v>
      </c>
      <c r="B139" s="461"/>
      <c r="C139" s="461"/>
      <c r="D139" s="461"/>
      <c r="E139" s="461"/>
      <c r="F139" s="461"/>
      <c r="G139" s="461"/>
      <c r="H139" s="461"/>
      <c r="I139" s="461"/>
      <c r="J139" s="461"/>
      <c r="K139" s="217"/>
    </row>
    <row r="140" spans="1:20" ht="18" customHeight="1" x14ac:dyDescent="0.15">
      <c r="A140" s="481" t="s">
        <v>294</v>
      </c>
      <c r="B140" s="481"/>
      <c r="C140" s="481"/>
      <c r="D140" s="481"/>
      <c r="E140" s="481"/>
      <c r="F140" s="481"/>
      <c r="G140" s="481"/>
      <c r="H140" s="481"/>
      <c r="I140" s="481"/>
      <c r="J140" s="481"/>
      <c r="K140" s="218"/>
    </row>
    <row r="141" spans="1:20" ht="18" customHeight="1" x14ac:dyDescent="0.15">
      <c r="A141" s="245"/>
      <c r="B141" s="245"/>
      <c r="C141" s="245"/>
      <c r="D141" s="245"/>
      <c r="E141" s="245"/>
      <c r="F141" s="245"/>
      <c r="G141" s="245"/>
      <c r="H141" s="245"/>
      <c r="I141" s="245"/>
      <c r="J141" s="245"/>
      <c r="K141" s="218"/>
    </row>
    <row r="142" spans="1:20" ht="18" customHeight="1" x14ac:dyDescent="0.15">
      <c r="A142" s="482" t="s">
        <v>295</v>
      </c>
      <c r="B142" s="482"/>
      <c r="C142" s="482"/>
      <c r="D142" s="482"/>
      <c r="E142" s="482"/>
      <c r="F142" s="482"/>
      <c r="G142" s="482"/>
      <c r="H142" s="482"/>
      <c r="I142" s="482"/>
      <c r="J142" s="482"/>
      <c r="K142" s="218"/>
      <c r="L142" s="208" t="s">
        <v>296</v>
      </c>
    </row>
    <row r="143" spans="1:20" ht="17.25" customHeight="1" x14ac:dyDescent="0.15">
      <c r="A143" s="483" t="s">
        <v>297</v>
      </c>
      <c r="B143" s="483"/>
      <c r="C143" s="483"/>
      <c r="D143" s="483"/>
      <c r="E143" s="483"/>
      <c r="F143" s="246"/>
      <c r="G143" s="484" t="s">
        <v>298</v>
      </c>
      <c r="H143" s="484"/>
      <c r="I143" s="483" t="s">
        <v>138</v>
      </c>
      <c r="J143" s="483"/>
      <c r="K143" s="247"/>
    </row>
    <row r="144" spans="1:20" ht="15.95" customHeight="1" x14ac:dyDescent="0.15">
      <c r="A144" s="248" t="str">
        <f>'出力シート（タイムライン）'!M51</f>
        <v>□大雨注意報・洪水注意報の発表</v>
      </c>
      <c r="B144" s="249"/>
      <c r="C144" s="249"/>
      <c r="D144" s="249"/>
      <c r="E144" s="250"/>
      <c r="F144" s="485"/>
      <c r="G144" s="486" t="str">
        <f>'出力シート（タイムライン）'!Q51</f>
        <v>□防災情報の収集(15分)</v>
      </c>
      <c r="H144" s="486"/>
      <c r="I144" s="486" t="str">
        <f>'出力シート（タイムライン）'!U51</f>
        <v/>
      </c>
      <c r="J144" s="486"/>
      <c r="K144" s="30"/>
      <c r="L144" s="488" t="s">
        <v>299</v>
      </c>
      <c r="M144" s="488"/>
      <c r="N144" s="488"/>
      <c r="O144" s="488"/>
      <c r="P144" s="488"/>
      <c r="Q144" s="209" t="str">
        <f>L144&amp;"　□"&amp;M145&amp;"　□"&amp;M146&amp;"　□"&amp;M148</f>
        <v>次のいずれかに該当する場合　□総社市に洪水注意報発表　□高梁川（日羽地点）氾濫注意情報発表　□吉井川（御休地点）氾濫注意情報発表</v>
      </c>
      <c r="R144" s="209" t="s">
        <v>300</v>
      </c>
      <c r="T144" s="209" t="s">
        <v>301</v>
      </c>
    </row>
    <row r="145" spans="1:20" ht="15.95" customHeight="1" x14ac:dyDescent="0.15">
      <c r="A145" s="248" t="str">
        <f>'出力シート（タイムライン）'!M52</f>
        <v>□洪水予報氾濫注意情報</v>
      </c>
      <c r="B145" s="249"/>
      <c r="C145" s="249"/>
      <c r="D145" s="249"/>
      <c r="E145" s="250"/>
      <c r="F145" s="485"/>
      <c r="G145" s="487" t="str">
        <f>'出力シート（タイムライン）'!Q52</f>
        <v>□浸水防止対策の準備(2分)</v>
      </c>
      <c r="H145" s="487"/>
      <c r="I145" s="487" t="str">
        <f>'出力シート（タイムライン）'!U52</f>
        <v/>
      </c>
      <c r="J145" s="487"/>
      <c r="K145" s="30"/>
      <c r="L145" s="251" t="s">
        <v>302</v>
      </c>
      <c r="M145" s="234" t="str">
        <f>入力シート!C14&amp;"に洪水注意報発表"</f>
        <v>総社市に洪水注意報発表</v>
      </c>
      <c r="N145" s="234"/>
      <c r="O145" s="234"/>
      <c r="P145" s="235"/>
    </row>
    <row r="146" spans="1:20" ht="15.95" customHeight="1" x14ac:dyDescent="0.15">
      <c r="A146" s="248" t="str">
        <f>'出力シート（タイムライン）'!M53</f>
        <v>□土砂災害に関するメッシュ情報（注意）</v>
      </c>
      <c r="B146" s="249"/>
      <c r="C146" s="249"/>
      <c r="D146" s="249"/>
      <c r="E146" s="250"/>
      <c r="F146" s="485"/>
      <c r="G146" s="487" t="str">
        <f>'出力シート（タイムライン）'!Q53</f>
        <v>□幹部職員の参集(1分)</v>
      </c>
      <c r="H146" s="487"/>
      <c r="I146" s="487" t="str">
        <f>'出力シート（タイムライン）'!U53</f>
        <v/>
      </c>
      <c r="J146" s="487"/>
      <c r="K146" s="30"/>
      <c r="L146" s="251" t="s">
        <v>302</v>
      </c>
      <c r="M146" s="489" t="str">
        <f>入力シート!C61&amp;"（"&amp;入力シート!C63&amp;"地点）氾濫注意情報発表"</f>
        <v>高梁川（日羽地点）氾濫注意情報発表</v>
      </c>
      <c r="N146" s="489"/>
      <c r="O146" s="489"/>
      <c r="P146" s="489"/>
    </row>
    <row r="147" spans="1:20" ht="15.95" customHeight="1" x14ac:dyDescent="0.15">
      <c r="A147" s="248" t="str">
        <f>'出力シート（タイムライン）'!M54</f>
        <v>□氾濫注意水位超過</v>
      </c>
      <c r="B147" s="249"/>
      <c r="C147" s="249"/>
      <c r="D147" s="249"/>
      <c r="E147" s="250"/>
      <c r="F147" s="485"/>
      <c r="G147" s="487" t="str">
        <f>'出力シート（タイムライン）'!Q54</f>
        <v>□参集職員への事前連絡(1分)</v>
      </c>
      <c r="H147" s="487"/>
      <c r="I147" s="487" t="str">
        <f>'出力シート（タイムライン）'!U54</f>
        <v/>
      </c>
      <c r="J147" s="487"/>
      <c r="K147" s="30"/>
      <c r="L147" s="251"/>
      <c r="M147" s="489"/>
      <c r="N147" s="489"/>
      <c r="O147" s="489"/>
      <c r="P147" s="489"/>
    </row>
    <row r="148" spans="1:20" ht="15.95" customHeight="1" x14ac:dyDescent="0.15">
      <c r="A148" s="248" t="str">
        <f>'出力シート（タイムライン）'!M55</f>
        <v>□警戒レベル２"避難行動の確認"</v>
      </c>
      <c r="B148" s="249"/>
      <c r="C148" s="249"/>
      <c r="D148" s="249"/>
      <c r="E148" s="250"/>
      <c r="F148" s="485"/>
      <c r="G148" s="487" t="str">
        <f>'出力シート（タイムライン）'!Q55</f>
        <v>□持出し品のチェック(1分)</v>
      </c>
      <c r="H148" s="487"/>
      <c r="I148" s="487" t="str">
        <f>'出力シート（タイムライン）'!U55</f>
        <v/>
      </c>
      <c r="J148" s="487"/>
      <c r="K148" s="30"/>
      <c r="L148" s="251" t="str">
        <f>IF(M148&lt;&gt;"","Ø","")</f>
        <v>Ø</v>
      </c>
      <c r="M148" s="489" t="str">
        <f>IF(入力シート!C67&lt;&gt;0,入力シート!C67&amp;"（"&amp;入力シート!C69&amp;"地点）氾濫注意情報発表","")</f>
        <v>吉井川（御休地点）氾濫注意情報発表</v>
      </c>
      <c r="N148" s="489"/>
      <c r="O148" s="489"/>
      <c r="P148" s="489"/>
    </row>
    <row r="149" spans="1:20" ht="15.95" customHeight="1" x14ac:dyDescent="0.15">
      <c r="A149" s="248" t="str">
        <f>'出力シート（タイムライン）'!M56</f>
        <v/>
      </c>
      <c r="B149" s="249"/>
      <c r="C149" s="249"/>
      <c r="D149" s="249"/>
      <c r="E149" s="250"/>
      <c r="F149" s="485"/>
      <c r="G149" s="487" t="str">
        <f>'出力シート（タイムライン）'!Q56</f>
        <v>□避難路の確認(分)</v>
      </c>
      <c r="H149" s="487"/>
      <c r="I149" s="487" t="str">
        <f>'出力シート（タイムライン）'!U56</f>
        <v/>
      </c>
      <c r="J149" s="487"/>
      <c r="K149" s="30"/>
      <c r="L149" s="251"/>
      <c r="M149" s="489"/>
      <c r="N149" s="489"/>
      <c r="O149" s="489"/>
      <c r="P149" s="489"/>
    </row>
    <row r="150" spans="1:20" ht="15.95" customHeight="1" x14ac:dyDescent="0.15">
      <c r="A150" s="248" t="str">
        <f>'出力シート（タイムライン）'!M57</f>
        <v/>
      </c>
      <c r="B150" s="249"/>
      <c r="C150" s="249"/>
      <c r="D150" s="249"/>
      <c r="E150" s="250"/>
      <c r="F150" s="485"/>
      <c r="G150" s="487" t="str">
        <f>'出力シート（タイムライン）'!Q57</f>
        <v>□利用者への注意喚起(分)</v>
      </c>
      <c r="H150" s="487"/>
      <c r="I150" s="487" t="str">
        <f>'出力シート（タイムライン）'!U57</f>
        <v/>
      </c>
      <c r="J150" s="487"/>
      <c r="K150" s="30"/>
      <c r="L150" s="251" t="str">
        <f>IF(M150&lt;&gt;"","Ø","")</f>
        <v/>
      </c>
      <c r="M150" s="490" t="str">
        <f>IF(入力シート!C73&lt;&gt;0,入力シート!C73&amp;"（"&amp;入力シート!C75&amp;"地点）氾濫注意情報発表","")</f>
        <v/>
      </c>
      <c r="N150" s="490"/>
      <c r="O150" s="490"/>
      <c r="P150" s="490"/>
    </row>
    <row r="151" spans="1:20" ht="15.95" customHeight="1" x14ac:dyDescent="0.15">
      <c r="A151" s="252" t="str">
        <f>'出力シート（タイムライン）'!M58</f>
        <v/>
      </c>
      <c r="B151" s="253"/>
      <c r="C151" s="253"/>
      <c r="D151" s="253"/>
      <c r="E151" s="254"/>
      <c r="F151" s="485"/>
      <c r="G151" s="491" t="str">
        <f>'出力シート（タイムライン）'!Q58</f>
        <v/>
      </c>
      <c r="H151" s="491"/>
      <c r="I151" s="255"/>
      <c r="J151" s="256"/>
      <c r="K151" s="30"/>
      <c r="L151" s="257"/>
      <c r="M151" s="490"/>
      <c r="N151" s="490"/>
      <c r="O151" s="490"/>
      <c r="P151" s="490"/>
    </row>
    <row r="152" spans="1:20" ht="15.95" customHeight="1" x14ac:dyDescent="0.15">
      <c r="A152" s="258"/>
      <c r="B152" s="259"/>
      <c r="C152" s="259"/>
      <c r="D152" s="259"/>
      <c r="E152" s="259"/>
      <c r="F152" s="260"/>
      <c r="G152" s="261"/>
      <c r="H152" s="261"/>
      <c r="I152" s="261"/>
      <c r="J152" s="261"/>
      <c r="K152" s="30"/>
      <c r="R152" s="262"/>
      <c r="T152" s="262"/>
    </row>
    <row r="153" spans="1:20" ht="15.95" customHeight="1" x14ac:dyDescent="0.15">
      <c r="A153" s="263" t="str">
        <f>'出力シート（タイムライン）'!M61</f>
        <v>□大雨警報・洪水警報の発表</v>
      </c>
      <c r="B153" s="264"/>
      <c r="C153" s="264"/>
      <c r="D153" s="264"/>
      <c r="E153" s="265"/>
      <c r="F153" s="485"/>
      <c r="G153" s="492" t="str">
        <f>'出力シート（タイムライン）'!Q61</f>
        <v>□職員の参集(20分)</v>
      </c>
      <c r="H153" s="492"/>
      <c r="I153" s="486" t="str">
        <f>'出力シート（タイムライン）'!U61</f>
        <v>□園長、施設長</v>
      </c>
      <c r="J153" s="486"/>
      <c r="K153" s="266"/>
      <c r="L153" s="488" t="s">
        <v>303</v>
      </c>
      <c r="M153" s="488"/>
      <c r="N153" s="488"/>
      <c r="O153" s="488"/>
      <c r="P153" s="488"/>
      <c r="Q153" s="209" t="str">
        <f>L153&amp;"　□"&amp;M154&amp;"　□"&amp;M156&amp;"　□"&amp;M157</f>
        <v>以下のいずれかに該当する場合　□総社市中央に高齢者等避難の発令　□総社市に洪水警報発表　□高梁川（日羽地点）氾濫警戒情報発表</v>
      </c>
      <c r="R153" s="262" t="s">
        <v>300</v>
      </c>
      <c r="T153" s="209" t="s">
        <v>301</v>
      </c>
    </row>
    <row r="154" spans="1:20" ht="15.95" customHeight="1" x14ac:dyDescent="0.15">
      <c r="A154" s="248" t="str">
        <f>'出力シート（タイムライン）'!M62</f>
        <v>□洪水予報氾濫警戒情報</v>
      </c>
      <c r="B154" s="249"/>
      <c r="C154" s="249"/>
      <c r="D154" s="249"/>
      <c r="E154" s="250"/>
      <c r="F154" s="485"/>
      <c r="G154" s="493" t="str">
        <f>'出力シート（タイムライン）'!Q62</f>
        <v>□土嚢の設置(20分)</v>
      </c>
      <c r="H154" s="493"/>
      <c r="I154" s="487" t="str">
        <f>'出力シート（タイムライン）'!U62</f>
        <v>□各担任</v>
      </c>
      <c r="J154" s="487"/>
      <c r="K154" s="266"/>
      <c r="L154" s="251" t="s">
        <v>302</v>
      </c>
      <c r="M154" s="494" t="str">
        <f>入力シート!C16&amp;"に高齢者等避難の発令"</f>
        <v>総社市中央に高齢者等避難の発令</v>
      </c>
      <c r="N154" s="494"/>
      <c r="O154" s="494"/>
      <c r="P154" s="494"/>
      <c r="R154" s="262"/>
    </row>
    <row r="155" spans="1:20" ht="15.95" customHeight="1" x14ac:dyDescent="0.15">
      <c r="A155" s="248" t="str">
        <f>'出力シート（タイムライン）'!M63</f>
        <v>□土砂災害に関するメッシュ情報（警戒）</v>
      </c>
      <c r="B155" s="249"/>
      <c r="C155" s="249"/>
      <c r="D155" s="249"/>
      <c r="E155" s="250"/>
      <c r="F155" s="485"/>
      <c r="G155" s="493" t="str">
        <f>'出力シート（タイムライン）'!Q63</f>
        <v>□止水板の設置(30分)</v>
      </c>
      <c r="H155" s="493"/>
      <c r="I155" s="487" t="str">
        <f>'出力シート（タイムライン）'!U63</f>
        <v>□主任</v>
      </c>
      <c r="J155" s="487"/>
      <c r="K155" s="266"/>
      <c r="L155" s="251"/>
      <c r="M155" s="494"/>
      <c r="N155" s="494"/>
      <c r="O155" s="494"/>
      <c r="P155" s="494"/>
      <c r="R155" s="209" t="s">
        <v>304</v>
      </c>
      <c r="T155" s="209" t="s">
        <v>305</v>
      </c>
    </row>
    <row r="156" spans="1:20" ht="15.95" customHeight="1" x14ac:dyDescent="0.15">
      <c r="A156" s="248" t="str">
        <f>'出力シート（タイムライン）'!M64</f>
        <v/>
      </c>
      <c r="B156" s="249"/>
      <c r="C156" s="249"/>
      <c r="D156" s="249"/>
      <c r="E156" s="250"/>
      <c r="F156" s="485"/>
      <c r="G156" s="493" t="str">
        <f>'出力シート（タイムライン）'!Q64</f>
        <v>□重要備品、設備の退避(3分)</v>
      </c>
      <c r="H156" s="493"/>
      <c r="I156" s="487" t="str">
        <f>'出力シート（タイムライン）'!U64</f>
        <v>□主任</v>
      </c>
      <c r="J156" s="487"/>
      <c r="K156" s="266"/>
      <c r="L156" s="251" t="s">
        <v>302</v>
      </c>
      <c r="M156" s="495" t="str">
        <f>入力シート!C14&amp;"に洪水警報発表"</f>
        <v>総社市に洪水警報発表</v>
      </c>
      <c r="N156" s="495"/>
      <c r="O156" s="495"/>
      <c r="P156" s="495"/>
    </row>
    <row r="157" spans="1:20" ht="15.95" customHeight="1" x14ac:dyDescent="0.15">
      <c r="A157" s="248" t="str">
        <f>'出力シート（タイムライン）'!M65</f>
        <v/>
      </c>
      <c r="B157" s="249"/>
      <c r="C157" s="249"/>
      <c r="D157" s="249"/>
      <c r="E157" s="250"/>
      <c r="F157" s="485"/>
      <c r="G157" s="493" t="str">
        <f>'出力シート（タイムライン）'!Q65</f>
        <v>□利用者家族への連絡(3分)</v>
      </c>
      <c r="H157" s="493"/>
      <c r="I157" s="487" t="str">
        <f>'出力シート（タイムライン）'!U65</f>
        <v/>
      </c>
      <c r="J157" s="487"/>
      <c r="K157" s="266"/>
      <c r="L157" s="251" t="s">
        <v>302</v>
      </c>
      <c r="M157" s="496" t="str">
        <f>入力シート!C61&amp;"（"&amp;入力シート!C63&amp;"地点）氾濫警戒情報発表"</f>
        <v>高梁川（日羽地点）氾濫警戒情報発表</v>
      </c>
      <c r="N157" s="496"/>
      <c r="O157" s="496"/>
      <c r="P157" s="496"/>
      <c r="R157" s="209" t="s">
        <v>306</v>
      </c>
      <c r="T157" s="209" t="s">
        <v>301</v>
      </c>
    </row>
    <row r="158" spans="1:20" ht="15.95" customHeight="1" x14ac:dyDescent="0.15">
      <c r="A158" s="248" t="str">
        <f>'出力シート（タイムライン）'!M66</f>
        <v/>
      </c>
      <c r="B158" s="249"/>
      <c r="C158" s="249"/>
      <c r="D158" s="249"/>
      <c r="E158" s="250"/>
      <c r="F158" s="485"/>
      <c r="G158" s="493" t="str">
        <f>'出力シート（タイムライン）'!Q66</f>
        <v>□利用者家族への引渡し(3分)</v>
      </c>
      <c r="H158" s="493"/>
      <c r="I158" s="487" t="str">
        <f>'出力シート（タイムライン）'!U66</f>
        <v/>
      </c>
      <c r="J158" s="487"/>
      <c r="K158" s="266"/>
      <c r="L158" s="251"/>
      <c r="M158" s="496"/>
      <c r="N158" s="496"/>
      <c r="O158" s="496"/>
      <c r="P158" s="496"/>
    </row>
    <row r="159" spans="1:20" ht="15.95" customHeight="1" x14ac:dyDescent="0.15">
      <c r="A159" s="248" t="str">
        <f>'出力シート（タイムライン）'!M67</f>
        <v/>
      </c>
      <c r="B159" s="249"/>
      <c r="C159" s="249"/>
      <c r="D159" s="249"/>
      <c r="E159" s="250"/>
      <c r="F159" s="485"/>
      <c r="G159" s="493" t="str">
        <f>'出力シート（タイムライン）'!Q67</f>
        <v>□持出し品の準備(3分)</v>
      </c>
      <c r="H159" s="493"/>
      <c r="I159" s="487" t="str">
        <f>'出力シート（タイムライン）'!U67</f>
        <v/>
      </c>
      <c r="J159" s="487"/>
      <c r="K159" s="266"/>
      <c r="L159" s="251" t="str">
        <f>IF(M159&lt;&gt;"","Ø","")</f>
        <v>Ø</v>
      </c>
      <c r="M159" s="496" t="str">
        <f>IF(入力シート!C67&lt;&gt;"",入力シート!C67&amp;"（"&amp;入力シート!C69&amp;"地点）氾濫警戒情報発表","")</f>
        <v>吉井川（御休地点）氾濫警戒情報発表</v>
      </c>
      <c r="N159" s="496"/>
      <c r="O159" s="496"/>
      <c r="P159" s="496"/>
      <c r="R159" s="209" t="s">
        <v>307</v>
      </c>
      <c r="T159" s="209" t="s">
        <v>301</v>
      </c>
    </row>
    <row r="160" spans="1:20" ht="15.95" customHeight="1" x14ac:dyDescent="0.15">
      <c r="A160" s="248" t="str">
        <f>'出力シート（タイムライン）'!M68</f>
        <v/>
      </c>
      <c r="B160" s="249"/>
      <c r="C160" s="249"/>
      <c r="D160" s="249"/>
      <c r="E160" s="250"/>
      <c r="F160" s="485"/>
      <c r="G160" s="493" t="str">
        <f>'出力シート（タイムライン）'!Q68</f>
        <v>□利用休止の判断(3分)</v>
      </c>
      <c r="H160" s="493"/>
      <c r="I160" s="487" t="str">
        <f>'出力シート（タイムライン）'!U68</f>
        <v/>
      </c>
      <c r="J160" s="487"/>
      <c r="K160" s="266"/>
      <c r="L160" s="251"/>
      <c r="M160" s="496"/>
      <c r="N160" s="496"/>
      <c r="O160" s="496"/>
      <c r="P160" s="496"/>
    </row>
    <row r="161" spans="1:20" ht="15.95" customHeight="1" x14ac:dyDescent="0.15">
      <c r="A161" s="248" t="str">
        <f>'出力シート（タイムライン）'!M70</f>
        <v/>
      </c>
      <c r="B161" s="249"/>
      <c r="C161" s="249"/>
      <c r="D161" s="249"/>
      <c r="E161" s="250"/>
      <c r="F161" s="485"/>
      <c r="G161" s="493"/>
      <c r="H161" s="493"/>
      <c r="I161" s="487" t="str">
        <f>'出力シート（タイムライン）'!U69</f>
        <v/>
      </c>
      <c r="J161" s="487"/>
      <c r="K161" s="266"/>
      <c r="L161" s="251" t="str">
        <f>IF(M161&lt;&gt;"","Ø","")</f>
        <v/>
      </c>
      <c r="M161" s="497" t="str">
        <f>IF(入力シート!C73&lt;&gt;"",入力シート!C73&amp;"（"&amp;入力シート!C75&amp;"地点）氾濫警戒情報発表","")</f>
        <v/>
      </c>
      <c r="N161" s="497"/>
      <c r="O161" s="497"/>
      <c r="P161" s="497"/>
      <c r="R161" s="209" t="s">
        <v>308</v>
      </c>
      <c r="T161" s="209" t="s">
        <v>305</v>
      </c>
    </row>
    <row r="162" spans="1:20" ht="15.95" customHeight="1" x14ac:dyDescent="0.15">
      <c r="A162" s="252"/>
      <c r="B162" s="253"/>
      <c r="C162" s="253"/>
      <c r="D162" s="253"/>
      <c r="E162" s="254"/>
      <c r="F162" s="485"/>
      <c r="G162" s="267"/>
      <c r="H162" s="268"/>
      <c r="I162" s="491" t="str">
        <f>'出力シート（タイムライン）'!U70</f>
        <v/>
      </c>
      <c r="J162" s="491"/>
      <c r="K162" s="266"/>
      <c r="L162" s="257"/>
      <c r="M162" s="497"/>
      <c r="N162" s="497"/>
      <c r="O162" s="497"/>
      <c r="P162" s="497"/>
    </row>
    <row r="163" spans="1:20" ht="15.95" customHeight="1" x14ac:dyDescent="0.15">
      <c r="A163" s="258"/>
      <c r="B163" s="269"/>
      <c r="C163" s="269"/>
      <c r="D163" s="269"/>
      <c r="E163" s="269"/>
      <c r="F163" s="260"/>
      <c r="G163" s="270"/>
      <c r="H163" s="270"/>
      <c r="I163" s="270"/>
      <c r="J163" s="270"/>
      <c r="K163" s="266"/>
    </row>
    <row r="164" spans="1:20" ht="15.95" customHeight="1" x14ac:dyDescent="0.15">
      <c r="A164" s="498" t="str">
        <f>'出力シート（タイムライン）'!M71</f>
        <v>□避難判断水位超過</v>
      </c>
      <c r="B164" s="498"/>
      <c r="C164" s="498"/>
      <c r="D164" s="498"/>
      <c r="E164" s="498"/>
      <c r="F164" s="499"/>
      <c r="G164" s="486" t="str">
        <f>'出力シート（タイムライン）'!Q71</f>
        <v>□避難開始の判断(20分)</v>
      </c>
      <c r="H164" s="486"/>
      <c r="I164" s="486" t="str">
        <f>'出力シート（タイムライン）'!U71</f>
        <v>□園長、施設長</v>
      </c>
      <c r="J164" s="486"/>
      <c r="K164" s="30"/>
      <c r="L164" s="488" t="s">
        <v>303</v>
      </c>
      <c r="M164" s="488"/>
      <c r="N164" s="488"/>
      <c r="O164" s="488"/>
      <c r="P164" s="488"/>
      <c r="Q164" s="209" t="str">
        <f>L164&amp;"　□"&amp;M165&amp;"　□"&amp;M167&amp;"　□"&amp;M169</f>
        <v>以下のいずれかに該当する場合　□総社市中央地区に避難指示の発令　□高梁川（日羽地点）氾濫危険情報発表　□吉井川（御休地点）氾濫危険情報発表</v>
      </c>
      <c r="R164" s="209" t="s">
        <v>309</v>
      </c>
      <c r="T164" s="209" t="s">
        <v>305</v>
      </c>
    </row>
    <row r="165" spans="1:20" ht="15.95" customHeight="1" x14ac:dyDescent="0.15">
      <c r="A165" s="500" t="str">
        <f>'出力シート（タイムライン）'!M72</f>
        <v>□避難準備高齢者等避難開始</v>
      </c>
      <c r="B165" s="500"/>
      <c r="C165" s="500"/>
      <c r="D165" s="500"/>
      <c r="E165" s="500"/>
      <c r="F165" s="499"/>
      <c r="G165" s="487" t="str">
        <f>'出力シート（タイムライン）'!Q72</f>
        <v>□避難所への移動開始(15分)</v>
      </c>
      <c r="H165" s="487"/>
      <c r="I165" s="501" t="str">
        <f>'出力シート（タイムライン）'!U72</f>
        <v>□避難誘導員</v>
      </c>
      <c r="J165" s="501"/>
      <c r="K165" s="30"/>
      <c r="L165" s="251" t="s">
        <v>302</v>
      </c>
      <c r="M165" s="494" t="str">
        <f>入力シート!C16&amp;"地区に避難指示の発令"</f>
        <v>総社市中央地区に避難指示の発令</v>
      </c>
      <c r="N165" s="494"/>
      <c r="O165" s="494"/>
      <c r="P165" s="494"/>
    </row>
    <row r="166" spans="1:20" ht="15.95" customHeight="1" x14ac:dyDescent="0.15">
      <c r="A166" s="500" t="str">
        <f>'出力シート（タイムライン）'!M73</f>
        <v>□警戒レベル３"高齢者などは避難"</v>
      </c>
      <c r="B166" s="500"/>
      <c r="C166" s="500"/>
      <c r="D166" s="500"/>
      <c r="E166" s="500"/>
      <c r="F166" s="499"/>
      <c r="G166" s="487" t="str">
        <f>'出力シート（タイムライン）'!Q73</f>
        <v/>
      </c>
      <c r="H166" s="487"/>
      <c r="I166" s="501" t="str">
        <f>'出力シート（タイムライン）'!U73</f>
        <v/>
      </c>
      <c r="J166" s="501"/>
      <c r="K166" s="30"/>
      <c r="L166" s="251"/>
      <c r="M166" s="494"/>
      <c r="N166" s="494"/>
      <c r="O166" s="494"/>
      <c r="P166" s="494"/>
    </row>
    <row r="167" spans="1:20" ht="15.95" customHeight="1" x14ac:dyDescent="0.15">
      <c r="A167" s="500" t="str">
        <f>'出力シート（タイムライン）'!M74</f>
        <v/>
      </c>
      <c r="B167" s="500"/>
      <c r="C167" s="500"/>
      <c r="D167" s="500"/>
      <c r="E167" s="500"/>
      <c r="F167" s="499"/>
      <c r="G167" s="487" t="str">
        <f>'出力シート（タイムライン）'!Q74</f>
        <v/>
      </c>
      <c r="H167" s="487"/>
      <c r="I167" s="501" t="str">
        <f>'出力シート（タイムライン）'!U74</f>
        <v/>
      </c>
      <c r="J167" s="501"/>
      <c r="K167" s="30"/>
      <c r="L167" s="251" t="s">
        <v>302</v>
      </c>
      <c r="M167" s="496" t="str">
        <f>入力シート!C61&amp;"（"&amp;入力シート!C63&amp;"地点）氾濫危険情報発表"</f>
        <v>高梁川（日羽地点）氾濫危険情報発表</v>
      </c>
      <c r="N167" s="496"/>
      <c r="O167" s="496"/>
      <c r="P167" s="496"/>
    </row>
    <row r="168" spans="1:20" ht="15.95" customHeight="1" x14ac:dyDescent="0.15">
      <c r="A168" s="500" t="str">
        <f>'出力シート（タイムライン）'!M75</f>
        <v/>
      </c>
      <c r="B168" s="500"/>
      <c r="C168" s="500"/>
      <c r="D168" s="500"/>
      <c r="E168" s="500"/>
      <c r="F168" s="499"/>
      <c r="G168" s="487" t="str">
        <f>'出力シート（タイムライン）'!Q75</f>
        <v/>
      </c>
      <c r="H168" s="487"/>
      <c r="I168" s="501" t="str">
        <f>'出力シート（タイムライン）'!U75</f>
        <v/>
      </c>
      <c r="J168" s="501"/>
      <c r="K168" s="30"/>
      <c r="L168" s="251"/>
      <c r="M168" s="496"/>
      <c r="N168" s="496"/>
      <c r="O168" s="496"/>
      <c r="P168" s="496"/>
    </row>
    <row r="169" spans="1:20" ht="15.95" customHeight="1" x14ac:dyDescent="0.15">
      <c r="A169" s="500" t="str">
        <f>'出力シート（タイムライン）'!M76</f>
        <v/>
      </c>
      <c r="B169" s="500"/>
      <c r="C169" s="500"/>
      <c r="D169" s="500"/>
      <c r="E169" s="500"/>
      <c r="F169" s="499"/>
      <c r="G169" s="487" t="str">
        <f>'出力シート（タイムライン）'!Q76</f>
        <v/>
      </c>
      <c r="H169" s="487"/>
      <c r="I169" s="501" t="str">
        <f>'出力シート（タイムライン）'!U76</f>
        <v/>
      </c>
      <c r="J169" s="501"/>
      <c r="K169" s="30"/>
      <c r="L169" s="251" t="str">
        <f>IF(M169&lt;&gt;"","Ø","")</f>
        <v>Ø</v>
      </c>
      <c r="M169" s="496" t="str">
        <f>IF(入力シート!C67&lt;&gt;"",入力シート!C67&amp;"（"&amp;入力シート!C69&amp;"地点）氾濫危険情報発表","")</f>
        <v>吉井川（御休地点）氾濫危険情報発表</v>
      </c>
      <c r="N169" s="496"/>
      <c r="O169" s="496"/>
      <c r="P169" s="496"/>
    </row>
    <row r="170" spans="1:20" ht="15.95" customHeight="1" x14ac:dyDescent="0.15">
      <c r="A170" s="500" t="str">
        <f>'出力シート（タイムライン）'!M77</f>
        <v/>
      </c>
      <c r="B170" s="500"/>
      <c r="C170" s="500"/>
      <c r="D170" s="500"/>
      <c r="E170" s="500"/>
      <c r="F170" s="499"/>
      <c r="G170" s="487" t="str">
        <f>'出力シート（タイムライン）'!Q77</f>
        <v/>
      </c>
      <c r="H170" s="487"/>
      <c r="I170" s="501" t="str">
        <f>'出力シート（タイムライン）'!U77</f>
        <v/>
      </c>
      <c r="J170" s="501"/>
      <c r="K170" s="30"/>
      <c r="L170" s="251"/>
      <c r="M170" s="496"/>
      <c r="N170" s="496"/>
      <c r="O170" s="496"/>
      <c r="P170" s="496"/>
    </row>
    <row r="171" spans="1:20" ht="15.95" customHeight="1" x14ac:dyDescent="0.15">
      <c r="A171" s="502" t="str">
        <f>'出力シート（タイムライン）'!M78</f>
        <v>□避難指示</v>
      </c>
      <c r="B171" s="502"/>
      <c r="C171" s="502"/>
      <c r="D171" s="502"/>
      <c r="E171" s="502"/>
      <c r="F171" s="499"/>
      <c r="G171" s="503" t="str">
        <f>'出力シート（タイムライン）'!Q78</f>
        <v>□利用者避難完了の確認(5分)</v>
      </c>
      <c r="H171" s="503"/>
      <c r="I171" s="504" t="str">
        <f>'出力シート（タイムライン）'!U78</f>
        <v>□避難誘導員</v>
      </c>
      <c r="J171" s="504"/>
      <c r="K171" s="30"/>
      <c r="L171" s="251"/>
      <c r="M171" s="496"/>
      <c r="N171" s="496"/>
      <c r="O171" s="496"/>
      <c r="P171" s="496"/>
    </row>
    <row r="172" spans="1:20" ht="15.95" customHeight="1" x14ac:dyDescent="0.15">
      <c r="A172" s="500" t="str">
        <f>'出力シート（タイムライン）'!M79</f>
        <v>□警戒レベル４"避難"</v>
      </c>
      <c r="B172" s="500"/>
      <c r="C172" s="500"/>
      <c r="D172" s="500"/>
      <c r="E172" s="500"/>
      <c r="F172" s="499"/>
      <c r="G172" s="487" t="str">
        <f>'出力シート（タイムライン）'!Q79</f>
        <v>□利用者家族への避難先連絡(分)</v>
      </c>
      <c r="H172" s="487"/>
      <c r="I172" s="501" t="str">
        <f>'出力シート（タイムライン）'!U79</f>
        <v/>
      </c>
      <c r="J172" s="501"/>
      <c r="K172" s="30"/>
      <c r="L172" s="251"/>
      <c r="M172" s="496"/>
      <c r="N172" s="496"/>
      <c r="O172" s="496"/>
      <c r="P172" s="496"/>
    </row>
    <row r="173" spans="1:20" ht="15.95" customHeight="1" x14ac:dyDescent="0.15">
      <c r="A173" s="500" t="str">
        <f>'出力シート（タイムライン）'!M80</f>
        <v>□土砂災害に関するメッシュ情報（非常に危険）</v>
      </c>
      <c r="B173" s="500"/>
      <c r="C173" s="500"/>
      <c r="D173" s="500"/>
      <c r="E173" s="500"/>
      <c r="F173" s="499"/>
      <c r="G173" s="487" t="str">
        <f>'出力シート（タイムライン）'!Q80</f>
        <v>□急病人の緊急搬送要請(分)</v>
      </c>
      <c r="H173" s="487"/>
      <c r="I173" s="501" t="str">
        <f>'出力シート（タイムライン）'!U80</f>
        <v/>
      </c>
      <c r="J173" s="501"/>
      <c r="K173" s="30"/>
      <c r="L173" s="251"/>
      <c r="M173" s="496"/>
      <c r="N173" s="496"/>
      <c r="O173" s="496"/>
      <c r="P173" s="496"/>
    </row>
    <row r="174" spans="1:20" ht="15.95" customHeight="1" x14ac:dyDescent="0.15">
      <c r="A174" s="500" t="str">
        <f>'出力シート（タイムライン）'!M81</f>
        <v>□土砂災害に関するメッシュ情報（極めて危険）</v>
      </c>
      <c r="B174" s="500"/>
      <c r="C174" s="500"/>
      <c r="D174" s="500"/>
      <c r="E174" s="500"/>
      <c r="F174" s="499"/>
      <c r="G174" s="487" t="str">
        <f>'出力シート（タイムライン）'!Q81</f>
        <v/>
      </c>
      <c r="H174" s="487"/>
      <c r="I174" s="501" t="str">
        <f>'出力シート（タイムライン）'!U81</f>
        <v/>
      </c>
      <c r="J174" s="501"/>
      <c r="K174" s="30"/>
      <c r="L174" s="251"/>
      <c r="M174" s="496"/>
      <c r="N174" s="496"/>
      <c r="O174" s="496"/>
      <c r="P174" s="496"/>
    </row>
    <row r="175" spans="1:20" ht="15.95" customHeight="1" x14ac:dyDescent="0.15">
      <c r="A175" s="500" t="str">
        <f>'出力シート（タイムライン）'!M82</f>
        <v/>
      </c>
      <c r="B175" s="500"/>
      <c r="C175" s="500"/>
      <c r="D175" s="500"/>
      <c r="E175" s="500"/>
      <c r="F175" s="499"/>
      <c r="G175" s="487" t="str">
        <f>'出力シート（タイムライン）'!Q82</f>
        <v/>
      </c>
      <c r="H175" s="487"/>
      <c r="I175" s="501" t="str">
        <f>'出力シート（タイムライン）'!U82</f>
        <v/>
      </c>
      <c r="J175" s="501"/>
      <c r="K175" s="30"/>
      <c r="L175" s="251"/>
      <c r="M175" s="496"/>
      <c r="N175" s="496"/>
      <c r="O175" s="496"/>
      <c r="P175" s="496"/>
    </row>
    <row r="176" spans="1:20" ht="15.95" customHeight="1" x14ac:dyDescent="0.15">
      <c r="A176" s="500" t="str">
        <f>'出力シート（タイムライン）'!M83</f>
        <v/>
      </c>
      <c r="B176" s="500"/>
      <c r="C176" s="500"/>
      <c r="D176" s="500"/>
      <c r="E176" s="500"/>
      <c r="F176" s="499"/>
      <c r="G176" s="487" t="str">
        <f>'出力シート（タイムライン）'!Q83</f>
        <v/>
      </c>
      <c r="H176" s="487"/>
      <c r="I176" s="501" t="str">
        <f>'出力シート（タイムライン）'!U83</f>
        <v/>
      </c>
      <c r="J176" s="501"/>
      <c r="K176" s="30"/>
      <c r="L176" s="251" t="str">
        <f>IF(M176&lt;&gt;"","Ø","")</f>
        <v/>
      </c>
      <c r="M176" s="497" t="str">
        <f>IF(入力シート!C73&lt;&gt;"",入力シート!C73&amp;"（"&amp;入力シート!C75&amp;"地点）氾濫危険情報発表","")</f>
        <v/>
      </c>
      <c r="N176" s="497"/>
      <c r="O176" s="497"/>
      <c r="P176" s="497"/>
    </row>
    <row r="177" spans="1:16" ht="15.95" customHeight="1" x14ac:dyDescent="0.15">
      <c r="A177" s="500" t="str">
        <f>'出力シート（タイムライン）'!M84</f>
        <v/>
      </c>
      <c r="B177" s="500"/>
      <c r="C177" s="500"/>
      <c r="D177" s="500"/>
      <c r="E177" s="500"/>
      <c r="F177" s="499"/>
      <c r="G177" s="505" t="str">
        <f>'出力シート（タイムライン）'!Q84</f>
        <v/>
      </c>
      <c r="H177" s="505"/>
      <c r="I177" s="506" t="str">
        <f>'出力シート（タイムライン）'!U84</f>
        <v/>
      </c>
      <c r="J177" s="506"/>
      <c r="K177" s="30"/>
      <c r="L177" s="257"/>
      <c r="M177" s="497"/>
      <c r="N177" s="497"/>
      <c r="O177" s="497"/>
      <c r="P177" s="497"/>
    </row>
    <row r="178" spans="1:16" ht="15.95" customHeight="1" x14ac:dyDescent="0.15">
      <c r="A178" s="502" t="str">
        <f>'出力シート（タイムライン）'!M85</f>
        <v>□警戒レベル５"命を守る最善の行動"</v>
      </c>
      <c r="B178" s="502"/>
      <c r="C178" s="502"/>
      <c r="D178" s="502"/>
      <c r="E178" s="502"/>
      <c r="F178" s="271"/>
      <c r="G178" s="487" t="str">
        <f>'出力シート（タイムライン）'!Q85</f>
        <v>□利用者の安全確保・体調管理(5分)</v>
      </c>
      <c r="H178" s="487"/>
      <c r="I178" s="501" t="str">
        <f>'出力シート（タイムライン）'!U85</f>
        <v>□全職員</v>
      </c>
      <c r="J178" s="501"/>
      <c r="K178" s="30"/>
    </row>
    <row r="179" spans="1:16" ht="15.95" customHeight="1" x14ac:dyDescent="0.15">
      <c r="A179" s="500" t="str">
        <f>'出力シート（タイムライン）'!M86</f>
        <v/>
      </c>
      <c r="B179" s="500"/>
      <c r="C179" s="500"/>
      <c r="D179" s="500"/>
      <c r="E179" s="500"/>
      <c r="F179" s="271"/>
      <c r="G179" s="487" t="str">
        <f>'出力シート（タイムライン）'!Q86</f>
        <v/>
      </c>
      <c r="H179" s="487"/>
      <c r="I179" s="501" t="str">
        <f>'出力シート（タイムライン）'!U86</f>
        <v/>
      </c>
      <c r="J179" s="501"/>
    </row>
    <row r="180" spans="1:16" ht="15.95" customHeight="1" x14ac:dyDescent="0.15">
      <c r="A180" s="500" t="str">
        <f>'出力シート（タイムライン）'!M87</f>
        <v/>
      </c>
      <c r="B180" s="500"/>
      <c r="C180" s="500"/>
      <c r="D180" s="500"/>
      <c r="E180" s="500"/>
      <c r="F180" s="271"/>
      <c r="G180" s="487" t="str">
        <f>'出力シート（タイムライン）'!Q87</f>
        <v/>
      </c>
      <c r="H180" s="487"/>
      <c r="I180" s="501" t="str">
        <f>'出力シート（タイムライン）'!U87</f>
        <v/>
      </c>
      <c r="J180" s="501"/>
    </row>
    <row r="181" spans="1:16" ht="15.95" customHeight="1" x14ac:dyDescent="0.15">
      <c r="A181" s="500" t="str">
        <f>'出力シート（タイムライン）'!M88</f>
        <v/>
      </c>
      <c r="B181" s="500"/>
      <c r="C181" s="500"/>
      <c r="D181" s="500"/>
      <c r="E181" s="500"/>
      <c r="F181" s="271"/>
      <c r="G181" s="487" t="str">
        <f>'出力シート（タイムライン）'!Q88</f>
        <v/>
      </c>
      <c r="H181" s="487"/>
      <c r="I181" s="501" t="str">
        <f>'出力シート（タイムライン）'!U88</f>
        <v/>
      </c>
      <c r="J181" s="501"/>
    </row>
    <row r="182" spans="1:16" ht="15.95" customHeight="1" x14ac:dyDescent="0.15">
      <c r="A182" s="500" t="str">
        <f>'出力シート（タイムライン）'!M89</f>
        <v/>
      </c>
      <c r="B182" s="500"/>
      <c r="C182" s="500"/>
      <c r="D182" s="500"/>
      <c r="E182" s="500"/>
      <c r="F182" s="271"/>
      <c r="G182" s="487" t="str">
        <f>'出力シート（タイムライン）'!Q89</f>
        <v/>
      </c>
      <c r="H182" s="487"/>
      <c r="I182" s="501" t="str">
        <f>'出力シート（タイムライン）'!U89</f>
        <v/>
      </c>
      <c r="J182" s="501"/>
    </row>
    <row r="183" spans="1:16" ht="15.95" customHeight="1" x14ac:dyDescent="0.15">
      <c r="A183" s="500" t="str">
        <f>'出力シート（タイムライン）'!M90</f>
        <v/>
      </c>
      <c r="B183" s="500"/>
      <c r="C183" s="500"/>
      <c r="D183" s="500"/>
      <c r="E183" s="500"/>
      <c r="F183" s="271"/>
      <c r="G183" s="487" t="str">
        <f>'出力シート（タイムライン）'!Q90</f>
        <v/>
      </c>
      <c r="H183" s="487"/>
      <c r="I183" s="501" t="str">
        <f>'出力シート（タイムライン）'!U90</f>
        <v/>
      </c>
      <c r="J183" s="501"/>
    </row>
    <row r="184" spans="1:16" ht="15.95" customHeight="1" x14ac:dyDescent="0.15">
      <c r="A184" s="500"/>
      <c r="B184" s="500"/>
      <c r="C184" s="500"/>
      <c r="D184" s="500"/>
      <c r="E184" s="500"/>
      <c r="F184" s="271"/>
      <c r="G184" s="487"/>
      <c r="H184" s="487"/>
      <c r="I184" s="501"/>
      <c r="J184" s="501"/>
    </row>
    <row r="185" spans="1:16" ht="15.95" customHeight="1" x14ac:dyDescent="0.15">
      <c r="A185" s="500"/>
      <c r="B185" s="500"/>
      <c r="C185" s="500"/>
      <c r="D185" s="500"/>
      <c r="E185" s="500"/>
      <c r="F185" s="271"/>
      <c r="G185" s="487"/>
      <c r="H185" s="487"/>
      <c r="I185" s="501"/>
      <c r="J185" s="501"/>
    </row>
    <row r="186" spans="1:16" ht="15.95" customHeight="1" x14ac:dyDescent="0.15">
      <c r="A186" s="507"/>
      <c r="B186" s="507"/>
      <c r="C186" s="507"/>
      <c r="D186" s="507"/>
      <c r="E186" s="507"/>
      <c r="F186" s="271"/>
      <c r="G186" s="491"/>
      <c r="H186" s="491"/>
      <c r="I186" s="508"/>
      <c r="J186" s="508"/>
    </row>
    <row r="187" spans="1:16" ht="17.25" customHeight="1" x14ac:dyDescent="0.15">
      <c r="G187" s="509"/>
      <c r="H187" s="509"/>
      <c r="I187" s="509"/>
      <c r="J187" s="509"/>
    </row>
    <row r="188" spans="1:16" ht="17.25" customHeight="1" x14ac:dyDescent="0.15">
      <c r="G188" s="509"/>
      <c r="H188" s="509"/>
      <c r="I188" s="509"/>
      <c r="J188" s="509"/>
    </row>
    <row r="189" spans="1:16" ht="17.25" customHeight="1" x14ac:dyDescent="0.15">
      <c r="A189" s="461" t="s">
        <v>310</v>
      </c>
      <c r="B189" s="461"/>
      <c r="C189" s="461"/>
      <c r="D189" s="461"/>
      <c r="E189" s="461"/>
      <c r="F189" s="461"/>
      <c r="G189" s="461"/>
      <c r="H189" s="461"/>
      <c r="I189" s="461"/>
      <c r="J189" s="461"/>
    </row>
    <row r="190" spans="1:16" ht="17.25" customHeight="1" x14ac:dyDescent="0.15">
      <c r="J190" s="215" t="s">
        <v>311</v>
      </c>
    </row>
    <row r="191" spans="1:16" ht="17.25" x14ac:dyDescent="0.15">
      <c r="A191" s="461" t="s">
        <v>312</v>
      </c>
      <c r="B191" s="461"/>
      <c r="C191" s="461"/>
      <c r="D191" s="461"/>
      <c r="E191" s="461"/>
      <c r="F191" s="461"/>
      <c r="G191" s="461"/>
      <c r="H191" s="461"/>
      <c r="I191" s="461"/>
      <c r="J191" s="461"/>
      <c r="K191" s="217"/>
    </row>
    <row r="192" spans="1:16" ht="17.25" x14ac:dyDescent="0.15">
      <c r="A192" s="461" t="s">
        <v>313</v>
      </c>
      <c r="B192" s="461"/>
      <c r="C192" s="461"/>
      <c r="D192" s="461"/>
      <c r="E192" s="461"/>
      <c r="F192" s="461"/>
      <c r="G192" s="461"/>
      <c r="H192" s="461"/>
      <c r="I192" s="461"/>
      <c r="J192" s="461"/>
      <c r="K192" s="217"/>
    </row>
    <row r="193" spans="1:12" ht="18" x14ac:dyDescent="0.15">
      <c r="A193" s="510" t="s">
        <v>314</v>
      </c>
      <c r="B193" s="510"/>
      <c r="C193" s="510"/>
      <c r="D193" s="510"/>
      <c r="E193" s="510"/>
      <c r="F193" s="510"/>
      <c r="G193" s="510"/>
      <c r="H193" s="510"/>
      <c r="I193" s="510"/>
      <c r="J193" s="510"/>
      <c r="K193" s="272"/>
    </row>
    <row r="194" spans="1:12" ht="17.25" x14ac:dyDescent="0.15">
      <c r="A194" s="212"/>
    </row>
    <row r="195" spans="1:12" ht="17.25" x14ac:dyDescent="0.15">
      <c r="A195" s="273" t="s">
        <v>315</v>
      </c>
      <c r="B195" s="274"/>
      <c r="C195" s="275"/>
      <c r="D195" s="511" t="s">
        <v>316</v>
      </c>
      <c r="E195" s="511"/>
      <c r="F195" s="511"/>
      <c r="G195" s="511"/>
      <c r="H195" s="511"/>
      <c r="I195" s="511"/>
      <c r="J195" s="511"/>
      <c r="K195" s="276"/>
    </row>
    <row r="196" spans="1:12" ht="17.25" x14ac:dyDescent="0.15">
      <c r="A196" s="277" t="s">
        <v>317</v>
      </c>
      <c r="B196" s="278"/>
      <c r="C196" s="512" t="s">
        <v>318</v>
      </c>
      <c r="D196" s="512"/>
      <c r="E196" s="512"/>
      <c r="F196" s="512"/>
      <c r="G196" s="512"/>
      <c r="H196" s="512"/>
      <c r="I196" s="512"/>
      <c r="J196" s="512"/>
      <c r="K196" s="279"/>
      <c r="L196" s="208" t="str">
        <f>"□"&amp;C196&amp;"　□"&amp;C197&amp;"　□"&amp;C198&amp;"　（"&amp;D201&amp;"、"&amp;D199&amp;"）"&amp;L205&amp;"　"&amp;L215</f>
        <v>□テレビ　□ラジオ　□インターネット　（気象庁HP、おかやま防災ポータル）□総社市からのメール　□防災行政無線</v>
      </c>
    </row>
    <row r="197" spans="1:12" ht="17.25" x14ac:dyDescent="0.15">
      <c r="A197" s="280"/>
      <c r="B197" s="281"/>
      <c r="C197" s="513" t="s">
        <v>319</v>
      </c>
      <c r="D197" s="513"/>
      <c r="E197" s="513"/>
      <c r="F197" s="513"/>
      <c r="G197" s="513"/>
      <c r="H197" s="513"/>
      <c r="I197" s="513"/>
      <c r="J197" s="513"/>
      <c r="K197" s="279"/>
    </row>
    <row r="198" spans="1:12" ht="17.25" x14ac:dyDescent="0.15">
      <c r="A198" s="280"/>
      <c r="B198" s="281"/>
      <c r="C198" s="513" t="s">
        <v>320</v>
      </c>
      <c r="D198" s="513"/>
      <c r="E198" s="513"/>
      <c r="F198" s="513"/>
      <c r="G198" s="513"/>
      <c r="H198" s="513"/>
      <c r="I198" s="513"/>
      <c r="J198" s="513"/>
      <c r="K198" s="279"/>
    </row>
    <row r="199" spans="1:12" ht="18" customHeight="1" x14ac:dyDescent="0.15">
      <c r="A199" s="280"/>
      <c r="B199" s="281"/>
      <c r="C199" s="282" t="s">
        <v>321</v>
      </c>
      <c r="D199" s="514" t="s">
        <v>322</v>
      </c>
      <c r="E199" s="514"/>
      <c r="F199" s="514"/>
      <c r="G199" s="514"/>
      <c r="H199" s="514"/>
      <c r="I199" s="514"/>
      <c r="J199" s="514"/>
      <c r="K199" s="279"/>
    </row>
    <row r="200" spans="1:12" ht="17.25" x14ac:dyDescent="0.15">
      <c r="A200" s="280"/>
      <c r="B200" s="281"/>
      <c r="C200" s="282"/>
      <c r="D200" s="284" t="s">
        <v>323</v>
      </c>
      <c r="E200" s="30"/>
      <c r="F200" s="30"/>
      <c r="G200" s="30"/>
      <c r="H200" s="30"/>
      <c r="I200" s="30"/>
      <c r="J200" s="283"/>
      <c r="K200" s="279"/>
    </row>
    <row r="201" spans="1:12" ht="18" customHeight="1" x14ac:dyDescent="0.15">
      <c r="A201" s="280"/>
      <c r="B201" s="281"/>
      <c r="C201" s="282" t="s">
        <v>321</v>
      </c>
      <c r="D201" s="514" t="s">
        <v>324</v>
      </c>
      <c r="E201" s="514"/>
      <c r="F201" s="514"/>
      <c r="G201" s="514"/>
      <c r="H201" s="514"/>
      <c r="I201" s="514"/>
      <c r="J201" s="514"/>
      <c r="K201" s="285"/>
    </row>
    <row r="202" spans="1:12" ht="18" customHeight="1" x14ac:dyDescent="0.15">
      <c r="A202" s="286"/>
      <c r="B202" s="287"/>
      <c r="C202" s="288"/>
      <c r="D202" s="289" t="s">
        <v>325</v>
      </c>
      <c r="E202" s="290"/>
      <c r="F202" s="290"/>
      <c r="G202" s="290"/>
      <c r="H202" s="290"/>
      <c r="I202" s="290"/>
      <c r="J202" s="291"/>
      <c r="K202" s="285"/>
    </row>
    <row r="203" spans="1:12" ht="18" customHeight="1" x14ac:dyDescent="0.15">
      <c r="A203" s="515" t="s">
        <v>326</v>
      </c>
      <c r="B203" s="515"/>
      <c r="C203" s="282" t="s">
        <v>321</v>
      </c>
      <c r="D203" s="514" t="s">
        <v>327</v>
      </c>
      <c r="E203" s="514"/>
      <c r="F203" s="514"/>
      <c r="G203" s="514"/>
      <c r="H203" s="514"/>
      <c r="I203" s="514"/>
      <c r="J203" s="514"/>
      <c r="K203" s="279"/>
    </row>
    <row r="204" spans="1:12" ht="17.25" x14ac:dyDescent="0.15">
      <c r="A204" s="515"/>
      <c r="B204" s="515"/>
      <c r="C204" s="282"/>
      <c r="D204" s="284" t="s">
        <v>328</v>
      </c>
      <c r="E204" s="30"/>
      <c r="F204" s="30"/>
      <c r="G204" s="30"/>
      <c r="H204" s="30"/>
      <c r="I204" s="30"/>
      <c r="J204" s="283"/>
      <c r="K204" s="279"/>
    </row>
    <row r="205" spans="1:12" ht="17.25" x14ac:dyDescent="0.15">
      <c r="A205" s="292" t="s">
        <v>329</v>
      </c>
      <c r="B205" s="293"/>
      <c r="C205" s="512" t="str">
        <f>入力シート!C14&amp;"からの"&amp;入力シート!C79</f>
        <v>総社市からのメール</v>
      </c>
      <c r="D205" s="512"/>
      <c r="E205" s="512"/>
      <c r="F205" s="512"/>
      <c r="G205" s="512"/>
      <c r="H205" s="512"/>
      <c r="I205" s="512"/>
      <c r="J205" s="512"/>
      <c r="K205" s="294"/>
      <c r="L205" s="208" t="str">
        <f>"□"&amp;C205</f>
        <v>□総社市からのメール</v>
      </c>
    </row>
    <row r="206" spans="1:12" ht="17.25" x14ac:dyDescent="0.15">
      <c r="A206" s="295" t="s">
        <v>330</v>
      </c>
      <c r="B206" s="296"/>
      <c r="C206" s="513" t="s">
        <v>320</v>
      </c>
      <c r="D206" s="513"/>
      <c r="E206" s="513"/>
      <c r="F206" s="513"/>
      <c r="G206" s="513"/>
      <c r="H206" s="513"/>
      <c r="I206" s="513"/>
      <c r="J206" s="513"/>
      <c r="K206" s="294"/>
    </row>
    <row r="207" spans="1:12" ht="17.25" customHeight="1" x14ac:dyDescent="0.15">
      <c r="A207" s="295" t="s">
        <v>331</v>
      </c>
      <c r="B207" s="296"/>
      <c r="C207" s="282" t="s">
        <v>321</v>
      </c>
      <c r="D207" s="514" t="str">
        <f>"「川の防災情報」の"&amp;入力シート!C61&amp;IF(入力シート!C67&lt;&gt;"",","&amp;入力シート!C67,"")&amp;IF(入力シート!C73&lt;&gt;"",","&amp;入力シート!C73,"")&amp;"の水位到達情報発表状況"</f>
        <v>「川の防災情報」の高梁川,吉井川の水位到達情報発表状況</v>
      </c>
      <c r="E207" s="514"/>
      <c r="F207" s="514"/>
      <c r="G207" s="514"/>
      <c r="H207" s="514"/>
      <c r="I207" s="514"/>
      <c r="J207" s="514"/>
      <c r="K207" s="220"/>
    </row>
    <row r="208" spans="1:12" ht="17.25" x14ac:dyDescent="0.15">
      <c r="A208" s="295"/>
      <c r="B208" s="296"/>
      <c r="C208" s="297"/>
      <c r="D208" s="514"/>
      <c r="E208" s="514"/>
      <c r="F208" s="514"/>
      <c r="G208" s="514"/>
      <c r="H208" s="514"/>
      <c r="I208" s="514"/>
      <c r="J208" s="514"/>
      <c r="K208" s="220"/>
    </row>
    <row r="209" spans="1:12" ht="17.25" x14ac:dyDescent="0.15">
      <c r="A209" s="295"/>
      <c r="B209" s="296"/>
      <c r="C209" s="297"/>
      <c r="D209" s="514"/>
      <c r="E209" s="514"/>
      <c r="F209" s="514"/>
      <c r="G209" s="514"/>
      <c r="H209" s="514"/>
      <c r="I209" s="514"/>
      <c r="J209" s="514"/>
      <c r="K209" s="220"/>
    </row>
    <row r="210" spans="1:12" ht="17.25" customHeight="1" x14ac:dyDescent="0.15">
      <c r="A210" s="295"/>
      <c r="B210" s="296"/>
      <c r="C210" s="282" t="s">
        <v>321</v>
      </c>
      <c r="D210" s="514" t="str">
        <f>"「川の防災情報」の"&amp;入力シート!C61&amp;IF(入力シート!C67&lt;&gt;"",","&amp;入力シート!C67,"")&amp;IF(入力シート!C73&lt;&gt;"",","&amp;入力シート!C73,"")&amp;"の水位観測所の水位"</f>
        <v>「川の防災情報」の高梁川,吉井川の水位観測所の水位</v>
      </c>
      <c r="E210" s="514"/>
      <c r="F210" s="514"/>
      <c r="G210" s="514"/>
      <c r="H210" s="514"/>
      <c r="I210" s="514"/>
      <c r="J210" s="514"/>
      <c r="K210" s="220"/>
    </row>
    <row r="211" spans="1:12" ht="17.25" customHeight="1" x14ac:dyDescent="0.15">
      <c r="A211" s="298"/>
      <c r="B211" s="299"/>
      <c r="C211" s="297"/>
      <c r="D211" s="514"/>
      <c r="E211" s="514"/>
      <c r="F211" s="514"/>
      <c r="G211" s="514"/>
      <c r="H211" s="514"/>
      <c r="I211" s="514"/>
      <c r="J211" s="514"/>
      <c r="K211" s="220"/>
    </row>
    <row r="212" spans="1:12" ht="17.25" customHeight="1" x14ac:dyDescent="0.15">
      <c r="A212" s="298"/>
      <c r="B212" s="299"/>
      <c r="C212" s="297"/>
      <c r="D212" s="514"/>
      <c r="E212" s="514"/>
      <c r="F212" s="514"/>
      <c r="G212" s="514"/>
      <c r="H212" s="514"/>
      <c r="I212" s="514"/>
      <c r="J212" s="514"/>
      <c r="K212" s="220"/>
    </row>
    <row r="213" spans="1:12" ht="17.25" customHeight="1" x14ac:dyDescent="0.15">
      <c r="A213" s="298"/>
      <c r="B213" s="299"/>
      <c r="C213" s="282" t="s">
        <v>321</v>
      </c>
      <c r="D213" s="516" t="str">
        <f>"気象庁HPの洪水予報のサイト（http://www.jma.go.jp/jp/flood/）"</f>
        <v>気象庁HPの洪水予報のサイト（http://www.jma.go.jp/jp/flood/）</v>
      </c>
      <c r="E213" s="516"/>
      <c r="F213" s="516"/>
      <c r="G213" s="516"/>
      <c r="H213" s="516"/>
      <c r="I213" s="516"/>
      <c r="J213" s="516"/>
      <c r="K213" s="220"/>
    </row>
    <row r="214" spans="1:12" ht="17.25" customHeight="1" x14ac:dyDescent="0.15">
      <c r="A214" s="300"/>
      <c r="B214" s="301"/>
      <c r="C214" s="302"/>
      <c r="D214" s="516"/>
      <c r="E214" s="516"/>
      <c r="F214" s="516"/>
      <c r="G214" s="516"/>
      <c r="H214" s="516"/>
      <c r="I214" s="516"/>
      <c r="J214" s="516"/>
      <c r="K214" s="220"/>
    </row>
    <row r="215" spans="1:12" ht="17.25" customHeight="1" x14ac:dyDescent="0.15">
      <c r="A215" s="517" t="s">
        <v>367</v>
      </c>
      <c r="B215" s="517"/>
      <c r="C215" s="512" t="s">
        <v>332</v>
      </c>
      <c r="D215" s="512"/>
      <c r="E215" s="512"/>
      <c r="F215" s="512"/>
      <c r="G215" s="512"/>
      <c r="H215" s="512"/>
      <c r="I215" s="512"/>
      <c r="J215" s="512"/>
      <c r="K215" s="216"/>
      <c r="L215" s="208" t="str">
        <f>"□"&amp;C215</f>
        <v>□防災行政無線</v>
      </c>
    </row>
    <row r="216" spans="1:12" ht="17.25" customHeight="1" x14ac:dyDescent="0.15">
      <c r="A216" s="517"/>
      <c r="B216" s="517"/>
      <c r="C216" s="513" t="s">
        <v>318</v>
      </c>
      <c r="D216" s="513"/>
      <c r="E216" s="513"/>
      <c r="F216" s="513"/>
      <c r="G216" s="513"/>
      <c r="H216" s="513"/>
      <c r="I216" s="513"/>
      <c r="J216" s="513"/>
      <c r="K216" s="216"/>
    </row>
    <row r="217" spans="1:12" ht="17.25" customHeight="1" x14ac:dyDescent="0.15">
      <c r="A217" s="517"/>
      <c r="B217" s="517"/>
      <c r="C217" s="513" t="s">
        <v>319</v>
      </c>
      <c r="D217" s="513"/>
      <c r="E217" s="513"/>
      <c r="F217" s="513"/>
      <c r="G217" s="513"/>
      <c r="H217" s="513"/>
      <c r="I217" s="513"/>
      <c r="J217" s="513"/>
      <c r="K217" s="216"/>
    </row>
    <row r="218" spans="1:12" ht="17.25" customHeight="1" x14ac:dyDescent="0.15">
      <c r="A218" s="517"/>
      <c r="B218" s="517"/>
      <c r="C218" s="513" t="s">
        <v>320</v>
      </c>
      <c r="D218" s="513"/>
      <c r="E218" s="513"/>
      <c r="F218" s="513"/>
      <c r="G218" s="513"/>
      <c r="H218" s="513"/>
      <c r="I218" s="513"/>
      <c r="J218" s="513"/>
      <c r="K218" s="216"/>
    </row>
    <row r="219" spans="1:12" ht="17.25" customHeight="1" x14ac:dyDescent="0.15">
      <c r="A219" s="517"/>
      <c r="B219" s="517"/>
      <c r="C219" s="282" t="str">
        <f>IF(入力シート!C81&lt;&gt;"","Ø","")</f>
        <v>Ø</v>
      </c>
      <c r="D219" s="518" t="str">
        <f>IF(入力シート!C81&lt;&gt;"",入力シート!C14&amp;"のサイト（"&amp;入力シート!C81&amp;"）","")</f>
        <v>総社市のサイト（http://www.city.○○.○○.jp/○○/）</v>
      </c>
      <c r="E219" s="518"/>
      <c r="F219" s="518"/>
      <c r="G219" s="518"/>
      <c r="H219" s="518"/>
      <c r="I219" s="518"/>
      <c r="J219" s="518"/>
      <c r="K219" s="220"/>
    </row>
    <row r="220" spans="1:12" ht="17.25" customHeight="1" x14ac:dyDescent="0.15">
      <c r="A220" s="517"/>
      <c r="B220" s="517"/>
      <c r="C220" s="303"/>
      <c r="D220" s="518"/>
      <c r="E220" s="518"/>
      <c r="F220" s="518"/>
      <c r="G220" s="518"/>
      <c r="H220" s="518"/>
      <c r="I220" s="518"/>
      <c r="J220" s="518"/>
      <c r="K220" s="220"/>
    </row>
    <row r="221" spans="1:12" ht="17.25" customHeight="1" x14ac:dyDescent="0.15">
      <c r="A221" s="517"/>
      <c r="B221" s="517"/>
      <c r="C221" s="519" t="str">
        <f>IF(入力シート!C83="○",入力シート!C14&amp;"の避難情報に係る緊急速報メール","")</f>
        <v>総社市の避難情報に係る緊急速報メール</v>
      </c>
      <c r="D221" s="519"/>
      <c r="E221" s="519"/>
      <c r="F221" s="519"/>
      <c r="G221" s="519"/>
      <c r="H221" s="519"/>
      <c r="I221" s="519"/>
      <c r="J221" s="519"/>
      <c r="K221" s="216"/>
    </row>
    <row r="222" spans="1:12" ht="17.25" customHeight="1" x14ac:dyDescent="0.15">
      <c r="A222" s="304" t="s">
        <v>333</v>
      </c>
      <c r="B222" s="520" t="s">
        <v>334</v>
      </c>
      <c r="C222" s="520"/>
      <c r="D222" s="520"/>
      <c r="E222" s="520"/>
      <c r="F222" s="520"/>
      <c r="G222" s="520"/>
      <c r="H222" s="520"/>
      <c r="I222" s="520"/>
      <c r="J222" s="520"/>
      <c r="K222" s="220"/>
    </row>
    <row r="223" spans="1:12" ht="17.25" customHeight="1" x14ac:dyDescent="0.15">
      <c r="A223" s="305"/>
      <c r="B223" s="520"/>
      <c r="C223" s="520"/>
      <c r="D223" s="520"/>
      <c r="E223" s="520"/>
      <c r="F223" s="520"/>
      <c r="G223" s="520"/>
      <c r="H223" s="520"/>
      <c r="I223" s="520"/>
      <c r="J223" s="520"/>
      <c r="K223" s="218"/>
    </row>
    <row r="224" spans="1:12" ht="17.25" customHeight="1" x14ac:dyDescent="0.15">
      <c r="A224" s="305" t="s">
        <v>333</v>
      </c>
      <c r="B224" s="463" t="s">
        <v>335</v>
      </c>
      <c r="C224" s="463"/>
      <c r="D224" s="463"/>
      <c r="E224" s="463"/>
      <c r="F224" s="463"/>
      <c r="G224" s="463"/>
      <c r="H224" s="463"/>
      <c r="I224" s="463"/>
      <c r="J224" s="463"/>
      <c r="K224" s="218"/>
    </row>
    <row r="225" spans="1:11" ht="17.25" customHeight="1" x14ac:dyDescent="0.15">
      <c r="A225" s="305"/>
      <c r="B225" s="463"/>
      <c r="C225" s="463"/>
      <c r="D225" s="463"/>
      <c r="E225" s="463"/>
      <c r="F225" s="463"/>
      <c r="G225" s="463"/>
      <c r="H225" s="463"/>
      <c r="I225" s="463"/>
      <c r="J225" s="463"/>
      <c r="K225" s="218"/>
    </row>
    <row r="226" spans="1:11" ht="17.25" customHeight="1" x14ac:dyDescent="0.15">
      <c r="A226" s="218"/>
      <c r="B226" s="218"/>
      <c r="C226" s="218"/>
      <c r="D226" s="218"/>
      <c r="E226" s="218"/>
      <c r="F226" s="218"/>
      <c r="G226" s="218"/>
      <c r="H226" s="218"/>
      <c r="I226" s="218"/>
      <c r="J226" s="218"/>
      <c r="K226" s="218"/>
    </row>
    <row r="227" spans="1:11" ht="17.25" customHeight="1" x14ac:dyDescent="0.15">
      <c r="A227" s="461" t="s">
        <v>336</v>
      </c>
      <c r="B227" s="461"/>
      <c r="C227" s="461"/>
      <c r="D227" s="461"/>
      <c r="E227" s="461"/>
      <c r="F227" s="461"/>
      <c r="G227" s="461"/>
      <c r="H227" s="461"/>
      <c r="I227" s="461"/>
      <c r="J227" s="461"/>
      <c r="K227" s="217"/>
    </row>
    <row r="228" spans="1:11" ht="17.25" customHeight="1" x14ac:dyDescent="0.15">
      <c r="A228" s="463" t="s">
        <v>337</v>
      </c>
      <c r="B228" s="463"/>
      <c r="C228" s="463"/>
      <c r="D228" s="463"/>
      <c r="E228" s="463"/>
      <c r="F228" s="463"/>
      <c r="G228" s="463"/>
      <c r="H228" s="463"/>
      <c r="I228" s="463"/>
      <c r="J228" s="463"/>
      <c r="K228" s="218"/>
    </row>
    <row r="229" spans="1:11" ht="17.25" customHeight="1" x14ac:dyDescent="0.15">
      <c r="A229" s="463"/>
      <c r="B229" s="463"/>
      <c r="C229" s="463"/>
      <c r="D229" s="463"/>
      <c r="E229" s="463"/>
      <c r="F229" s="463"/>
      <c r="G229" s="463"/>
      <c r="H229" s="463"/>
      <c r="I229" s="463"/>
      <c r="J229" s="463"/>
      <c r="K229" s="218"/>
    </row>
    <row r="230" spans="1:11" ht="18" customHeight="1" x14ac:dyDescent="0.15">
      <c r="A230" s="464" t="s">
        <v>338</v>
      </c>
      <c r="B230" s="464"/>
      <c r="C230" s="464"/>
      <c r="D230" s="464"/>
      <c r="E230" s="464"/>
      <c r="F230" s="464"/>
      <c r="G230" s="464"/>
      <c r="H230" s="464"/>
      <c r="I230" s="464"/>
      <c r="J230" s="464"/>
      <c r="K230" s="218"/>
    </row>
    <row r="231" spans="1:11" ht="18" customHeight="1" x14ac:dyDescent="0.15">
      <c r="A231" s="464"/>
      <c r="B231" s="464"/>
      <c r="C231" s="464"/>
      <c r="D231" s="464"/>
      <c r="E231" s="464"/>
      <c r="F231" s="464"/>
      <c r="G231" s="464"/>
      <c r="H231" s="464"/>
      <c r="I231" s="464"/>
      <c r="J231" s="464"/>
      <c r="K231" s="218"/>
    </row>
    <row r="232" spans="1:11" ht="18" customHeight="1" x14ac:dyDescent="0.15">
      <c r="A232" s="464" t="s">
        <v>339</v>
      </c>
      <c r="B232" s="464"/>
      <c r="C232" s="464"/>
      <c r="D232" s="464"/>
      <c r="E232" s="464"/>
      <c r="F232" s="464"/>
      <c r="G232" s="464"/>
      <c r="H232" s="464"/>
      <c r="I232" s="464"/>
      <c r="J232" s="464"/>
      <c r="K232" s="218"/>
    </row>
    <row r="233" spans="1:11" ht="18" customHeight="1" x14ac:dyDescent="0.15">
      <c r="B233" s="521" t="str">
        <f>入力シート!C14&amp;入力シート!C85&amp;" "&amp;入力シート!C87</f>
        <v>総社市防災課 ○○○○</v>
      </c>
      <c r="C233" s="521"/>
      <c r="D233" s="521"/>
      <c r="E233" s="521"/>
      <c r="F233" s="521"/>
      <c r="G233" s="521"/>
      <c r="H233" s="521"/>
      <c r="I233" s="521"/>
      <c r="J233" s="521"/>
      <c r="K233" s="218"/>
    </row>
    <row r="234" spans="1:11" ht="15" customHeight="1" x14ac:dyDescent="0.15">
      <c r="A234" s="245"/>
      <c r="B234" s="245"/>
      <c r="C234" s="245"/>
      <c r="D234" s="245"/>
      <c r="E234" s="245"/>
      <c r="F234" s="245"/>
      <c r="G234" s="245"/>
      <c r="H234" s="245"/>
      <c r="I234" s="245"/>
      <c r="J234" s="245"/>
      <c r="K234" s="218"/>
    </row>
    <row r="235" spans="1:11" ht="17.25" customHeight="1" x14ac:dyDescent="0.15">
      <c r="A235" s="245"/>
      <c r="B235" s="245"/>
      <c r="C235" s="245"/>
      <c r="D235" s="245"/>
      <c r="E235" s="245"/>
      <c r="F235" s="245"/>
      <c r="G235" s="245"/>
      <c r="H235" s="245"/>
      <c r="I235" s="245"/>
      <c r="J235" s="215" t="s">
        <v>340</v>
      </c>
      <c r="K235" s="218"/>
    </row>
    <row r="236" spans="1:11" ht="17.25" x14ac:dyDescent="0.15">
      <c r="A236" s="461" t="s">
        <v>341</v>
      </c>
      <c r="B236" s="461"/>
      <c r="C236" s="461"/>
      <c r="D236" s="461"/>
      <c r="E236" s="461"/>
      <c r="F236" s="461"/>
      <c r="G236" s="461"/>
      <c r="H236" s="461"/>
      <c r="I236" s="461"/>
      <c r="J236" s="461"/>
      <c r="K236" s="217"/>
    </row>
    <row r="237" spans="1:11" ht="17.25" x14ac:dyDescent="0.15">
      <c r="A237" s="461" t="s">
        <v>342</v>
      </c>
      <c r="B237" s="461"/>
      <c r="C237" s="461"/>
      <c r="D237" s="461"/>
      <c r="E237" s="461"/>
      <c r="F237" s="461"/>
      <c r="G237" s="461"/>
      <c r="H237" s="461"/>
      <c r="I237" s="461"/>
      <c r="J237" s="461"/>
      <c r="K237" s="217"/>
    </row>
    <row r="238" spans="1:11" ht="17.25" customHeight="1" x14ac:dyDescent="0.15">
      <c r="A238" s="464" t="s">
        <v>343</v>
      </c>
      <c r="B238" s="464"/>
      <c r="C238" s="464"/>
      <c r="D238" s="464"/>
      <c r="E238" s="464"/>
      <c r="F238" s="464"/>
      <c r="G238" s="464"/>
      <c r="H238" s="464"/>
      <c r="I238" s="464"/>
      <c r="J238" s="464"/>
      <c r="K238" s="218"/>
    </row>
    <row r="239" spans="1:11" ht="17.25" customHeight="1" x14ac:dyDescent="0.15">
      <c r="A239" s="464"/>
      <c r="B239" s="464"/>
      <c r="C239" s="464"/>
      <c r="D239" s="464"/>
      <c r="E239" s="464"/>
      <c r="F239" s="464"/>
      <c r="G239" s="464"/>
      <c r="H239" s="464"/>
      <c r="I239" s="464"/>
      <c r="J239" s="464"/>
      <c r="K239" s="218"/>
    </row>
    <row r="240" spans="1:11" ht="17.25" customHeight="1" x14ac:dyDescent="0.15">
      <c r="A240" s="464"/>
      <c r="B240" s="464"/>
      <c r="C240" s="464"/>
      <c r="D240" s="464"/>
      <c r="E240" s="464"/>
      <c r="F240" s="464"/>
      <c r="G240" s="464"/>
      <c r="H240" s="464"/>
      <c r="I240" s="464"/>
      <c r="J240" s="464"/>
      <c r="K240" s="218"/>
    </row>
    <row r="241" spans="1:11" ht="17.25" customHeight="1" x14ac:dyDescent="0.15">
      <c r="A241" s="464"/>
      <c r="B241" s="464"/>
      <c r="C241" s="464"/>
      <c r="D241" s="464"/>
      <c r="E241" s="464"/>
      <c r="F241" s="464"/>
      <c r="G241" s="464"/>
      <c r="H241" s="464"/>
      <c r="I241" s="464"/>
      <c r="J241" s="464"/>
      <c r="K241" s="218"/>
    </row>
    <row r="242" spans="1:11" ht="17.25" x14ac:dyDescent="0.15">
      <c r="A242" s="212"/>
      <c r="B242" s="229"/>
      <c r="C242" s="229"/>
      <c r="D242" s="229"/>
      <c r="E242" s="229"/>
      <c r="F242" s="229"/>
      <c r="G242" s="229"/>
      <c r="H242" s="229"/>
      <c r="I242" s="229"/>
      <c r="J242" s="229"/>
      <c r="K242" s="229"/>
    </row>
    <row r="243" spans="1:11" ht="17.25" x14ac:dyDescent="0.15">
      <c r="A243" s="461" t="s">
        <v>344</v>
      </c>
      <c r="B243" s="461"/>
      <c r="C243" s="461"/>
      <c r="D243" s="461"/>
      <c r="E243" s="461"/>
      <c r="F243" s="461"/>
      <c r="G243" s="461"/>
      <c r="H243" s="461"/>
      <c r="I243" s="461"/>
      <c r="J243" s="461"/>
      <c r="K243" s="217"/>
    </row>
    <row r="244" spans="1:11" ht="17.25" customHeight="1" x14ac:dyDescent="0.15">
      <c r="A244" s="464" t="s">
        <v>345</v>
      </c>
      <c r="B244" s="464"/>
      <c r="C244" s="464"/>
      <c r="D244" s="464"/>
      <c r="E244" s="464"/>
      <c r="F244" s="464"/>
      <c r="G244" s="464"/>
      <c r="H244" s="464"/>
      <c r="I244" s="464"/>
      <c r="J244" s="464"/>
      <c r="K244" s="218"/>
    </row>
    <row r="245" spans="1:11" ht="17.25" customHeight="1" x14ac:dyDescent="0.15">
      <c r="A245" s="464"/>
      <c r="B245" s="464"/>
      <c r="C245" s="464"/>
      <c r="D245" s="464"/>
      <c r="E245" s="464"/>
      <c r="F245" s="464"/>
      <c r="G245" s="464"/>
      <c r="H245" s="464"/>
      <c r="I245" s="464"/>
      <c r="J245" s="464"/>
      <c r="K245" s="218"/>
    </row>
    <row r="246" spans="1:11" ht="17.25" x14ac:dyDescent="0.15">
      <c r="A246" s="212"/>
      <c r="B246" s="229"/>
      <c r="C246" s="229"/>
      <c r="D246" s="229"/>
      <c r="E246" s="229"/>
      <c r="F246" s="229"/>
      <c r="G246" s="229"/>
      <c r="H246" s="229"/>
      <c r="I246" s="229"/>
      <c r="J246" s="229"/>
      <c r="K246" s="229"/>
    </row>
    <row r="247" spans="1:11" ht="17.25" x14ac:dyDescent="0.15">
      <c r="A247" s="461" t="s">
        <v>346</v>
      </c>
      <c r="B247" s="461"/>
      <c r="C247" s="461"/>
      <c r="D247" s="461"/>
      <c r="E247" s="461"/>
      <c r="F247" s="461"/>
      <c r="G247" s="461"/>
      <c r="H247" s="461"/>
      <c r="I247" s="461"/>
      <c r="J247" s="461"/>
      <c r="K247" s="217"/>
    </row>
    <row r="248" spans="1:11" ht="17.25" customHeight="1" x14ac:dyDescent="0.15">
      <c r="A248" s="464" t="s">
        <v>347</v>
      </c>
      <c r="B248" s="464"/>
      <c r="C248" s="464"/>
      <c r="D248" s="464"/>
      <c r="E248" s="464"/>
      <c r="F248" s="464"/>
      <c r="G248" s="464"/>
      <c r="H248" s="464"/>
      <c r="I248" s="464"/>
      <c r="J248" s="464"/>
      <c r="K248" s="218"/>
    </row>
    <row r="249" spans="1:11" ht="17.25" x14ac:dyDescent="0.15">
      <c r="A249" s="212"/>
      <c r="B249" s="229"/>
      <c r="C249" s="229"/>
      <c r="D249" s="229"/>
      <c r="E249" s="229"/>
      <c r="F249" s="229"/>
      <c r="G249" s="229"/>
      <c r="H249" s="229"/>
      <c r="I249" s="229"/>
      <c r="J249" s="229"/>
      <c r="K249" s="229"/>
    </row>
    <row r="250" spans="1:11" ht="17.25" x14ac:dyDescent="0.15">
      <c r="A250" s="212"/>
      <c r="B250" s="306"/>
      <c r="C250" s="307"/>
      <c r="D250" s="522" t="s">
        <v>348</v>
      </c>
      <c r="E250" s="522"/>
      <c r="F250" s="522" t="s">
        <v>349</v>
      </c>
      <c r="G250" s="522"/>
      <c r="H250" s="523" t="s">
        <v>350</v>
      </c>
      <c r="I250" s="523"/>
      <c r="J250" s="229"/>
      <c r="K250" s="229"/>
    </row>
    <row r="251" spans="1:11" ht="17.25" x14ac:dyDescent="0.15">
      <c r="A251" s="212"/>
      <c r="B251" s="524" t="s">
        <v>238</v>
      </c>
      <c r="C251" s="524"/>
      <c r="D251" s="525" t="str">
        <f>入力シート!C93</f>
        <v>総社中央小学校</v>
      </c>
      <c r="E251" s="525"/>
      <c r="F251" s="526" t="str">
        <f>入力シート!C99&amp;"m"</f>
        <v>500m</v>
      </c>
      <c r="G251" s="526"/>
      <c r="H251" s="308" t="s">
        <v>351</v>
      </c>
      <c r="I251" s="309" t="str">
        <f>IF(入力シート!G101&gt;0," "&amp;入力シート!G101&amp;"分","")</f>
        <v xml:space="preserve"> 60分</v>
      </c>
      <c r="J251" s="229"/>
      <c r="K251" s="229"/>
    </row>
    <row r="252" spans="1:11" ht="17.25" x14ac:dyDescent="0.15">
      <c r="A252" s="212"/>
      <c r="B252" s="524"/>
      <c r="C252" s="524"/>
      <c r="D252" s="525"/>
      <c r="E252" s="525"/>
      <c r="F252" s="526"/>
      <c r="G252" s="526"/>
      <c r="H252" s="310" t="s">
        <v>352</v>
      </c>
      <c r="I252" s="311" t="str">
        <f>IF(入力シート!G103&gt;0," "&amp;入力シート!G103&amp;"台","")</f>
        <v xml:space="preserve"> 4台</v>
      </c>
      <c r="J252" s="229"/>
      <c r="K252" s="229"/>
    </row>
    <row r="253" spans="1:11" ht="17.25" customHeight="1" x14ac:dyDescent="0.15">
      <c r="A253" s="212"/>
      <c r="B253" s="527" t="s">
        <v>353</v>
      </c>
      <c r="C253" s="527"/>
      <c r="D253" s="525" t="str">
        <f>IF(入力シート!C111&gt;0,入力シート!C111,"")</f>
        <v/>
      </c>
      <c r="E253" s="525"/>
      <c r="F253" s="526" t="str">
        <f>IF(入力シート!C111&gt;0,入力シート!C117&amp;"m","")</f>
        <v/>
      </c>
      <c r="G253" s="526"/>
      <c r="H253" s="308" t="str">
        <f>IF(入力シート!C111&gt;0,"□徒歩","")</f>
        <v/>
      </c>
      <c r="I253" s="309" t="str">
        <f>IF(入力シート!C111&gt;0," "&amp;入力シート!G119&amp;"分","")</f>
        <v/>
      </c>
      <c r="J253" s="229"/>
      <c r="K253" s="229"/>
    </row>
    <row r="254" spans="1:11" ht="17.25" x14ac:dyDescent="0.15">
      <c r="A254" s="212"/>
      <c r="B254" s="527"/>
      <c r="C254" s="527"/>
      <c r="D254" s="525"/>
      <c r="E254" s="525"/>
      <c r="F254" s="526"/>
      <c r="G254" s="526"/>
      <c r="H254" s="310" t="str">
        <f>IF(入力シート!C111&gt;0,"□車両 ","")</f>
        <v/>
      </c>
      <c r="I254" s="312" t="str">
        <f>IF(入力シート!C111&gt;0," "&amp;入力シート!G121&amp;"台","")</f>
        <v/>
      </c>
      <c r="J254" s="229"/>
      <c r="K254" s="229"/>
    </row>
    <row r="255" spans="1:11" ht="17.25" x14ac:dyDescent="0.15">
      <c r="A255" s="212"/>
      <c r="B255" s="528" t="s">
        <v>246</v>
      </c>
      <c r="C255" s="528"/>
      <c r="D255" s="529" t="str">
        <f>IF(入力シート!C129="","-",入力シート!C129)</f>
        <v>施設の３階</v>
      </c>
      <c r="E255" s="529"/>
      <c r="F255" s="530"/>
      <c r="G255" s="530"/>
      <c r="H255" s="531"/>
      <c r="I255" s="531"/>
      <c r="J255" s="229"/>
      <c r="K255" s="229"/>
    </row>
    <row r="256" spans="1:11" ht="17.25" x14ac:dyDescent="0.15">
      <c r="A256" s="212"/>
      <c r="B256" s="528"/>
      <c r="C256" s="528"/>
      <c r="D256" s="529"/>
      <c r="E256" s="529"/>
      <c r="F256" s="530"/>
      <c r="G256" s="530"/>
      <c r="H256" s="531"/>
      <c r="I256" s="531"/>
      <c r="J256" s="229"/>
      <c r="K256" s="229"/>
    </row>
    <row r="257" spans="1:11" ht="17.25" x14ac:dyDescent="0.15">
      <c r="A257" s="212"/>
      <c r="B257" s="229"/>
      <c r="C257" s="229"/>
      <c r="E257" s="229"/>
      <c r="F257" s="229"/>
      <c r="G257" s="229"/>
      <c r="H257" s="229"/>
      <c r="I257" s="229"/>
      <c r="J257" s="229"/>
      <c r="K257" s="229"/>
    </row>
    <row r="258" spans="1:11" ht="17.25" x14ac:dyDescent="0.15">
      <c r="A258" s="212"/>
      <c r="B258" s="229"/>
      <c r="C258" s="229"/>
      <c r="D258" s="313" t="s">
        <v>354</v>
      </c>
      <c r="E258" s="229"/>
      <c r="F258" s="229"/>
      <c r="G258" s="229"/>
      <c r="H258" s="229"/>
      <c r="I258" s="229"/>
      <c r="J258" s="229"/>
      <c r="K258" s="229"/>
    </row>
    <row r="259" spans="1:11" ht="17.25" x14ac:dyDescent="0.15">
      <c r="A259" s="212"/>
      <c r="B259" s="229"/>
      <c r="C259" s="229"/>
      <c r="D259" s="229"/>
      <c r="E259" s="229"/>
      <c r="F259" s="229"/>
      <c r="G259" s="229"/>
      <c r="H259" s="229"/>
      <c r="I259" s="229"/>
      <c r="J259" s="229"/>
      <c r="K259" s="229"/>
    </row>
    <row r="260" spans="1:11" ht="17.25" x14ac:dyDescent="0.15">
      <c r="A260" s="212"/>
      <c r="B260" s="229"/>
      <c r="C260" s="229"/>
      <c r="D260" s="229"/>
      <c r="E260" s="229"/>
      <c r="F260" s="229"/>
      <c r="G260" s="229"/>
      <c r="H260" s="229"/>
      <c r="I260" s="229"/>
      <c r="J260" s="229"/>
      <c r="K260" s="229"/>
    </row>
    <row r="261" spans="1:11" ht="17.25" x14ac:dyDescent="0.15">
      <c r="A261" s="212"/>
      <c r="B261" s="229"/>
      <c r="C261" s="229"/>
      <c r="D261" s="229"/>
      <c r="E261" s="229"/>
      <c r="F261" s="229"/>
      <c r="G261" s="229"/>
      <c r="H261" s="229"/>
      <c r="I261" s="229"/>
      <c r="J261" s="229"/>
      <c r="K261" s="229"/>
    </row>
    <row r="262" spans="1:11" ht="17.25" x14ac:dyDescent="0.15">
      <c r="A262" s="212"/>
      <c r="B262" s="229"/>
      <c r="C262" s="229"/>
      <c r="D262" s="229"/>
      <c r="E262" s="229"/>
      <c r="F262" s="229"/>
      <c r="G262" s="229"/>
      <c r="H262" s="229"/>
      <c r="I262" s="229"/>
      <c r="J262" s="229"/>
      <c r="K262" s="229"/>
    </row>
    <row r="263" spans="1:11" ht="17.25" x14ac:dyDescent="0.15">
      <c r="A263" s="212"/>
      <c r="B263" s="229"/>
      <c r="C263" s="229"/>
      <c r="D263" s="229"/>
      <c r="E263" s="229"/>
      <c r="F263" s="229"/>
      <c r="G263" s="229"/>
      <c r="H263" s="229"/>
      <c r="I263" s="229"/>
      <c r="J263" s="229"/>
      <c r="K263" s="229"/>
    </row>
    <row r="264" spans="1:11" ht="17.25" x14ac:dyDescent="0.15">
      <c r="A264" s="212"/>
      <c r="B264" s="229"/>
      <c r="C264" s="229"/>
      <c r="D264" s="229"/>
      <c r="E264" s="229"/>
      <c r="F264" s="229"/>
      <c r="G264" s="229"/>
      <c r="H264" s="229"/>
      <c r="I264" s="229"/>
      <c r="J264" s="229"/>
      <c r="K264" s="229"/>
    </row>
    <row r="265" spans="1:11" ht="17.25" x14ac:dyDescent="0.15">
      <c r="A265" s="212"/>
      <c r="B265" s="229"/>
      <c r="C265" s="229"/>
      <c r="D265" s="229"/>
      <c r="E265" s="229"/>
      <c r="F265" s="229"/>
      <c r="G265" s="229"/>
      <c r="H265" s="229"/>
      <c r="I265" s="229"/>
      <c r="J265" s="229"/>
      <c r="K265" s="229"/>
    </row>
    <row r="266" spans="1:11" ht="17.25" x14ac:dyDescent="0.15">
      <c r="A266" s="212"/>
      <c r="B266" s="229"/>
      <c r="C266" s="229"/>
      <c r="D266" s="229"/>
      <c r="E266" s="229"/>
      <c r="F266" s="229"/>
      <c r="G266" s="229"/>
      <c r="H266" s="229"/>
      <c r="I266" s="229"/>
      <c r="J266" s="229"/>
      <c r="K266" s="229"/>
    </row>
    <row r="267" spans="1:11" ht="17.25" x14ac:dyDescent="0.15">
      <c r="A267" s="212"/>
      <c r="B267" s="229"/>
      <c r="C267" s="229"/>
      <c r="D267" s="229"/>
      <c r="E267" s="229"/>
      <c r="F267" s="229"/>
      <c r="G267" s="229"/>
      <c r="H267" s="229"/>
      <c r="I267" s="229"/>
      <c r="J267" s="229"/>
      <c r="K267" s="229"/>
    </row>
    <row r="268" spans="1:11" ht="17.25" x14ac:dyDescent="0.15">
      <c r="A268" s="212"/>
      <c r="B268" s="229"/>
      <c r="C268" s="229"/>
      <c r="D268" s="229"/>
      <c r="E268" s="229"/>
      <c r="F268" s="229"/>
      <c r="G268" s="229"/>
      <c r="H268" s="229"/>
      <c r="I268" s="229"/>
      <c r="J268" s="229"/>
      <c r="K268" s="229"/>
    </row>
    <row r="269" spans="1:11" ht="17.25" x14ac:dyDescent="0.15">
      <c r="A269" s="212"/>
      <c r="B269" s="229"/>
      <c r="C269" s="229"/>
      <c r="D269" s="229"/>
      <c r="E269" s="229"/>
      <c r="F269" s="229"/>
      <c r="G269" s="229"/>
      <c r="H269" s="229"/>
      <c r="I269" s="229"/>
      <c r="J269" s="229"/>
      <c r="K269" s="229"/>
    </row>
    <row r="270" spans="1:11" ht="17.25" x14ac:dyDescent="0.15">
      <c r="A270" s="212"/>
      <c r="B270" s="229"/>
      <c r="C270" s="229"/>
      <c r="D270" s="229"/>
      <c r="E270" s="229"/>
      <c r="F270" s="229"/>
      <c r="G270" s="229"/>
      <c r="H270" s="229"/>
      <c r="I270" s="229"/>
      <c r="J270" s="229"/>
      <c r="K270" s="229"/>
    </row>
    <row r="271" spans="1:11" ht="17.25" x14ac:dyDescent="0.15">
      <c r="A271" s="212"/>
      <c r="B271" s="229"/>
      <c r="C271" s="229"/>
      <c r="D271" s="229"/>
      <c r="E271" s="229"/>
      <c r="F271" s="229"/>
      <c r="G271" s="229"/>
      <c r="H271" s="229"/>
      <c r="I271" s="229"/>
      <c r="J271" s="229"/>
      <c r="K271" s="229"/>
    </row>
    <row r="272" spans="1:11" ht="17.25" x14ac:dyDescent="0.15">
      <c r="A272" s="212"/>
      <c r="B272" s="229"/>
      <c r="C272" s="229"/>
      <c r="D272" s="229"/>
      <c r="E272" s="229"/>
      <c r="F272" s="229"/>
      <c r="G272" s="229"/>
      <c r="H272" s="229"/>
      <c r="I272" s="229"/>
      <c r="J272" s="229"/>
      <c r="K272" s="229"/>
    </row>
    <row r="273" spans="1:11" ht="17.25" x14ac:dyDescent="0.15">
      <c r="A273" s="212"/>
      <c r="B273" s="229"/>
      <c r="C273" s="229"/>
      <c r="D273" s="229"/>
      <c r="E273" s="229"/>
      <c r="F273" s="229"/>
      <c r="G273" s="229"/>
      <c r="H273" s="229"/>
      <c r="I273" s="229"/>
      <c r="J273" s="229"/>
      <c r="K273" s="229"/>
    </row>
    <row r="274" spans="1:11" ht="17.25" x14ac:dyDescent="0.15">
      <c r="A274" s="212"/>
      <c r="B274" s="229"/>
      <c r="C274" s="229"/>
      <c r="D274" s="229"/>
      <c r="E274" s="229"/>
      <c r="F274" s="229"/>
      <c r="G274" s="229"/>
      <c r="H274" s="229"/>
      <c r="I274" s="229"/>
      <c r="J274" s="229"/>
      <c r="K274" s="229"/>
    </row>
    <row r="275" spans="1:11" ht="17.25" x14ac:dyDescent="0.15">
      <c r="A275" s="212"/>
      <c r="B275" s="229"/>
      <c r="C275" s="229"/>
      <c r="D275" s="229"/>
      <c r="E275" s="229"/>
      <c r="F275" s="229"/>
      <c r="G275" s="229"/>
      <c r="H275" s="229"/>
      <c r="I275" s="229"/>
      <c r="J275" s="229"/>
      <c r="K275" s="229"/>
    </row>
    <row r="276" spans="1:11" ht="17.25" x14ac:dyDescent="0.15">
      <c r="A276" s="212"/>
      <c r="B276" s="229"/>
      <c r="C276" s="229"/>
      <c r="D276" s="229"/>
      <c r="E276" s="229"/>
      <c r="F276" s="229"/>
      <c r="G276" s="229"/>
      <c r="H276" s="229"/>
      <c r="I276" s="229"/>
      <c r="J276" s="229"/>
      <c r="K276" s="229"/>
    </row>
    <row r="277" spans="1:11" ht="17.25" x14ac:dyDescent="0.15">
      <c r="A277" s="212"/>
      <c r="B277" s="229"/>
      <c r="C277" s="229"/>
      <c r="D277" s="229"/>
      <c r="E277" s="229"/>
      <c r="F277" s="229"/>
      <c r="G277" s="229"/>
      <c r="H277" s="229"/>
      <c r="I277" s="229"/>
      <c r="J277" s="229"/>
      <c r="K277" s="229"/>
    </row>
    <row r="278" spans="1:11" ht="17.25" x14ac:dyDescent="0.15">
      <c r="A278" s="212"/>
      <c r="B278" s="229"/>
      <c r="C278" s="229"/>
      <c r="D278" s="229"/>
      <c r="E278" s="229"/>
      <c r="F278" s="229"/>
      <c r="G278" s="229"/>
      <c r="H278" s="229"/>
      <c r="I278" s="229"/>
      <c r="J278" s="229"/>
      <c r="K278" s="229"/>
    </row>
    <row r="279" spans="1:11" ht="17.25" x14ac:dyDescent="0.15">
      <c r="A279" s="212"/>
      <c r="B279" s="229"/>
      <c r="C279" s="229"/>
      <c r="D279" s="229"/>
      <c r="E279" s="229"/>
      <c r="F279" s="229"/>
      <c r="G279" s="229"/>
      <c r="H279" s="229"/>
      <c r="I279" s="229"/>
      <c r="J279" s="229"/>
      <c r="K279" s="229"/>
    </row>
    <row r="280" spans="1:11" ht="17.25" x14ac:dyDescent="0.15">
      <c r="A280" s="212"/>
      <c r="B280" s="229"/>
      <c r="C280" s="229"/>
      <c r="D280" s="229"/>
      <c r="E280" s="229"/>
      <c r="F280" s="229"/>
      <c r="G280" s="229"/>
      <c r="H280" s="229"/>
      <c r="I280" s="229"/>
      <c r="J280" s="229"/>
      <c r="K280" s="229"/>
    </row>
    <row r="281" spans="1:11" ht="17.25" x14ac:dyDescent="0.15">
      <c r="A281" s="212"/>
      <c r="B281" s="229"/>
      <c r="C281" s="229"/>
      <c r="D281" s="229"/>
      <c r="E281" s="229"/>
      <c r="F281" s="229"/>
      <c r="G281" s="229"/>
      <c r="H281" s="229"/>
      <c r="I281" s="229"/>
      <c r="J281" s="229"/>
      <c r="K281" s="229"/>
    </row>
    <row r="282" spans="1:11" ht="17.25" x14ac:dyDescent="0.15">
      <c r="A282" s="212"/>
      <c r="B282" s="229"/>
      <c r="C282" s="229"/>
      <c r="D282" s="229"/>
      <c r="E282" s="229"/>
      <c r="F282" s="229"/>
      <c r="G282" s="229"/>
      <c r="H282" s="229"/>
      <c r="I282" s="229"/>
      <c r="J282" s="229"/>
      <c r="K282" s="229"/>
    </row>
    <row r="283" spans="1:11" ht="17.25" x14ac:dyDescent="0.15">
      <c r="A283" s="212"/>
      <c r="B283" s="229"/>
      <c r="C283" s="229"/>
      <c r="D283" s="229"/>
      <c r="E283" s="229"/>
      <c r="F283" s="229"/>
      <c r="G283" s="229"/>
      <c r="H283" s="229"/>
      <c r="I283" s="229"/>
      <c r="J283" s="229"/>
      <c r="K283" s="229"/>
    </row>
    <row r="284" spans="1:11" ht="17.25" x14ac:dyDescent="0.15">
      <c r="A284" s="212"/>
      <c r="B284" s="229"/>
      <c r="C284" s="229"/>
      <c r="D284" s="229"/>
      <c r="E284" s="229"/>
      <c r="F284" s="229"/>
      <c r="G284" s="229"/>
      <c r="H284" s="229"/>
      <c r="I284" s="229"/>
      <c r="J284" s="215" t="s">
        <v>355</v>
      </c>
      <c r="K284" s="229"/>
    </row>
    <row r="285" spans="1:11" ht="17.25" x14ac:dyDescent="0.15">
      <c r="A285" s="461" t="s">
        <v>356</v>
      </c>
      <c r="B285" s="461"/>
      <c r="C285" s="461"/>
      <c r="D285" s="461"/>
      <c r="E285" s="461"/>
      <c r="F285" s="461"/>
      <c r="G285" s="461"/>
      <c r="H285" s="461"/>
      <c r="I285" s="461"/>
      <c r="J285" s="461"/>
      <c r="K285" s="217"/>
    </row>
    <row r="286" spans="1:11" ht="17.25" customHeight="1" x14ac:dyDescent="0.15">
      <c r="A286" s="463" t="s">
        <v>357</v>
      </c>
      <c r="B286" s="463"/>
      <c r="C286" s="463"/>
      <c r="D286" s="463"/>
      <c r="E286" s="463"/>
      <c r="F286" s="463"/>
      <c r="G286" s="463"/>
      <c r="H286" s="463"/>
      <c r="I286" s="463"/>
      <c r="J286" s="463"/>
      <c r="K286" s="218"/>
    </row>
    <row r="287" spans="1:11" ht="17.25" customHeight="1" x14ac:dyDescent="0.15">
      <c r="A287" s="463"/>
      <c r="B287" s="463"/>
      <c r="C287" s="463"/>
      <c r="D287" s="463"/>
      <c r="E287" s="463"/>
      <c r="F287" s="463"/>
      <c r="G287" s="463"/>
      <c r="H287" s="463"/>
      <c r="I287" s="463"/>
      <c r="J287" s="463"/>
      <c r="K287" s="218"/>
    </row>
    <row r="288" spans="1:11" ht="17.25" customHeight="1" x14ac:dyDescent="0.15">
      <c r="A288" s="463" t="s">
        <v>358</v>
      </c>
      <c r="B288" s="463"/>
      <c r="C288" s="463"/>
      <c r="D288" s="463"/>
      <c r="E288" s="463"/>
      <c r="F288" s="463"/>
      <c r="G288" s="463"/>
      <c r="H288" s="463"/>
      <c r="I288" s="463"/>
      <c r="J288" s="463"/>
      <c r="K288" s="218"/>
    </row>
    <row r="289" spans="1:12" ht="17.25" customHeight="1" x14ac:dyDescent="0.15">
      <c r="A289" s="463"/>
      <c r="B289" s="463"/>
      <c r="C289" s="463"/>
      <c r="D289" s="463"/>
      <c r="E289" s="463"/>
      <c r="F289" s="463"/>
      <c r="G289" s="463"/>
      <c r="H289" s="463"/>
      <c r="I289" s="463"/>
      <c r="J289" s="463"/>
      <c r="K289" s="218"/>
    </row>
    <row r="290" spans="1:12" ht="17.25" x14ac:dyDescent="0.15">
      <c r="A290" s="212"/>
      <c r="B290" s="229"/>
      <c r="C290" s="229"/>
      <c r="D290" s="229"/>
      <c r="E290" s="229"/>
      <c r="F290" s="229"/>
      <c r="G290" s="229"/>
      <c r="H290" s="229"/>
      <c r="I290" s="229"/>
      <c r="J290" s="229"/>
      <c r="K290" s="229"/>
    </row>
    <row r="291" spans="1:12" ht="17.25" x14ac:dyDescent="0.15">
      <c r="A291" s="532" t="s">
        <v>359</v>
      </c>
      <c r="B291" s="532"/>
      <c r="C291" s="532"/>
      <c r="D291" s="532"/>
      <c r="E291" s="532"/>
      <c r="F291" s="532"/>
      <c r="G291" s="532"/>
      <c r="H291" s="532"/>
      <c r="I291" s="532"/>
      <c r="J291" s="532"/>
      <c r="K291" s="217"/>
    </row>
    <row r="292" spans="1:12" ht="17.25" customHeight="1" x14ac:dyDescent="0.15">
      <c r="B292" s="533" t="s">
        <v>243</v>
      </c>
      <c r="C292" s="533"/>
      <c r="D292" s="533"/>
      <c r="E292" s="533"/>
      <c r="F292" s="533"/>
      <c r="G292" s="533"/>
      <c r="H292" s="533"/>
      <c r="I292" s="533"/>
      <c r="J292" s="314"/>
      <c r="K292" s="247"/>
    </row>
    <row r="293" spans="1:12" ht="17.25" customHeight="1" x14ac:dyDescent="0.15">
      <c r="B293" s="534" t="s">
        <v>227</v>
      </c>
      <c r="C293" s="534"/>
      <c r="D293" s="535" t="str">
        <f>IF(L293&lt;&gt;"",RIGHT(L293,LEN(L293)-1),"")</f>
        <v>□テレビ3台、□ラジオ5器、□タブレット端末、□ファックス、□携帯電話、□携帯電話用バッテリー、□乾電池</v>
      </c>
      <c r="E293" s="535"/>
      <c r="F293" s="535"/>
      <c r="G293" s="535"/>
      <c r="H293" s="535"/>
      <c r="I293" s="535"/>
      <c r="J293" s="315"/>
      <c r="K293" s="27"/>
      <c r="L293" s="316"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、□テレビ3台、□ラジオ5器、□タブレット端末、□ファックス、□携帯電話、□携帯電話用バッテリー、□乾電池</v>
      </c>
    </row>
    <row r="294" spans="1:12" ht="17.25" customHeight="1" x14ac:dyDescent="0.15">
      <c r="B294" s="534"/>
      <c r="C294" s="534"/>
      <c r="D294" s="535"/>
      <c r="E294" s="535"/>
      <c r="F294" s="535"/>
      <c r="G294" s="535"/>
      <c r="H294" s="535"/>
      <c r="I294" s="535"/>
      <c r="J294" s="315"/>
      <c r="K294" s="27"/>
      <c r="L294" s="316"/>
    </row>
    <row r="295" spans="1:12" ht="17.25" customHeight="1" x14ac:dyDescent="0.15">
      <c r="B295" s="534"/>
      <c r="C295" s="534"/>
      <c r="D295" s="535"/>
      <c r="E295" s="535"/>
      <c r="F295" s="535"/>
      <c r="G295" s="535"/>
      <c r="H295" s="535"/>
      <c r="I295" s="535"/>
      <c r="J295" s="315"/>
      <c r="K295" s="27"/>
      <c r="L295" s="316"/>
    </row>
    <row r="296" spans="1:12" ht="17.25" customHeight="1" x14ac:dyDescent="0.15">
      <c r="B296" s="534" t="s">
        <v>218</v>
      </c>
      <c r="C296" s="534"/>
      <c r="D296" s="536" t="str">
        <f>IF(L296&lt;&gt;"",RIGHT(L296,LEN(L296)-1),"")</f>
        <v>□従業員名簿、□利用者名簿、□携帯電話、□携帯電話用バッテリー、□拡声器、□懐中電灯、□乾電池</v>
      </c>
      <c r="E296" s="536"/>
      <c r="F296" s="536"/>
      <c r="G296" s="536"/>
      <c r="H296" s="536"/>
      <c r="I296" s="536"/>
      <c r="J296" s="315"/>
      <c r="K296" s="27"/>
      <c r="L296" s="316" t="str">
        <f>IF(入力シート!C254="有","、"&amp;入力シート!B254,"")&amp;IF(入力シート!C256="有","、"&amp;入力シート!B256,"")&amp;IF(入力シート!C258="有","、"&amp;入力シート!B258&amp;IF(入力シート!G258&lt;&gt;"",入力シート!G258&amp;入力シート!I258,""),"")&amp;IF(入力シート!C260="有","、"&amp;入力シート!B260&amp;IF(入力シート!G260&lt;&gt;"",入力シート!G260&amp;入力シート!I260,""),"")&amp;IF(入力シート!C262="有","、"&amp;入力シート!B262&amp;IF(入力シート!G262&lt;&gt;"",入力シート!G262&amp;入力シート!I262,""),"")&amp;IF(入力シート!C264="有","、"&amp;入力シート!B264&amp;IF(入力シート!G264&lt;&gt;"",入力シート!G264&amp;入力シート!I264,""),"")&amp;IF(入力シート!C266="有","、"&amp;入力シート!B266&amp;IF(入力シート!G266&lt;&gt;"",入力シート!G266&amp;入力シート!I266,""),"")&amp;IF(入力シート!C268="有","、"&amp;入力シート!B268&amp;IF(入力シート!G268&lt;&gt;"",入力シート!G268&amp;入力シート!I268,""),"")&amp;IF(入力シート!C270="有","、"&amp;入力シート!B270&amp;IF(入力シート!G270&lt;&gt;"",入力シート!G270&amp;入力シート!I270,""),"")&amp;IF(入力シート!C272="有","、"&amp;入力シート!B272&amp;IF(入力シート!G272&lt;&gt;"",入力シート!G272&amp;入力シート!I272,""),"")&amp;IF(入力シート!C274&lt;&gt;"","、"&amp;入力シート!C274,"")</f>
        <v>、□従業員名簿、□利用者名簿、□携帯電話、□携帯電話用バッテリー、□拡声器、□懐中電灯、□乾電池</v>
      </c>
    </row>
    <row r="297" spans="1:12" ht="17.25" customHeight="1" x14ac:dyDescent="0.15">
      <c r="B297" s="534"/>
      <c r="C297" s="534"/>
      <c r="D297" s="536"/>
      <c r="E297" s="536"/>
      <c r="F297" s="536"/>
      <c r="G297" s="536"/>
      <c r="H297" s="536"/>
      <c r="I297" s="536"/>
      <c r="J297" s="315"/>
      <c r="K297" s="27"/>
      <c r="L297" s="316"/>
    </row>
    <row r="298" spans="1:12" ht="17.25" customHeight="1" x14ac:dyDescent="0.15">
      <c r="B298" s="534"/>
      <c r="C298" s="534"/>
      <c r="D298" s="536"/>
      <c r="E298" s="536"/>
      <c r="F298" s="536"/>
      <c r="G298" s="536"/>
      <c r="H298" s="536"/>
      <c r="I298" s="536"/>
      <c r="J298" s="315"/>
      <c r="K298" s="27"/>
      <c r="L298" s="316"/>
    </row>
    <row r="299" spans="1:12" ht="17.25" customHeight="1" x14ac:dyDescent="0.15">
      <c r="B299" s="534"/>
      <c r="C299" s="534"/>
      <c r="D299" s="536"/>
      <c r="E299" s="536"/>
      <c r="F299" s="536"/>
      <c r="G299" s="536"/>
      <c r="H299" s="536"/>
      <c r="I299" s="536"/>
      <c r="J299" s="315"/>
      <c r="K299" s="27"/>
      <c r="L299" s="316"/>
    </row>
    <row r="300" spans="1:12" ht="17.25" customHeight="1" x14ac:dyDescent="0.15">
      <c r="B300" s="534" t="s">
        <v>246</v>
      </c>
      <c r="C300" s="534"/>
      <c r="D300" s="537" t="str">
        <f>IF(L300&lt;&gt;"",RIGHT(L300,LEN(L300)-1),"")</f>
        <v>□水6日分、□食料9日分、□寝具、□防寒具</v>
      </c>
      <c r="E300" s="537"/>
      <c r="F300" s="537"/>
      <c r="G300" s="537"/>
      <c r="H300" s="537"/>
      <c r="I300" s="537"/>
      <c r="J300" s="317"/>
      <c r="K300" s="27"/>
      <c r="L300" s="316" t="str">
        <f>IF(入力シート!C279="有","、"&amp;入力シート!B279&amp;IF(入力シート!G279&lt;&gt;"",入力シート!G279&amp;入力シート!I279,""),"")&amp;IF(入力シート!C281="有","、"&amp;入力シート!B281&amp;IF(入力シート!G281&lt;&gt;"",入力シート!G281&amp;入力シート!I281,""),"")&amp;IF(入力シート!C283="有","、"&amp;入力シート!B283&amp;IF(入力シート!G283&lt;&gt;"",入力シート!G283&amp;入力シート!I283,""),"")&amp;IF(入力シート!C285="有","、"&amp;入力シート!B285&amp;IF(入力シート!G285&lt;&gt;"",入力シート!G285&amp;入力シート!I285,""),"")&amp;IF(入力シート!C287&lt;&gt;"","、"&amp;入力シート!C287,"")</f>
        <v>、□水6日分、□食料9日分、□寝具、□防寒具</v>
      </c>
    </row>
    <row r="301" spans="1:12" ht="17.25" customHeight="1" x14ac:dyDescent="0.15">
      <c r="B301" s="534"/>
      <c r="C301" s="534"/>
      <c r="D301" s="537"/>
      <c r="E301" s="537"/>
      <c r="F301" s="537"/>
      <c r="G301" s="537"/>
      <c r="H301" s="537"/>
      <c r="I301" s="537"/>
      <c r="J301" s="317"/>
      <c r="K301" s="27"/>
      <c r="L301" s="316"/>
    </row>
    <row r="302" spans="1:12" ht="17.25" customHeight="1" x14ac:dyDescent="0.15">
      <c r="B302" s="534" t="s">
        <v>26</v>
      </c>
      <c r="C302" s="534"/>
      <c r="D302" s="537" t="str">
        <f>IF(L302&lt;&gt;"",RIGHT(L302,LEN(L302)-1),"")</f>
        <v>□おむつ・おしりふき、□常備薬</v>
      </c>
      <c r="E302" s="537"/>
      <c r="F302" s="537"/>
      <c r="G302" s="537"/>
      <c r="H302" s="537"/>
      <c r="I302" s="537"/>
      <c r="J302" s="317"/>
      <c r="K302" s="27"/>
      <c r="L302" s="316" t="str">
        <f>IF(入力シート!C292="有","、"&amp;入力シート!B292&amp;IF(入力シート!G292&lt;&gt;"",入力シート!G292&amp;入力シート!I292,""),"")&amp;IF(入力シート!C294="有","、"&amp;入力シート!B294&amp;IF(入力シート!G294&lt;&gt;"",入力シート!G294&amp;入力シート!I294,""),"")&amp;IF(入力シート!C296="有","、"&amp;入力シート!B296&amp;IF(入力シート!G296&lt;&gt;"",入力シート!G296&amp;入力シート!I296,""),"")&amp;IF(入力シート!C298="有","、"&amp;入力シート!B298&amp;IF(入力シート!G298&lt;&gt;"",入力シート!G298&amp;入力シート!I298,""),"")&amp;IF(入力シート!C300&lt;&gt;"","、"&amp;入力シート!C300,"")</f>
        <v>、□おむつ・おしりふき、□常備薬</v>
      </c>
    </row>
    <row r="303" spans="1:12" ht="17.25" customHeight="1" x14ac:dyDescent="0.15">
      <c r="B303" s="534"/>
      <c r="C303" s="534"/>
      <c r="D303" s="537"/>
      <c r="E303" s="537"/>
      <c r="F303" s="537"/>
      <c r="G303" s="537"/>
      <c r="H303" s="537"/>
      <c r="I303" s="537"/>
      <c r="J303" s="317"/>
      <c r="K303" s="27"/>
      <c r="L303" s="316"/>
    </row>
    <row r="304" spans="1:12" ht="17.25" customHeight="1" x14ac:dyDescent="0.15">
      <c r="B304" s="517" t="s">
        <v>250</v>
      </c>
      <c r="C304" s="517"/>
      <c r="D304" s="538" t="str">
        <f>IF(L304&lt;&gt;"",RIGHT(L304,LEN(L304)-1),"")</f>
        <v>□ウエットティッシュ、□ゴミ袋、□タオル、□ミルク、□簡易マット</v>
      </c>
      <c r="E304" s="538"/>
      <c r="F304" s="538"/>
      <c r="G304" s="538"/>
      <c r="H304" s="538"/>
      <c r="I304" s="538"/>
      <c r="J304" s="317"/>
      <c r="K304" s="27"/>
      <c r="L304" s="316" t="str">
        <f>IF(入力シート!C305="有","、"&amp;入力シート!B305&amp;IF(入力シート!G305&lt;&gt;"",入力シート!G305&amp;入力シート!I305,""),"")&amp;IF(入力シート!C307="有","、"&amp;入力シート!B307&amp;IF(入力シート!G307&lt;&gt;"",入力シート!G307&amp;入力シート!I307,""),"")&amp;IF(入力シート!C309="有","、"&amp;入力シート!B309&amp;IF(入力シート!G309&lt;&gt;"",入力シート!G309&amp;入力シート!I309,""),"")&amp;IF(入力シート!C311&lt;&gt;"","、"&amp;入力シート!C311,"")</f>
        <v>、□ウエットティッシュ、□ゴミ袋、□タオル、□ミルク、□簡易マット</v>
      </c>
    </row>
    <row r="305" spans="1:12" ht="17.25" customHeight="1" x14ac:dyDescent="0.15">
      <c r="B305" s="517"/>
      <c r="C305" s="517"/>
      <c r="D305" s="538"/>
      <c r="E305" s="538"/>
      <c r="F305" s="538"/>
      <c r="G305" s="538"/>
      <c r="H305" s="538"/>
      <c r="I305" s="538"/>
      <c r="J305" s="317"/>
      <c r="K305" s="27"/>
      <c r="L305" s="316"/>
    </row>
    <row r="306" spans="1:12" ht="17.25" customHeight="1" x14ac:dyDescent="0.15">
      <c r="A306" s="318"/>
      <c r="B306" s="234"/>
      <c r="C306" s="234"/>
      <c r="D306" s="303"/>
      <c r="E306" s="303"/>
      <c r="F306" s="303"/>
      <c r="G306" s="303"/>
      <c r="H306" s="303"/>
      <c r="I306" s="303"/>
      <c r="J306" s="303"/>
      <c r="K306" s="303"/>
      <c r="L306" s="316"/>
    </row>
    <row r="307" spans="1:12" ht="17.25" customHeight="1" x14ac:dyDescent="0.15">
      <c r="B307" s="533" t="s">
        <v>254</v>
      </c>
      <c r="C307" s="533"/>
      <c r="D307" s="533"/>
      <c r="E307" s="533"/>
      <c r="F307" s="533"/>
      <c r="G307" s="533"/>
      <c r="H307" s="533"/>
      <c r="I307" s="533"/>
      <c r="J307" s="314"/>
      <c r="K307" s="247"/>
      <c r="L307" s="316"/>
    </row>
    <row r="308" spans="1:12" ht="17.25" customHeight="1" x14ac:dyDescent="0.15">
      <c r="B308" s="539" t="str">
        <f>IF(L308&lt;&gt;"",RIGHT(L308,LEN(L308)-1),"")</f>
        <v>□土のう20個、□止水板1台</v>
      </c>
      <c r="C308" s="539"/>
      <c r="D308" s="539"/>
      <c r="E308" s="539"/>
      <c r="F308" s="539"/>
      <c r="G308" s="539"/>
      <c r="H308" s="539"/>
      <c r="I308" s="539"/>
      <c r="J308" s="317"/>
      <c r="K308" s="27"/>
      <c r="L308" s="316" t="str">
        <f>IF(入力シート!C316="有","、"&amp;入力シート!B316&amp;IF(入力シート!G316&lt;&gt;"",入力シート!G316&amp;入力シート!I316,""),"")&amp;IF(入力シート!C318="有","、"&amp;入力シート!B318&amp;IF(入力シート!G318&lt;&gt;"",入力シート!G318&amp;入力シート!I318,""),"")</f>
        <v>、□土のう20個、□止水板1台</v>
      </c>
    </row>
    <row r="309" spans="1:12" ht="17.25" customHeight="1" x14ac:dyDescent="0.15">
      <c r="B309" s="540" t="str">
        <f>IF(入力シート!C320&gt;0,""&amp;入力シート!B320&amp;"（"&amp;入力シート!C320&amp;"）","")</f>
        <v>□その他（□プランター、□ビニールシート、□ロープ）</v>
      </c>
      <c r="C309" s="540"/>
      <c r="D309" s="540"/>
      <c r="E309" s="540"/>
      <c r="F309" s="540"/>
      <c r="G309" s="540"/>
      <c r="H309" s="540"/>
      <c r="I309" s="540"/>
      <c r="J309" s="317"/>
      <c r="K309" s="27"/>
    </row>
    <row r="310" spans="1:12" ht="18" customHeight="1" x14ac:dyDescent="0.15">
      <c r="A310" s="218"/>
      <c r="B310" s="540"/>
      <c r="C310" s="540"/>
      <c r="D310" s="540"/>
      <c r="E310" s="540"/>
      <c r="F310" s="540"/>
      <c r="G310" s="540"/>
      <c r="H310" s="540"/>
      <c r="I310" s="540"/>
      <c r="J310" s="218"/>
      <c r="K310" s="218"/>
    </row>
    <row r="311" spans="1:12" ht="18" customHeight="1" x14ac:dyDescent="0.15">
      <c r="A311" s="218"/>
      <c r="B311" s="218"/>
      <c r="C311" s="218"/>
      <c r="D311" s="218"/>
      <c r="E311" s="218"/>
      <c r="F311" s="218"/>
      <c r="G311" s="218"/>
      <c r="H311" s="218"/>
      <c r="I311" s="218"/>
      <c r="J311" s="218"/>
      <c r="K311" s="218"/>
    </row>
    <row r="312" spans="1:12" ht="18" customHeight="1" x14ac:dyDescent="0.15">
      <c r="A312" s="461" t="s">
        <v>360</v>
      </c>
      <c r="B312" s="461"/>
      <c r="C312" s="461"/>
      <c r="D312" s="461"/>
      <c r="E312" s="461"/>
      <c r="F312" s="461"/>
      <c r="G312" s="461"/>
      <c r="H312" s="461"/>
      <c r="I312" s="461"/>
      <c r="J312" s="461"/>
      <c r="K312" s="218"/>
    </row>
    <row r="313" spans="1:12" ht="18" customHeight="1" x14ac:dyDescent="0.15">
      <c r="A313" s="463" t="s">
        <v>361</v>
      </c>
      <c r="B313" s="463"/>
      <c r="C313" s="463"/>
      <c r="D313" s="463"/>
      <c r="E313" s="463"/>
      <c r="F313" s="463"/>
      <c r="G313" s="463"/>
      <c r="H313" s="463"/>
      <c r="I313" s="463"/>
      <c r="J313" s="463"/>
      <c r="K313" s="218"/>
    </row>
    <row r="314" spans="1:12" ht="18" customHeight="1" x14ac:dyDescent="0.15">
      <c r="A314" s="218"/>
      <c r="B314" s="218"/>
      <c r="C314" s="218"/>
      <c r="D314" s="218"/>
      <c r="E314" s="218"/>
      <c r="F314" s="218"/>
      <c r="G314" s="218"/>
      <c r="H314" s="218"/>
      <c r="I314" s="218"/>
      <c r="J314" s="218"/>
      <c r="K314" s="218"/>
    </row>
    <row r="315" spans="1:12" ht="18" customHeight="1" x14ac:dyDescent="0.15">
      <c r="A315" s="463" t="s">
        <v>362</v>
      </c>
      <c r="B315" s="463"/>
      <c r="C315" s="463"/>
      <c r="D315" s="463"/>
      <c r="E315" s="463"/>
      <c r="F315" s="463"/>
      <c r="G315" s="463"/>
      <c r="H315" s="463"/>
      <c r="I315" s="463"/>
      <c r="J315" s="463"/>
      <c r="K315" s="218"/>
    </row>
    <row r="316" spans="1:12" ht="18" customHeight="1" x14ac:dyDescent="0.15">
      <c r="A316" s="464" t="str">
        <f>IF(入力シート!C329&lt;&gt;"","　毎年"&amp;入力シート!C327&amp;"月に"&amp;入力シート!C329&amp;"を対象に"&amp;入力シート!C331&amp;"に関する研修を実施する。","")&amp;IF(入力シート!C335&lt;&gt;"","毎年"&amp;入力シート!C333&amp;"月に"&amp;入力シート!C335&amp;"を対象に"&amp;入力シート!C337&amp;"に関する研修を実施する。","")</f>
        <v>　毎年4月に新規採用の従業員を対象に防災情報及び避難誘導に関する研修を実施する。</v>
      </c>
      <c r="B316" s="464"/>
      <c r="C316" s="464"/>
      <c r="D316" s="464"/>
      <c r="E316" s="464"/>
      <c r="F316" s="464"/>
      <c r="G316" s="464"/>
      <c r="H316" s="464"/>
      <c r="I316" s="464"/>
      <c r="J316" s="464"/>
      <c r="K316" s="218"/>
    </row>
    <row r="317" spans="1:12" ht="18" customHeight="1" x14ac:dyDescent="0.15">
      <c r="A317" s="464"/>
      <c r="B317" s="464"/>
      <c r="C317" s="464"/>
      <c r="D317" s="464"/>
      <c r="E317" s="464"/>
      <c r="F317" s="464"/>
      <c r="G317" s="464"/>
      <c r="H317" s="464"/>
      <c r="I317" s="464"/>
      <c r="J317" s="464"/>
      <c r="K317" s="218"/>
    </row>
    <row r="318" spans="1:12" ht="18" customHeight="1" x14ac:dyDescent="0.15">
      <c r="A318" s="464"/>
      <c r="B318" s="464"/>
      <c r="C318" s="464"/>
      <c r="D318" s="464"/>
      <c r="E318" s="464"/>
      <c r="F318" s="464"/>
      <c r="G318" s="464"/>
      <c r="H318" s="464"/>
      <c r="I318" s="464"/>
      <c r="J318" s="464"/>
      <c r="K318" s="218"/>
    </row>
    <row r="319" spans="1:12" ht="18" customHeight="1" x14ac:dyDescent="0.15">
      <c r="A319" s="464" t="s">
        <v>363</v>
      </c>
      <c r="B319" s="464"/>
      <c r="C319" s="464"/>
      <c r="D319" s="464"/>
      <c r="E319" s="464"/>
      <c r="F319" s="464"/>
      <c r="G319" s="464"/>
      <c r="H319" s="464"/>
      <c r="I319" s="464"/>
      <c r="J319" s="464"/>
      <c r="K319" s="218"/>
    </row>
    <row r="320" spans="1:12" ht="18" customHeight="1" x14ac:dyDescent="0.15">
      <c r="A320" s="464" t="str">
        <f>IF(入力シート!C343&lt;&gt;"","　毎年"&amp;入力シート!C341&amp;"月に"&amp;入力シート!C343&amp;"を対象として"&amp;入力シート!C345&amp;"に関する訓練を実施する。","")&amp;IF(入力シート!C350&lt;&gt;"","毎年"&amp;入力シート!C348&amp;"月に"&amp;入力シート!C350&amp;"を対象として"&amp;入力シート!C352&amp;"に関する訓練を実施する。","")</f>
        <v>　毎年4月に新規採用の従業員を対象として避難誘導に関する訓練を実施する。毎年5月に全従業員を対象として情報収集・伝達及び避難誘導に関する訓練を実施する。</v>
      </c>
      <c r="B320" s="464"/>
      <c r="C320" s="464"/>
      <c r="D320" s="464"/>
      <c r="E320" s="464"/>
      <c r="F320" s="464"/>
      <c r="G320" s="464"/>
      <c r="H320" s="464"/>
      <c r="I320" s="464"/>
      <c r="J320" s="464"/>
      <c r="K320" s="218"/>
    </row>
    <row r="321" spans="1:11" ht="18" customHeight="1" x14ac:dyDescent="0.15">
      <c r="A321" s="464"/>
      <c r="B321" s="464"/>
      <c r="C321" s="464"/>
      <c r="D321" s="464"/>
      <c r="E321" s="464"/>
      <c r="F321" s="464"/>
      <c r="G321" s="464"/>
      <c r="H321" s="464"/>
      <c r="I321" s="464"/>
      <c r="J321" s="464"/>
      <c r="K321" s="218"/>
    </row>
    <row r="322" spans="1:11" ht="18" customHeight="1" x14ac:dyDescent="0.15">
      <c r="A322" s="464"/>
      <c r="B322" s="464"/>
      <c r="C322" s="464"/>
      <c r="D322" s="464"/>
      <c r="E322" s="464"/>
      <c r="F322" s="464"/>
      <c r="G322" s="464"/>
      <c r="H322" s="464"/>
      <c r="I322" s="464"/>
      <c r="J322" s="464"/>
      <c r="K322" s="218"/>
    </row>
    <row r="323" spans="1:11" ht="18" customHeight="1" x14ac:dyDescent="0.15">
      <c r="A323" s="245"/>
      <c r="B323" s="245"/>
      <c r="C323" s="245"/>
      <c r="D323" s="245"/>
      <c r="E323" s="245"/>
      <c r="F323" s="245"/>
      <c r="G323" s="245"/>
      <c r="H323" s="245"/>
      <c r="I323" s="245"/>
      <c r="J323" s="245"/>
      <c r="K323" s="218"/>
    </row>
    <row r="324" spans="1:11" ht="18" customHeight="1" x14ac:dyDescent="0.15">
      <c r="A324" s="245"/>
      <c r="B324" s="245"/>
      <c r="C324" s="245"/>
      <c r="D324" s="245"/>
      <c r="E324" s="245"/>
      <c r="F324" s="245"/>
      <c r="G324" s="245"/>
      <c r="H324" s="245"/>
      <c r="I324" s="245"/>
      <c r="J324" s="245"/>
      <c r="K324" s="218"/>
    </row>
    <row r="325" spans="1:11" ht="18" customHeight="1" x14ac:dyDescent="0.15">
      <c r="A325" s="245"/>
      <c r="B325" s="245"/>
      <c r="C325" s="245"/>
      <c r="D325" s="245"/>
      <c r="E325" s="245"/>
      <c r="F325" s="245"/>
      <c r="G325" s="245"/>
      <c r="H325" s="245"/>
      <c r="I325" s="245"/>
      <c r="J325" s="245"/>
      <c r="K325" s="218"/>
    </row>
    <row r="326" spans="1:11" ht="18" customHeight="1" x14ac:dyDescent="0.15">
      <c r="A326" s="245"/>
      <c r="B326" s="245"/>
      <c r="C326" s="245"/>
      <c r="D326" s="245"/>
      <c r="E326" s="245"/>
      <c r="F326" s="245"/>
      <c r="G326" s="245"/>
      <c r="H326" s="245"/>
      <c r="I326" s="245"/>
      <c r="J326" s="245"/>
      <c r="K326" s="218"/>
    </row>
    <row r="327" spans="1:11" ht="18" customHeight="1" x14ac:dyDescent="0.15">
      <c r="A327" s="245"/>
      <c r="B327" s="245"/>
      <c r="C327" s="245"/>
      <c r="D327" s="245"/>
      <c r="E327" s="245"/>
      <c r="F327" s="245"/>
      <c r="G327" s="245"/>
      <c r="H327" s="245"/>
      <c r="I327" s="245"/>
      <c r="J327" s="245"/>
      <c r="K327" s="218"/>
    </row>
    <row r="328" spans="1:11" ht="18" customHeight="1" x14ac:dyDescent="0.15">
      <c r="A328" s="245"/>
      <c r="B328" s="245"/>
      <c r="C328" s="245"/>
      <c r="D328" s="245"/>
      <c r="E328" s="245"/>
      <c r="F328" s="245"/>
      <c r="G328" s="245"/>
      <c r="H328" s="245"/>
      <c r="I328" s="245"/>
      <c r="J328" s="245"/>
      <c r="K328" s="218"/>
    </row>
  </sheetData>
  <mergeCells count="255">
    <mergeCell ref="A315:J315"/>
    <mergeCell ref="A316:J318"/>
    <mergeCell ref="A319:J319"/>
    <mergeCell ref="A320:J322"/>
    <mergeCell ref="B302:C303"/>
    <mergeCell ref="D302:I303"/>
    <mergeCell ref="B304:C305"/>
    <mergeCell ref="D304:I305"/>
    <mergeCell ref="B307:I307"/>
    <mergeCell ref="B308:I308"/>
    <mergeCell ref="B309:I310"/>
    <mergeCell ref="A312:J312"/>
    <mergeCell ref="A313:J313"/>
    <mergeCell ref="A288:J289"/>
    <mergeCell ref="A291:J291"/>
    <mergeCell ref="B292:I292"/>
    <mergeCell ref="B293:C295"/>
    <mergeCell ref="D293:I295"/>
    <mergeCell ref="B296:C299"/>
    <mergeCell ref="D296:I299"/>
    <mergeCell ref="B300:C301"/>
    <mergeCell ref="D300:I301"/>
    <mergeCell ref="B253:C254"/>
    <mergeCell ref="D253:E254"/>
    <mergeCell ref="F253:G254"/>
    <mergeCell ref="B255:C256"/>
    <mergeCell ref="D255:E256"/>
    <mergeCell ref="F255:G256"/>
    <mergeCell ref="H255:I256"/>
    <mergeCell ref="A285:J285"/>
    <mergeCell ref="A286:J287"/>
    <mergeCell ref="A238:J241"/>
    <mergeCell ref="A243:J243"/>
    <mergeCell ref="A244:J245"/>
    <mergeCell ref="A247:J247"/>
    <mergeCell ref="A248:J248"/>
    <mergeCell ref="D250:E250"/>
    <mergeCell ref="F250:G250"/>
    <mergeCell ref="H250:I250"/>
    <mergeCell ref="B251:C252"/>
    <mergeCell ref="D251:E252"/>
    <mergeCell ref="F251:G252"/>
    <mergeCell ref="B222:J223"/>
    <mergeCell ref="B224:J225"/>
    <mergeCell ref="A227:J227"/>
    <mergeCell ref="A228:J229"/>
    <mergeCell ref="A230:J231"/>
    <mergeCell ref="A232:J232"/>
    <mergeCell ref="B233:J233"/>
    <mergeCell ref="A236:J236"/>
    <mergeCell ref="A237:J237"/>
    <mergeCell ref="D201:J201"/>
    <mergeCell ref="A203:B204"/>
    <mergeCell ref="D203:J203"/>
    <mergeCell ref="C205:J205"/>
    <mergeCell ref="C206:J206"/>
    <mergeCell ref="D207:J209"/>
    <mergeCell ref="D210:J212"/>
    <mergeCell ref="D213:J214"/>
    <mergeCell ref="A215:B221"/>
    <mergeCell ref="C215:J215"/>
    <mergeCell ref="C216:J216"/>
    <mergeCell ref="C217:J217"/>
    <mergeCell ref="C218:J218"/>
    <mergeCell ref="D219:J220"/>
    <mergeCell ref="C221:J221"/>
    <mergeCell ref="A189:J189"/>
    <mergeCell ref="A191:J191"/>
    <mergeCell ref="A192:J192"/>
    <mergeCell ref="A193:J193"/>
    <mergeCell ref="D195:J195"/>
    <mergeCell ref="C196:J196"/>
    <mergeCell ref="C197:J197"/>
    <mergeCell ref="C198:J198"/>
    <mergeCell ref="D199:J199"/>
    <mergeCell ref="A185:E185"/>
    <mergeCell ref="G185:H185"/>
    <mergeCell ref="I185:J185"/>
    <mergeCell ref="A186:E186"/>
    <mergeCell ref="G186:H186"/>
    <mergeCell ref="I186:J186"/>
    <mergeCell ref="G187:H187"/>
    <mergeCell ref="I187:J187"/>
    <mergeCell ref="G188:H188"/>
    <mergeCell ref="I188:J188"/>
    <mergeCell ref="A182:E182"/>
    <mergeCell ref="G182:H182"/>
    <mergeCell ref="I182:J182"/>
    <mergeCell ref="A183:E183"/>
    <mergeCell ref="G183:H183"/>
    <mergeCell ref="I183:J183"/>
    <mergeCell ref="A184:E184"/>
    <mergeCell ref="G184:H184"/>
    <mergeCell ref="I184:J184"/>
    <mergeCell ref="A179:E179"/>
    <mergeCell ref="G179:H179"/>
    <mergeCell ref="I179:J179"/>
    <mergeCell ref="A180:E180"/>
    <mergeCell ref="G180:H180"/>
    <mergeCell ref="I180:J180"/>
    <mergeCell ref="A181:E181"/>
    <mergeCell ref="G181:H181"/>
    <mergeCell ref="I181:J181"/>
    <mergeCell ref="A176:E176"/>
    <mergeCell ref="G176:H176"/>
    <mergeCell ref="I176:J176"/>
    <mergeCell ref="M176:P177"/>
    <mergeCell ref="A177:E177"/>
    <mergeCell ref="G177:H177"/>
    <mergeCell ref="I177:J177"/>
    <mergeCell ref="A178:E178"/>
    <mergeCell ref="G178:H178"/>
    <mergeCell ref="I178:J178"/>
    <mergeCell ref="G169:H169"/>
    <mergeCell ref="I169:J169"/>
    <mergeCell ref="M169:P175"/>
    <mergeCell ref="A170:E170"/>
    <mergeCell ref="G170:H170"/>
    <mergeCell ref="I170:J170"/>
    <mergeCell ref="A171:E171"/>
    <mergeCell ref="G171:H171"/>
    <mergeCell ref="I171:J171"/>
    <mergeCell ref="A172:E172"/>
    <mergeCell ref="G172:H172"/>
    <mergeCell ref="I172:J172"/>
    <mergeCell ref="A173:E173"/>
    <mergeCell ref="G173:H173"/>
    <mergeCell ref="I173:J173"/>
    <mergeCell ref="A174:E174"/>
    <mergeCell ref="G174:H174"/>
    <mergeCell ref="I174:J174"/>
    <mergeCell ref="A175:E175"/>
    <mergeCell ref="G175:H175"/>
    <mergeCell ref="I175:J175"/>
    <mergeCell ref="G161:H161"/>
    <mergeCell ref="I161:J161"/>
    <mergeCell ref="M161:P162"/>
    <mergeCell ref="I162:J162"/>
    <mergeCell ref="A164:E164"/>
    <mergeCell ref="F164:F177"/>
    <mergeCell ref="G164:H164"/>
    <mergeCell ref="I164:J164"/>
    <mergeCell ref="L164:P164"/>
    <mergeCell ref="A165:E165"/>
    <mergeCell ref="G165:H165"/>
    <mergeCell ref="I165:J165"/>
    <mergeCell ref="M165:P166"/>
    <mergeCell ref="A166:E166"/>
    <mergeCell ref="G166:H166"/>
    <mergeCell ref="I166:J166"/>
    <mergeCell ref="A167:E167"/>
    <mergeCell ref="G167:H167"/>
    <mergeCell ref="I167:J167"/>
    <mergeCell ref="M167:P168"/>
    <mergeCell ref="A168:E168"/>
    <mergeCell ref="G168:H168"/>
    <mergeCell ref="I168:J168"/>
    <mergeCell ref="A169:E169"/>
    <mergeCell ref="M150:P151"/>
    <mergeCell ref="G151:H151"/>
    <mergeCell ref="F153:F162"/>
    <mergeCell ref="G153:H153"/>
    <mergeCell ref="I153:J153"/>
    <mergeCell ref="L153:P153"/>
    <mergeCell ref="G154:H154"/>
    <mergeCell ref="I154:J154"/>
    <mergeCell ref="M154:P155"/>
    <mergeCell ref="G155:H155"/>
    <mergeCell ref="I155:J155"/>
    <mergeCell ref="G156:H156"/>
    <mergeCell ref="I156:J156"/>
    <mergeCell ref="M156:P156"/>
    <mergeCell ref="G157:H157"/>
    <mergeCell ref="I157:J157"/>
    <mergeCell ref="M157:P158"/>
    <mergeCell ref="G158:H158"/>
    <mergeCell ref="I158:J158"/>
    <mergeCell ref="G159:H159"/>
    <mergeCell ref="I159:J159"/>
    <mergeCell ref="M159:P160"/>
    <mergeCell ref="G160:H160"/>
    <mergeCell ref="I160:J160"/>
    <mergeCell ref="L144:P144"/>
    <mergeCell ref="G145:H145"/>
    <mergeCell ref="I145:J145"/>
    <mergeCell ref="G146:H146"/>
    <mergeCell ref="I146:J146"/>
    <mergeCell ref="M146:P147"/>
    <mergeCell ref="G147:H147"/>
    <mergeCell ref="I147:J147"/>
    <mergeCell ref="G148:H148"/>
    <mergeCell ref="I148:J148"/>
    <mergeCell ref="M148:P149"/>
    <mergeCell ref="G149:H149"/>
    <mergeCell ref="I149:J149"/>
    <mergeCell ref="B110:I112"/>
    <mergeCell ref="A139:J139"/>
    <mergeCell ref="A140:J140"/>
    <mergeCell ref="A142:J142"/>
    <mergeCell ref="A143:E143"/>
    <mergeCell ref="G143:H143"/>
    <mergeCell ref="I143:J143"/>
    <mergeCell ref="F144:F151"/>
    <mergeCell ref="G144:H144"/>
    <mergeCell ref="I144:J144"/>
    <mergeCell ref="G150:H150"/>
    <mergeCell ref="I150:J150"/>
    <mergeCell ref="E81:G81"/>
    <mergeCell ref="H81:I81"/>
    <mergeCell ref="E82:G82"/>
    <mergeCell ref="H82:I82"/>
    <mergeCell ref="E83:G83"/>
    <mergeCell ref="H83:I83"/>
    <mergeCell ref="A95:J95"/>
    <mergeCell ref="A96:J97"/>
    <mergeCell ref="A98:B98"/>
    <mergeCell ref="A76:J76"/>
    <mergeCell ref="B77:D77"/>
    <mergeCell ref="E77:G77"/>
    <mergeCell ref="H77:I77"/>
    <mergeCell ref="E78:G78"/>
    <mergeCell ref="H78:I78"/>
    <mergeCell ref="E79:G79"/>
    <mergeCell ref="H79:I79"/>
    <mergeCell ref="E80:G80"/>
    <mergeCell ref="H80:I80"/>
    <mergeCell ref="B70:C70"/>
    <mergeCell ref="D70:E70"/>
    <mergeCell ref="F70:G70"/>
    <mergeCell ref="H70:I70"/>
    <mergeCell ref="B71:C71"/>
    <mergeCell ref="D71:E71"/>
    <mergeCell ref="F71:G71"/>
    <mergeCell ref="H71:I71"/>
    <mergeCell ref="B72:C72"/>
    <mergeCell ref="D72:E72"/>
    <mergeCell ref="A64:J64"/>
    <mergeCell ref="B66:I66"/>
    <mergeCell ref="B67:E67"/>
    <mergeCell ref="F67:I67"/>
    <mergeCell ref="B68:C68"/>
    <mergeCell ref="D68:E68"/>
    <mergeCell ref="F68:G68"/>
    <mergeCell ref="H68:I68"/>
    <mergeCell ref="B69:C69"/>
    <mergeCell ref="D69:E69"/>
    <mergeCell ref="A16:J17"/>
    <mergeCell ref="A31:J32"/>
    <mergeCell ref="A37:J38"/>
    <mergeCell ref="A49:J49"/>
    <mergeCell ref="A50:J52"/>
    <mergeCell ref="A55:J55"/>
    <mergeCell ref="A56:J58"/>
    <mergeCell ref="A61:J61"/>
    <mergeCell ref="A62:J62"/>
  </mergeCells>
  <phoneticPr fontId="53"/>
  <pageMargins left="0.70866141732283472" right="0.70866141732283472" top="0.74803149606299213" bottom="0.74803149606299213" header="0.51181102362204722" footer="0.31496062992125984"/>
  <pageSetup paperSize="9" scale="94" firstPageNumber="0" fitToHeight="7" orientation="portrait" horizontalDpi="300" verticalDpi="300" r:id="rId1"/>
  <headerFooter>
    <oddFooter>&amp;C&amp;P</oddFooter>
  </headerFooter>
  <rowBreaks count="6" manualBreakCount="6">
    <brk id="47" max="9" man="1"/>
    <brk id="93" max="9" man="1"/>
    <brk id="137" max="9" man="1"/>
    <brk id="189" max="9" man="1"/>
    <brk id="234" max="9" man="1"/>
    <brk id="283" max="9" man="1"/>
  </rowBreaks>
  <drawing r:id="rId2"/>
</worksheet>
</file>

<file path=docProps/app.xml><?xml version="1.0" encoding="utf-8"?>
<Properties xmlns="http://schemas.openxmlformats.org/officeDocument/2006/extended-properties" xmlns:vt="http://schemas.openxmlformats.org/officeDocument/2006/docPropsVTypes">
  <Template/>
  <TotalTime>6</TotalTime>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入力シート</vt:lpstr>
      <vt:lpstr>出力シート（タイムライン）</vt:lpstr>
      <vt:lpstr>出力シート（避難確保計画）</vt:lpstr>
      <vt:lpstr>'出力シート（タイムライン）'!Print_Area</vt:lpstr>
      <vt:lpstr>'出力シート（避難確保計画）'!Print_Area</vt:lpstr>
      <vt:lpstr>入力シート!Print_Area</vt:lpstr>
      <vt:lpstr>'出力シート（タイムライン）'!Print_Titles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c:title>
  <dc:subject>-</dc:subject>
  <dc:creator>-</dc:creator>
  <dc:description>-</dc:description>
  <cp:lastModifiedBy>-</cp:lastModifiedBy>
  <cp:revision>0</cp:revision>
  <cp:lastPrinted>2021-09-29T04:49:40Z</cp:lastPrinted>
  <dcterms:created xsi:type="dcterms:W3CDTF">2017-01-19T10:16:06Z</dcterms:created>
  <dcterms:modified xsi:type="dcterms:W3CDTF">2017-01-19T10:16:06Z</dcterms:modified>
  <dc:language>ja-JP</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