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320_医療推進課\01 医事班\武久\02　統計\00　衛生統計年報作成\令和2年衛生統計年報（令和4年度作成）\05_ホームページ\04_医療関係者\"/>
    </mc:Choice>
  </mc:AlternateContent>
  <bookViews>
    <workbookView xWindow="0" yWindow="0" windowWidth="20490" windowHeight="7530"/>
  </bookViews>
  <sheets>
    <sheet name="4-1" sheetId="15" r:id="rId1"/>
    <sheet name="4-2～4" sheetId="3" r:id="rId2"/>
    <sheet name="4-5,6" sheetId="4" r:id="rId3"/>
    <sheet name="4-7,8" sheetId="5" r:id="rId4"/>
    <sheet name="4-9,10" sheetId="6" r:id="rId5"/>
    <sheet name="4-11" sheetId="7" r:id="rId6"/>
    <sheet name="4-12" sheetId="8" r:id="rId7"/>
    <sheet name="4-13" sheetId="9" r:id="rId8"/>
    <sheet name="4-14" sheetId="10" r:id="rId9"/>
    <sheet name="4-15" sheetId="11" r:id="rId10"/>
    <sheet name="4-16" sheetId="12" r:id="rId11"/>
    <sheet name="4-17~19" sheetId="13" r:id="rId12"/>
  </sheets>
  <definedNames>
    <definedName name="_Regression_Int" localSheetId="0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0">'4-1'!$A$1:$R$134</definedName>
    <definedName name="_xlnm.Print_Area" localSheetId="5">'4-11'!$A$1:$X$61</definedName>
    <definedName name="_xlnm.Print_Area" localSheetId="7">'4-13'!$A$1:$S$61</definedName>
    <definedName name="_xlnm.Print_Area" localSheetId="8">'4-14'!$A$1:$J$58</definedName>
    <definedName name="_xlnm.Print_Area" localSheetId="10">'4-16'!$A$1:$H$61</definedName>
    <definedName name="_xlnm.Print_Area" localSheetId="11">'4-17~19'!$A$1:$P$63</definedName>
    <definedName name="_xlnm.Print_Area" localSheetId="1">'4-2～4'!$A$1:$AT$96</definedName>
    <definedName name="_xlnm.Print_Area" localSheetId="2">'4-5,6'!$A$1:$R$91</definedName>
    <definedName name="_xlnm.Print_Area" localSheetId="3">'4-7,8'!$A$1:$Q$91</definedName>
    <definedName name="_xlnm.Print_Area" localSheetId="4">'4-9,10'!$A$1:$L$59</definedName>
    <definedName name="Print_Area_MI" localSheetId="0">'4-1'!$B$1:$P$120</definedName>
    <definedName name="Print_Area_MI" localSheetId="5">'4-11'!$C$1:$W$65</definedName>
    <definedName name="Print_Area_MI" localSheetId="6">'4-12'!$B$1:$AR$60</definedName>
    <definedName name="Print_Area_MI" localSheetId="7">'4-13'!$1:$3991</definedName>
    <definedName name="Print_Area_MI" localSheetId="8">'4-14'!$C$1:$J$52</definedName>
    <definedName name="Print_Area_MI" localSheetId="9">'4-15'!$C$1:$V$62</definedName>
    <definedName name="Print_Area_MI" localSheetId="10">'4-16'!$C$1:$H$58</definedName>
    <definedName name="Print_Area_MI" localSheetId="2">'4-5,6'!$B$1:$R$67</definedName>
    <definedName name="Print_Area_MI" localSheetId="3">'4-7,8'!#REF!</definedName>
    <definedName name="Print_Area_MI" localSheetId="4">'4-9,10'!$B$1:$M$18</definedName>
    <definedName name="solver_adj" localSheetId="2" hidden="1">'4-5,6'!#REF!</definedName>
    <definedName name="solver_adj" localSheetId="3" hidden="1">'4-7,8'!#REF!</definedName>
    <definedName name="solver_cvg" localSheetId="2" hidden="1">0.001</definedName>
    <definedName name="solver_cvg" localSheetId="3" hidden="1">0.001</definedName>
    <definedName name="solver_drv" localSheetId="2" hidden="1">1</definedName>
    <definedName name="solver_drv" localSheetId="3" hidden="1">1</definedName>
    <definedName name="solver_est" localSheetId="2" hidden="1">1</definedName>
    <definedName name="solver_est" localSheetId="3" hidden="1">1</definedName>
    <definedName name="solver_itr" localSheetId="2" hidden="1">100</definedName>
    <definedName name="solver_itr" localSheetId="3" hidden="1">100</definedName>
    <definedName name="solver_lin" localSheetId="2" hidden="1">2</definedName>
    <definedName name="solver_lin" localSheetId="3" hidden="1">2</definedName>
    <definedName name="solver_neg" localSheetId="2" hidden="1">2</definedName>
    <definedName name="solver_neg" localSheetId="3" hidden="1">2</definedName>
    <definedName name="solver_num" localSheetId="2" hidden="1">0</definedName>
    <definedName name="solver_num" localSheetId="3" hidden="1">0</definedName>
    <definedName name="solver_nwt" localSheetId="2" hidden="1">1</definedName>
    <definedName name="solver_nwt" localSheetId="3" hidden="1">1</definedName>
    <definedName name="solver_opt" localSheetId="2" hidden="1">'4-5,6'!#REF!</definedName>
    <definedName name="solver_opt" localSheetId="3" hidden="1">'4-7,8'!#REF!</definedName>
    <definedName name="solver_pre" localSheetId="2" hidden="1">0.000001</definedName>
    <definedName name="solver_pre" localSheetId="3" hidden="1">0.000001</definedName>
    <definedName name="solver_scl" localSheetId="2" hidden="1">2</definedName>
    <definedName name="solver_scl" localSheetId="3" hidden="1">2</definedName>
    <definedName name="solver_sho" localSheetId="2" hidden="1">2</definedName>
    <definedName name="solver_sho" localSheetId="3" hidden="1">2</definedName>
    <definedName name="solver_tim" localSheetId="2" hidden="1">100</definedName>
    <definedName name="solver_tim" localSheetId="3" hidden="1">100</definedName>
    <definedName name="solver_tol" localSheetId="2" hidden="1">0.05</definedName>
    <definedName name="solver_tol" localSheetId="3" hidden="1">0.05</definedName>
    <definedName name="solver_typ" localSheetId="2" hidden="1">1</definedName>
    <definedName name="solver_typ" localSheetId="3" hidden="1">1</definedName>
    <definedName name="solver_val" localSheetId="2" hidden="1">0</definedName>
    <definedName name="solver_val" localSheetId="3" hidden="1">0</definedName>
    <definedName name="印刷範囲" localSheetId="0">'4-1'!$B$1:$P$120</definedName>
    <definedName name="印刷範囲" localSheetId="5">'4-11'!$C$1:$W$65</definedName>
    <definedName name="印刷範囲" localSheetId="6">'4-12'!$B$1:$AR$60</definedName>
    <definedName name="印刷範囲" localSheetId="7">'4-13'!$1:$3991</definedName>
    <definedName name="印刷範囲" localSheetId="8">'4-14'!$C$1:$J$52</definedName>
    <definedName name="印刷範囲" localSheetId="9">'4-15'!$C$1:$V$62</definedName>
    <definedName name="印刷範囲" localSheetId="10">'4-16'!$C$1:$H$58</definedName>
    <definedName name="印刷範囲" localSheetId="2">'4-5,6'!$B$1:$R$67</definedName>
    <definedName name="印刷範囲" localSheetId="3">'4-7,8'!#REF!</definedName>
    <definedName name="印刷範囲" localSheetId="4">'4-9,10'!$B$1:$M$18</definedName>
    <definedName name="印刷範囲">#REF!</definedName>
    <definedName name="第5_2表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13" l="1"/>
  <c r="K60" i="13"/>
  <c r="K59" i="13"/>
  <c r="K58" i="13"/>
  <c r="K57" i="13"/>
  <c r="K56" i="13"/>
  <c r="K55" i="13"/>
  <c r="K54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D58" i="12"/>
  <c r="D57" i="12"/>
  <c r="D55" i="12"/>
  <c r="D54" i="12"/>
  <c r="D53" i="12"/>
  <c r="D52" i="12"/>
  <c r="D51" i="12"/>
  <c r="D49" i="12"/>
  <c r="D48" i="12"/>
  <c r="D47" i="12"/>
  <c r="D46" i="12"/>
  <c r="D45" i="12"/>
  <c r="D43" i="12"/>
  <c r="D42" i="12"/>
  <c r="D41" i="12"/>
  <c r="D40" i="12"/>
  <c r="D39" i="12"/>
  <c r="D37" i="12"/>
  <c r="D36" i="12"/>
  <c r="D35" i="12"/>
  <c r="D34" i="12"/>
  <c r="D33" i="12"/>
  <c r="D31" i="12"/>
  <c r="D30" i="12"/>
  <c r="D29" i="12"/>
  <c r="D28" i="12"/>
  <c r="D19" i="12" s="1"/>
  <c r="D27" i="12"/>
  <c r="H25" i="12"/>
  <c r="G25" i="12"/>
  <c r="F25" i="12"/>
  <c r="E25" i="12"/>
  <c r="E16" i="12" s="1"/>
  <c r="H24" i="12"/>
  <c r="G24" i="12"/>
  <c r="F24" i="12"/>
  <c r="F15" i="12" s="1"/>
  <c r="E24" i="12"/>
  <c r="D24" i="12" s="1"/>
  <c r="D15" i="12" s="1"/>
  <c r="H22" i="12"/>
  <c r="H14" i="12" s="1"/>
  <c r="G22" i="12"/>
  <c r="G14" i="12" s="1"/>
  <c r="F22" i="12"/>
  <c r="E22" i="12"/>
  <c r="H21" i="12"/>
  <c r="G21" i="12"/>
  <c r="F21" i="12"/>
  <c r="D21" i="12" s="1"/>
  <c r="E21" i="12"/>
  <c r="H20" i="12"/>
  <c r="G20" i="12"/>
  <c r="F20" i="12"/>
  <c r="E20" i="12"/>
  <c r="H19" i="12"/>
  <c r="H13" i="12" s="1"/>
  <c r="G19" i="12"/>
  <c r="G13" i="12" s="1"/>
  <c r="G9" i="12" s="1"/>
  <c r="F19" i="12"/>
  <c r="E19" i="12"/>
  <c r="E13" i="12" s="1"/>
  <c r="H18" i="12"/>
  <c r="G18" i="12"/>
  <c r="F18" i="12"/>
  <c r="E18" i="12"/>
  <c r="D18" i="12"/>
  <c r="H16" i="12"/>
  <c r="G16" i="12"/>
  <c r="F16" i="12"/>
  <c r="H15" i="12"/>
  <c r="G15" i="12"/>
  <c r="F14" i="12"/>
  <c r="E14" i="12"/>
  <c r="H12" i="12"/>
  <c r="G12" i="12"/>
  <c r="F12" i="12"/>
  <c r="E12" i="12"/>
  <c r="D6" i="12"/>
  <c r="T61" i="11"/>
  <c r="L61" i="11"/>
  <c r="E61" i="11"/>
  <c r="D61" i="11"/>
  <c r="T60" i="11"/>
  <c r="L60" i="11"/>
  <c r="E60" i="11"/>
  <c r="D60" i="11"/>
  <c r="L59" i="11"/>
  <c r="T58" i="11"/>
  <c r="L58" i="11"/>
  <c r="E58" i="11"/>
  <c r="D58" i="11" s="1"/>
  <c r="T57" i="11"/>
  <c r="L57" i="11"/>
  <c r="E57" i="11"/>
  <c r="D57" i="11" s="1"/>
  <c r="T56" i="11"/>
  <c r="L56" i="11"/>
  <c r="E56" i="11"/>
  <c r="D56" i="11" s="1"/>
  <c r="T55" i="11"/>
  <c r="L55" i="11"/>
  <c r="E55" i="11"/>
  <c r="D55" i="11" s="1"/>
  <c r="T54" i="11"/>
  <c r="L54" i="11"/>
  <c r="E54" i="11"/>
  <c r="D54" i="11" s="1"/>
  <c r="L53" i="11"/>
  <c r="T52" i="11"/>
  <c r="L52" i="11"/>
  <c r="L27" i="11" s="1"/>
  <c r="E52" i="11"/>
  <c r="D52" i="11" s="1"/>
  <c r="T51" i="11"/>
  <c r="L51" i="11"/>
  <c r="E51" i="11"/>
  <c r="D51" i="11" s="1"/>
  <c r="T50" i="11"/>
  <c r="L50" i="11"/>
  <c r="E50" i="11"/>
  <c r="D50" i="11" s="1"/>
  <c r="T49" i="11"/>
  <c r="L49" i="11"/>
  <c r="L25" i="11" s="1"/>
  <c r="E49" i="11"/>
  <c r="D49" i="11" s="1"/>
  <c r="T48" i="11"/>
  <c r="L48" i="11"/>
  <c r="E48" i="11"/>
  <c r="D48" i="11" s="1"/>
  <c r="L47" i="11"/>
  <c r="T46" i="11"/>
  <c r="L46" i="11"/>
  <c r="E46" i="11"/>
  <c r="D46" i="11" s="1"/>
  <c r="T45" i="11"/>
  <c r="T28" i="11" s="1"/>
  <c r="T20" i="11" s="1"/>
  <c r="L45" i="11"/>
  <c r="L28" i="11" s="1"/>
  <c r="E45" i="11"/>
  <c r="D45" i="11" s="1"/>
  <c r="T44" i="11"/>
  <c r="T27" i="11" s="1"/>
  <c r="T19" i="11" s="1"/>
  <c r="L44" i="11"/>
  <c r="E44" i="11"/>
  <c r="D44" i="11" s="1"/>
  <c r="T43" i="11"/>
  <c r="L43" i="11"/>
  <c r="L24" i="11" s="1"/>
  <c r="E43" i="11"/>
  <c r="D43" i="11" s="1"/>
  <c r="T42" i="11"/>
  <c r="L42" i="11"/>
  <c r="E42" i="11"/>
  <c r="D42" i="11" s="1"/>
  <c r="L41" i="11"/>
  <c r="T40" i="11"/>
  <c r="T24" i="11" s="1"/>
  <c r="L40" i="11"/>
  <c r="E40" i="11"/>
  <c r="D40" i="11"/>
  <c r="T39" i="11"/>
  <c r="L39" i="11"/>
  <c r="E39" i="11"/>
  <c r="D39" i="11"/>
  <c r="T38" i="11"/>
  <c r="L38" i="11"/>
  <c r="E38" i="11"/>
  <c r="D38" i="11"/>
  <c r="D26" i="11" s="1"/>
  <c r="D18" i="11" s="1"/>
  <c r="T37" i="11"/>
  <c r="L37" i="11"/>
  <c r="E37" i="11"/>
  <c r="D37" i="11"/>
  <c r="T36" i="11"/>
  <c r="T25" i="11" s="1"/>
  <c r="T17" i="11" s="1"/>
  <c r="L36" i="11"/>
  <c r="E36" i="11"/>
  <c r="D36" i="11"/>
  <c r="L35" i="11"/>
  <c r="T34" i="11"/>
  <c r="L34" i="11"/>
  <c r="E34" i="11"/>
  <c r="D34" i="11" s="1"/>
  <c r="T33" i="11"/>
  <c r="L33" i="11"/>
  <c r="E33" i="11"/>
  <c r="E24" i="11" s="1"/>
  <c r="T32" i="11"/>
  <c r="L32" i="11"/>
  <c r="E32" i="11"/>
  <c r="D32" i="11" s="1"/>
  <c r="T31" i="11"/>
  <c r="L31" i="11"/>
  <c r="E31" i="11"/>
  <c r="D31" i="11" s="1"/>
  <c r="D23" i="11" s="1"/>
  <c r="T30" i="11"/>
  <c r="L30" i="11"/>
  <c r="E30" i="11"/>
  <c r="D30" i="11" s="1"/>
  <c r="D22" i="11" s="1"/>
  <c r="W28" i="11"/>
  <c r="V28" i="11"/>
  <c r="U28" i="11"/>
  <c r="U20" i="11" s="1"/>
  <c r="S28" i="11"/>
  <c r="R28" i="11"/>
  <c r="Q28" i="11"/>
  <c r="Q20" i="11" s="1"/>
  <c r="P28" i="11"/>
  <c r="P20" i="11" s="1"/>
  <c r="O28" i="11"/>
  <c r="N28" i="11"/>
  <c r="M28" i="11"/>
  <c r="M20" i="11" s="1"/>
  <c r="L20" i="11" s="1"/>
  <c r="I28" i="11"/>
  <c r="H28" i="11"/>
  <c r="G28" i="11"/>
  <c r="G20" i="11" s="1"/>
  <c r="F28" i="11"/>
  <c r="F20" i="11" s="1"/>
  <c r="W27" i="11"/>
  <c r="W19" i="11" s="1"/>
  <c r="V27" i="11"/>
  <c r="U27" i="11"/>
  <c r="S27" i="11"/>
  <c r="S19" i="11" s="1"/>
  <c r="R27" i="11"/>
  <c r="R19" i="11" s="1"/>
  <c r="Q27" i="11"/>
  <c r="P27" i="11"/>
  <c r="O27" i="11"/>
  <c r="O19" i="11" s="1"/>
  <c r="N27" i="11"/>
  <c r="M27" i="11"/>
  <c r="I27" i="11"/>
  <c r="I19" i="11" s="1"/>
  <c r="H27" i="11"/>
  <c r="H19" i="11" s="1"/>
  <c r="G27" i="11"/>
  <c r="F27" i="11"/>
  <c r="E27" i="11"/>
  <c r="W26" i="11"/>
  <c r="V26" i="11"/>
  <c r="U26" i="11"/>
  <c r="U18" i="11" s="1"/>
  <c r="T26" i="11"/>
  <c r="T18" i="11" s="1"/>
  <c r="S26" i="11"/>
  <c r="R26" i="11"/>
  <c r="Q26" i="11"/>
  <c r="Q18" i="11" s="1"/>
  <c r="P26" i="11"/>
  <c r="O26" i="11"/>
  <c r="N26" i="11"/>
  <c r="M26" i="11"/>
  <c r="M18" i="11" s="1"/>
  <c r="L18" i="11" s="1"/>
  <c r="L26" i="11"/>
  <c r="I26" i="11"/>
  <c r="H26" i="11"/>
  <c r="G26" i="11"/>
  <c r="G18" i="11" s="1"/>
  <c r="E18" i="11" s="1"/>
  <c r="F26" i="11"/>
  <c r="E26" i="11"/>
  <c r="W25" i="11"/>
  <c r="V25" i="11"/>
  <c r="V17" i="11" s="1"/>
  <c r="U25" i="11"/>
  <c r="S25" i="11"/>
  <c r="R25" i="11"/>
  <c r="Q25" i="11"/>
  <c r="P25" i="11"/>
  <c r="O25" i="11"/>
  <c r="N25" i="11"/>
  <c r="N17" i="11" s="1"/>
  <c r="M25" i="11"/>
  <c r="I25" i="11"/>
  <c r="H25" i="11"/>
  <c r="G25" i="11"/>
  <c r="F25" i="11"/>
  <c r="E25" i="11"/>
  <c r="W24" i="11"/>
  <c r="V24" i="11"/>
  <c r="U24" i="11"/>
  <c r="S24" i="11"/>
  <c r="R24" i="11"/>
  <c r="Q24" i="11"/>
  <c r="P24" i="11"/>
  <c r="P16" i="11" s="1"/>
  <c r="O24" i="11"/>
  <c r="N24" i="11"/>
  <c r="M24" i="11"/>
  <c r="I24" i="11"/>
  <c r="H24" i="11"/>
  <c r="G24" i="11"/>
  <c r="F24" i="11"/>
  <c r="F16" i="11" s="1"/>
  <c r="W23" i="11"/>
  <c r="W17" i="11" s="1"/>
  <c r="V23" i="11"/>
  <c r="U23" i="11"/>
  <c r="T23" i="11"/>
  <c r="S23" i="11"/>
  <c r="S17" i="11" s="1"/>
  <c r="R23" i="11"/>
  <c r="R17" i="11" s="1"/>
  <c r="Q23" i="11"/>
  <c r="P23" i="11"/>
  <c r="O23" i="11"/>
  <c r="O17" i="11" s="1"/>
  <c r="N23" i="11"/>
  <c r="M23" i="11"/>
  <c r="L23" i="11"/>
  <c r="I23" i="11"/>
  <c r="I17" i="11" s="1"/>
  <c r="H23" i="11"/>
  <c r="H17" i="11" s="1"/>
  <c r="G23" i="11"/>
  <c r="F23" i="11"/>
  <c r="E23" i="11"/>
  <c r="W22" i="11"/>
  <c r="V22" i="11"/>
  <c r="U22" i="11"/>
  <c r="U16" i="11" s="1"/>
  <c r="T22" i="11"/>
  <c r="T16" i="11" s="1"/>
  <c r="T13" i="11" s="1"/>
  <c r="S22" i="11"/>
  <c r="R22" i="11"/>
  <c r="Q22" i="11"/>
  <c r="Q16" i="11" s="1"/>
  <c r="Q13" i="11" s="1"/>
  <c r="P22" i="11"/>
  <c r="O22" i="11"/>
  <c r="N22" i="11"/>
  <c r="M22" i="11"/>
  <c r="M16" i="11" s="1"/>
  <c r="L22" i="11"/>
  <c r="I22" i="11"/>
  <c r="H22" i="11"/>
  <c r="G22" i="11"/>
  <c r="G16" i="11" s="1"/>
  <c r="G13" i="11" s="1"/>
  <c r="F22" i="11"/>
  <c r="W20" i="11"/>
  <c r="V20" i="11"/>
  <c r="S20" i="11"/>
  <c r="R20" i="11"/>
  <c r="O20" i="11"/>
  <c r="N20" i="11"/>
  <c r="I20" i="11"/>
  <c r="H20" i="11"/>
  <c r="V19" i="11"/>
  <c r="U19" i="11"/>
  <c r="Q19" i="11"/>
  <c r="P19" i="11"/>
  <c r="N19" i="11"/>
  <c r="M19" i="11"/>
  <c r="L19" i="11" s="1"/>
  <c r="G19" i="11"/>
  <c r="F19" i="11"/>
  <c r="W18" i="11"/>
  <c r="V18" i="11"/>
  <c r="S18" i="11"/>
  <c r="R18" i="11"/>
  <c r="P18" i="11"/>
  <c r="O18" i="11"/>
  <c r="N18" i="11"/>
  <c r="I18" i="11"/>
  <c r="H18" i="11"/>
  <c r="F18" i="11"/>
  <c r="U17" i="11"/>
  <c r="Q17" i="11"/>
  <c r="P17" i="11"/>
  <c r="M17" i="11"/>
  <c r="L17" i="11" s="1"/>
  <c r="G17" i="11"/>
  <c r="F17" i="11"/>
  <c r="W16" i="11"/>
  <c r="W13" i="11" s="1"/>
  <c r="V16" i="11"/>
  <c r="S16" i="11"/>
  <c r="R16" i="11"/>
  <c r="O16" i="11"/>
  <c r="O13" i="11" s="1"/>
  <c r="N16" i="11"/>
  <c r="N13" i="11" s="1"/>
  <c r="I16" i="11"/>
  <c r="H16" i="11"/>
  <c r="T10" i="11"/>
  <c r="D10" i="11" s="1"/>
  <c r="L10" i="11"/>
  <c r="E10" i="11"/>
  <c r="J24" i="10"/>
  <c r="I24" i="10"/>
  <c r="H24" i="10"/>
  <c r="G24" i="10"/>
  <c r="F24" i="10"/>
  <c r="E24" i="10"/>
  <c r="D24" i="10"/>
  <c r="J23" i="10"/>
  <c r="J15" i="10" s="1"/>
  <c r="I23" i="10"/>
  <c r="H23" i="10"/>
  <c r="G23" i="10"/>
  <c r="F23" i="10"/>
  <c r="E23" i="10"/>
  <c r="D23" i="10"/>
  <c r="J22" i="10"/>
  <c r="I22" i="10"/>
  <c r="I14" i="10" s="1"/>
  <c r="H22" i="10"/>
  <c r="G22" i="10"/>
  <c r="F22" i="10"/>
  <c r="E22" i="10"/>
  <c r="D22" i="10"/>
  <c r="J21" i="10"/>
  <c r="I21" i="10"/>
  <c r="H21" i="10"/>
  <c r="G21" i="10"/>
  <c r="F21" i="10"/>
  <c r="E21" i="10"/>
  <c r="D21" i="10"/>
  <c r="J20" i="10"/>
  <c r="I20" i="10"/>
  <c r="H20" i="10"/>
  <c r="G20" i="10"/>
  <c r="F20" i="10"/>
  <c r="E20" i="10"/>
  <c r="D20" i="10"/>
  <c r="J19" i="10"/>
  <c r="I19" i="10"/>
  <c r="H19" i="10"/>
  <c r="H13" i="10" s="1"/>
  <c r="G19" i="10"/>
  <c r="G13" i="10" s="1"/>
  <c r="F19" i="10"/>
  <c r="F13" i="10" s="1"/>
  <c r="E19" i="10"/>
  <c r="D19" i="10"/>
  <c r="J18" i="10"/>
  <c r="I18" i="10"/>
  <c r="H18" i="10"/>
  <c r="G18" i="10"/>
  <c r="G12" i="10" s="1"/>
  <c r="F18" i="10"/>
  <c r="F12" i="10" s="1"/>
  <c r="E18" i="10"/>
  <c r="E12" i="10" s="1"/>
  <c r="E9" i="10" s="1"/>
  <c r="D18" i="10"/>
  <c r="J16" i="10"/>
  <c r="I16" i="10"/>
  <c r="H16" i="10"/>
  <c r="G16" i="10"/>
  <c r="F16" i="10"/>
  <c r="E16" i="10"/>
  <c r="D16" i="10"/>
  <c r="I15" i="10"/>
  <c r="H15" i="10"/>
  <c r="G15" i="10"/>
  <c r="F15" i="10"/>
  <c r="E15" i="10"/>
  <c r="D15" i="10"/>
  <c r="J14" i="10"/>
  <c r="H14" i="10"/>
  <c r="G14" i="10"/>
  <c r="F14" i="10"/>
  <c r="E14" i="10"/>
  <c r="D14" i="10"/>
  <c r="D9" i="10" s="1"/>
  <c r="J13" i="10"/>
  <c r="I13" i="10"/>
  <c r="E13" i="10"/>
  <c r="D13" i="10"/>
  <c r="J12" i="10"/>
  <c r="I12" i="10"/>
  <c r="H12" i="10"/>
  <c r="D12" i="10"/>
  <c r="O60" i="9"/>
  <c r="K60" i="9"/>
  <c r="D60" i="9"/>
  <c r="C60" i="9" s="1"/>
  <c r="O59" i="9"/>
  <c r="K59" i="9"/>
  <c r="D59" i="9"/>
  <c r="C59" i="9" s="1"/>
  <c r="O57" i="9"/>
  <c r="K57" i="9"/>
  <c r="D57" i="9"/>
  <c r="C57" i="9" s="1"/>
  <c r="O56" i="9"/>
  <c r="K56" i="9"/>
  <c r="D56" i="9"/>
  <c r="C56" i="9" s="1"/>
  <c r="O55" i="9"/>
  <c r="K55" i="9"/>
  <c r="D55" i="9"/>
  <c r="C55" i="9" s="1"/>
  <c r="O54" i="9"/>
  <c r="K54" i="9"/>
  <c r="D54" i="9"/>
  <c r="C54" i="9" s="1"/>
  <c r="O53" i="9"/>
  <c r="K53" i="9"/>
  <c r="D53" i="9"/>
  <c r="C53" i="9" s="1"/>
  <c r="O51" i="9"/>
  <c r="K51" i="9"/>
  <c r="K26" i="9" s="1"/>
  <c r="K18" i="9" s="1"/>
  <c r="D51" i="9"/>
  <c r="D26" i="9" s="1"/>
  <c r="D18" i="9" s="1"/>
  <c r="O50" i="9"/>
  <c r="K50" i="9"/>
  <c r="D50" i="9"/>
  <c r="C50" i="9" s="1"/>
  <c r="O49" i="9"/>
  <c r="K49" i="9"/>
  <c r="D49" i="9"/>
  <c r="C49" i="9" s="1"/>
  <c r="O48" i="9"/>
  <c r="K48" i="9"/>
  <c r="D48" i="9"/>
  <c r="C48" i="9" s="1"/>
  <c r="O47" i="9"/>
  <c r="K47" i="9"/>
  <c r="D47" i="9"/>
  <c r="C47" i="9" s="1"/>
  <c r="O45" i="9"/>
  <c r="K45" i="9"/>
  <c r="D45" i="9"/>
  <c r="C45" i="9" s="1"/>
  <c r="O44" i="9"/>
  <c r="K44" i="9"/>
  <c r="K27" i="9" s="1"/>
  <c r="K19" i="9" s="1"/>
  <c r="D44" i="9"/>
  <c r="C44" i="9" s="1"/>
  <c r="O43" i="9"/>
  <c r="K43" i="9"/>
  <c r="D43" i="9"/>
  <c r="C43" i="9" s="1"/>
  <c r="O42" i="9"/>
  <c r="K42" i="9"/>
  <c r="D42" i="9"/>
  <c r="C42" i="9" s="1"/>
  <c r="O41" i="9"/>
  <c r="K41" i="9"/>
  <c r="D41" i="9"/>
  <c r="C41" i="9" s="1"/>
  <c r="O39" i="9"/>
  <c r="K39" i="9"/>
  <c r="D39" i="9"/>
  <c r="C39" i="9" s="1"/>
  <c r="O38" i="9"/>
  <c r="K38" i="9"/>
  <c r="D38" i="9"/>
  <c r="C38" i="9" s="1"/>
  <c r="O37" i="9"/>
  <c r="K37" i="9"/>
  <c r="K25" i="9" s="1"/>
  <c r="K17" i="9" s="1"/>
  <c r="D37" i="9"/>
  <c r="C37" i="9" s="1"/>
  <c r="C25" i="9" s="1"/>
  <c r="C17" i="9" s="1"/>
  <c r="O36" i="9"/>
  <c r="K36" i="9"/>
  <c r="D36" i="9"/>
  <c r="C36" i="9" s="1"/>
  <c r="O35" i="9"/>
  <c r="K35" i="9"/>
  <c r="K24" i="9" s="1"/>
  <c r="D35" i="9"/>
  <c r="C35" i="9" s="1"/>
  <c r="O33" i="9"/>
  <c r="K33" i="9"/>
  <c r="D33" i="9"/>
  <c r="C33" i="9" s="1"/>
  <c r="O32" i="9"/>
  <c r="K32" i="9"/>
  <c r="K23" i="9" s="1"/>
  <c r="K15" i="9" s="1"/>
  <c r="D32" i="9"/>
  <c r="C32" i="9" s="1"/>
  <c r="C23" i="9" s="1"/>
  <c r="O31" i="9"/>
  <c r="K31" i="9"/>
  <c r="D31" i="9"/>
  <c r="C31" i="9" s="1"/>
  <c r="O30" i="9"/>
  <c r="K30" i="9"/>
  <c r="K22" i="9" s="1"/>
  <c r="K16" i="9" s="1"/>
  <c r="D30" i="9"/>
  <c r="D22" i="9" s="1"/>
  <c r="O29" i="9"/>
  <c r="K29" i="9"/>
  <c r="D29" i="9"/>
  <c r="C29" i="9" s="1"/>
  <c r="C21" i="9" s="1"/>
  <c r="R27" i="9"/>
  <c r="Q27" i="9"/>
  <c r="P27" i="9"/>
  <c r="O27" i="9"/>
  <c r="N27" i="9"/>
  <c r="M27" i="9"/>
  <c r="L27" i="9"/>
  <c r="J27" i="9"/>
  <c r="I27" i="9"/>
  <c r="H27" i="9"/>
  <c r="G27" i="9"/>
  <c r="F27" i="9"/>
  <c r="E27" i="9"/>
  <c r="R26" i="9"/>
  <c r="Q26" i="9"/>
  <c r="P26" i="9"/>
  <c r="O26" i="9"/>
  <c r="N26" i="9"/>
  <c r="M26" i="9"/>
  <c r="L26" i="9"/>
  <c r="J26" i="9"/>
  <c r="I26" i="9"/>
  <c r="H26" i="9"/>
  <c r="G26" i="9"/>
  <c r="F26" i="9"/>
  <c r="E26" i="9"/>
  <c r="R25" i="9"/>
  <c r="Q25" i="9"/>
  <c r="P25" i="9"/>
  <c r="O25" i="9"/>
  <c r="N25" i="9"/>
  <c r="M25" i="9"/>
  <c r="L25" i="9"/>
  <c r="J25" i="9"/>
  <c r="I25" i="9"/>
  <c r="H25" i="9"/>
  <c r="G25" i="9"/>
  <c r="F25" i="9"/>
  <c r="E25" i="9"/>
  <c r="R24" i="9"/>
  <c r="Q24" i="9"/>
  <c r="P24" i="9"/>
  <c r="O24" i="9"/>
  <c r="N24" i="9"/>
  <c r="M24" i="9"/>
  <c r="L24" i="9"/>
  <c r="J24" i="9"/>
  <c r="I24" i="9"/>
  <c r="H24" i="9"/>
  <c r="G24" i="9"/>
  <c r="F24" i="9"/>
  <c r="E24" i="9"/>
  <c r="R23" i="9"/>
  <c r="Q23" i="9"/>
  <c r="P23" i="9"/>
  <c r="O23" i="9"/>
  <c r="N23" i="9"/>
  <c r="M23" i="9"/>
  <c r="L23" i="9"/>
  <c r="J23" i="9"/>
  <c r="I23" i="9"/>
  <c r="H23" i="9"/>
  <c r="G23" i="9"/>
  <c r="F23" i="9"/>
  <c r="E23" i="9"/>
  <c r="R22" i="9"/>
  <c r="Q22" i="9"/>
  <c r="P22" i="9"/>
  <c r="O22" i="9"/>
  <c r="N22" i="9"/>
  <c r="M22" i="9"/>
  <c r="L22" i="9"/>
  <c r="J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R19" i="9"/>
  <c r="Q19" i="9"/>
  <c r="P19" i="9"/>
  <c r="O19" i="9"/>
  <c r="N19" i="9"/>
  <c r="M19" i="9"/>
  <c r="L19" i="9"/>
  <c r="J19" i="9"/>
  <c r="I19" i="9"/>
  <c r="H19" i="9"/>
  <c r="G19" i="9"/>
  <c r="F19" i="9"/>
  <c r="E19" i="9"/>
  <c r="R18" i="9"/>
  <c r="Q18" i="9"/>
  <c r="P18" i="9"/>
  <c r="O18" i="9"/>
  <c r="N18" i="9"/>
  <c r="M18" i="9"/>
  <c r="L18" i="9"/>
  <c r="J18" i="9"/>
  <c r="I18" i="9"/>
  <c r="H18" i="9"/>
  <c r="G18" i="9"/>
  <c r="F18" i="9"/>
  <c r="E18" i="9"/>
  <c r="R17" i="9"/>
  <c r="Q17" i="9"/>
  <c r="P17" i="9"/>
  <c r="O17" i="9"/>
  <c r="N17" i="9"/>
  <c r="M17" i="9"/>
  <c r="L17" i="9"/>
  <c r="J17" i="9"/>
  <c r="I17" i="9"/>
  <c r="H17" i="9"/>
  <c r="G17" i="9"/>
  <c r="F17" i="9"/>
  <c r="E17" i="9"/>
  <c r="R16" i="9"/>
  <c r="Q16" i="9"/>
  <c r="P16" i="9"/>
  <c r="O16" i="9"/>
  <c r="N16" i="9"/>
  <c r="M16" i="9"/>
  <c r="L16" i="9"/>
  <c r="J16" i="9"/>
  <c r="I16" i="9"/>
  <c r="H16" i="9"/>
  <c r="G16" i="9"/>
  <c r="F16" i="9"/>
  <c r="E16" i="9"/>
  <c r="R15" i="9"/>
  <c r="Q15" i="9"/>
  <c r="P15" i="9"/>
  <c r="P12" i="9" s="1"/>
  <c r="O15" i="9"/>
  <c r="N15" i="9"/>
  <c r="M15" i="9"/>
  <c r="L15" i="9"/>
  <c r="J15" i="9"/>
  <c r="I15" i="9"/>
  <c r="H15" i="9"/>
  <c r="H12" i="9" s="1"/>
  <c r="G15" i="9"/>
  <c r="F15" i="9"/>
  <c r="E15" i="9"/>
  <c r="R12" i="9"/>
  <c r="Q12" i="9"/>
  <c r="O12" i="9"/>
  <c r="N12" i="9"/>
  <c r="M12" i="9"/>
  <c r="L12" i="9"/>
  <c r="J12" i="9"/>
  <c r="I12" i="9"/>
  <c r="G12" i="9"/>
  <c r="F12" i="9"/>
  <c r="E12" i="9"/>
  <c r="O9" i="9"/>
  <c r="K9" i="9"/>
  <c r="D9" i="9"/>
  <c r="C9" i="9" s="1"/>
  <c r="AW27" i="8"/>
  <c r="AV27" i="8"/>
  <c r="AU27" i="8"/>
  <c r="AT27" i="8"/>
  <c r="AS27" i="8"/>
  <c r="AR27" i="8"/>
  <c r="AR18" i="8" s="1"/>
  <c r="AQ27" i="8"/>
  <c r="AQ18" i="8" s="1"/>
  <c r="AP27" i="8"/>
  <c r="AO27" i="8"/>
  <c r="AN27" i="8"/>
  <c r="AM27" i="8"/>
  <c r="AL27" i="8"/>
  <c r="AK27" i="8"/>
  <c r="AJ27" i="8"/>
  <c r="AJ18" i="8" s="1"/>
  <c r="AI27" i="8"/>
  <c r="AI18" i="8" s="1"/>
  <c r="AH27" i="8"/>
  <c r="AG27" i="8"/>
  <c r="AF27" i="8"/>
  <c r="AE27" i="8"/>
  <c r="AD27" i="8"/>
  <c r="AC27" i="8"/>
  <c r="AB27" i="8"/>
  <c r="AB18" i="8" s="1"/>
  <c r="AA27" i="8"/>
  <c r="AA18" i="8" s="1"/>
  <c r="X27" i="8"/>
  <c r="W27" i="8"/>
  <c r="V27" i="8"/>
  <c r="U27" i="8"/>
  <c r="T27" i="8"/>
  <c r="S27" i="8"/>
  <c r="R27" i="8"/>
  <c r="R18" i="8" s="1"/>
  <c r="Q27" i="8"/>
  <c r="Q18" i="8" s="1"/>
  <c r="P27" i="8"/>
  <c r="O27" i="8"/>
  <c r="N27" i="8"/>
  <c r="M27" i="8"/>
  <c r="L27" i="8"/>
  <c r="K27" i="8"/>
  <c r="J27" i="8"/>
  <c r="J18" i="8" s="1"/>
  <c r="I27" i="8"/>
  <c r="I18" i="8" s="1"/>
  <c r="H27" i="8"/>
  <c r="G27" i="8"/>
  <c r="F27" i="8"/>
  <c r="E27" i="8"/>
  <c r="D27" i="8"/>
  <c r="AW26" i="8"/>
  <c r="AV26" i="8"/>
  <c r="AV17" i="8" s="1"/>
  <c r="AU26" i="8"/>
  <c r="AU17" i="8" s="1"/>
  <c r="AT26" i="8"/>
  <c r="AS26" i="8"/>
  <c r="AR26" i="8"/>
  <c r="AQ26" i="8"/>
  <c r="AP26" i="8"/>
  <c r="AO26" i="8"/>
  <c r="AN26" i="8"/>
  <c r="AN17" i="8" s="1"/>
  <c r="AM26" i="8"/>
  <c r="AM17" i="8" s="1"/>
  <c r="AL26" i="8"/>
  <c r="AK26" i="8"/>
  <c r="AJ26" i="8"/>
  <c r="AI26" i="8"/>
  <c r="AH26" i="8"/>
  <c r="AG26" i="8"/>
  <c r="AF26" i="8"/>
  <c r="AF17" i="8" s="1"/>
  <c r="AE26" i="8"/>
  <c r="AE17" i="8" s="1"/>
  <c r="AD26" i="8"/>
  <c r="AC26" i="8"/>
  <c r="AB26" i="8"/>
  <c r="AA26" i="8"/>
  <c r="X26" i="8"/>
  <c r="W26" i="8"/>
  <c r="V26" i="8"/>
  <c r="V17" i="8" s="1"/>
  <c r="U26" i="8"/>
  <c r="U17" i="8" s="1"/>
  <c r="T26" i="8"/>
  <c r="S26" i="8"/>
  <c r="R26" i="8"/>
  <c r="Q26" i="8"/>
  <c r="P26" i="8"/>
  <c r="O26" i="8"/>
  <c r="N26" i="8"/>
  <c r="N17" i="8" s="1"/>
  <c r="M26" i="8"/>
  <c r="M17" i="8" s="1"/>
  <c r="L26" i="8"/>
  <c r="K26" i="8"/>
  <c r="J26" i="8"/>
  <c r="I26" i="8"/>
  <c r="H26" i="8"/>
  <c r="G26" i="8"/>
  <c r="F26" i="8"/>
  <c r="F17" i="8" s="1"/>
  <c r="E26" i="8"/>
  <c r="E17" i="8" s="1"/>
  <c r="D26" i="8"/>
  <c r="AW24" i="8"/>
  <c r="AV24" i="8"/>
  <c r="AU24" i="8"/>
  <c r="AT24" i="8"/>
  <c r="AS24" i="8"/>
  <c r="AR24" i="8"/>
  <c r="AR16" i="8" s="1"/>
  <c r="AQ24" i="8"/>
  <c r="AQ16" i="8" s="1"/>
  <c r="AP24" i="8"/>
  <c r="AO24" i="8"/>
  <c r="AN24" i="8"/>
  <c r="AM24" i="8"/>
  <c r="AL24" i="8"/>
  <c r="AK24" i="8"/>
  <c r="AJ24" i="8"/>
  <c r="AJ16" i="8" s="1"/>
  <c r="AI24" i="8"/>
  <c r="AI16" i="8" s="1"/>
  <c r="AH24" i="8"/>
  <c r="AG24" i="8"/>
  <c r="AF24" i="8"/>
  <c r="AE24" i="8"/>
  <c r="AD24" i="8"/>
  <c r="AC24" i="8"/>
  <c r="AB24" i="8"/>
  <c r="AB16" i="8" s="1"/>
  <c r="AA24" i="8"/>
  <c r="AA16" i="8" s="1"/>
  <c r="X24" i="8"/>
  <c r="W24" i="8"/>
  <c r="V24" i="8"/>
  <c r="U24" i="8"/>
  <c r="T24" i="8"/>
  <c r="S24" i="8"/>
  <c r="R24" i="8"/>
  <c r="R16" i="8" s="1"/>
  <c r="Q24" i="8"/>
  <c r="Q16" i="8" s="1"/>
  <c r="P24" i="8"/>
  <c r="O24" i="8"/>
  <c r="N24" i="8"/>
  <c r="M24" i="8"/>
  <c r="L24" i="8"/>
  <c r="K24" i="8"/>
  <c r="J24" i="8"/>
  <c r="J16" i="8" s="1"/>
  <c r="I24" i="8"/>
  <c r="I16" i="8" s="1"/>
  <c r="H24" i="8"/>
  <c r="G24" i="8"/>
  <c r="F24" i="8"/>
  <c r="E24" i="8"/>
  <c r="D24" i="8"/>
  <c r="AW23" i="8"/>
  <c r="AV23" i="8"/>
  <c r="AU23" i="8"/>
  <c r="AT23" i="8"/>
  <c r="AS23" i="8"/>
  <c r="AR23" i="8"/>
  <c r="AQ23" i="8"/>
  <c r="AP23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AW21" i="8"/>
  <c r="AV21" i="8"/>
  <c r="AV15" i="8" s="1"/>
  <c r="AU21" i="8"/>
  <c r="AU15" i="8" s="1"/>
  <c r="AT21" i="8"/>
  <c r="AS21" i="8"/>
  <c r="AR21" i="8"/>
  <c r="AQ21" i="8"/>
  <c r="AP21" i="8"/>
  <c r="AO21" i="8"/>
  <c r="AN21" i="8"/>
  <c r="AN15" i="8" s="1"/>
  <c r="AM21" i="8"/>
  <c r="AM15" i="8" s="1"/>
  <c r="AL21" i="8"/>
  <c r="AK21" i="8"/>
  <c r="AJ21" i="8"/>
  <c r="AI21" i="8"/>
  <c r="AH21" i="8"/>
  <c r="AG21" i="8"/>
  <c r="AF21" i="8"/>
  <c r="AF15" i="8" s="1"/>
  <c r="AE21" i="8"/>
  <c r="AE15" i="8" s="1"/>
  <c r="AD21" i="8"/>
  <c r="AC21" i="8"/>
  <c r="AB21" i="8"/>
  <c r="AA21" i="8"/>
  <c r="X21" i="8"/>
  <c r="W21" i="8"/>
  <c r="V21" i="8"/>
  <c r="V15" i="8" s="1"/>
  <c r="U21" i="8"/>
  <c r="U15" i="8" s="1"/>
  <c r="T21" i="8"/>
  <c r="S21" i="8"/>
  <c r="R21" i="8"/>
  <c r="Q21" i="8"/>
  <c r="P21" i="8"/>
  <c r="O21" i="8"/>
  <c r="N21" i="8"/>
  <c r="N15" i="8" s="1"/>
  <c r="M21" i="8"/>
  <c r="M15" i="8" s="1"/>
  <c r="L21" i="8"/>
  <c r="K21" i="8"/>
  <c r="J21" i="8"/>
  <c r="I21" i="8"/>
  <c r="H21" i="8"/>
  <c r="G21" i="8"/>
  <c r="F21" i="8"/>
  <c r="F15" i="8" s="1"/>
  <c r="E21" i="8"/>
  <c r="E15" i="8" s="1"/>
  <c r="D21" i="8"/>
  <c r="AW20" i="8"/>
  <c r="AV20" i="8"/>
  <c r="AU20" i="8"/>
  <c r="AT20" i="8"/>
  <c r="AS20" i="8"/>
  <c r="AR20" i="8"/>
  <c r="AR14" i="8" s="1"/>
  <c r="AR11" i="8" s="1"/>
  <c r="AQ20" i="8"/>
  <c r="AQ14" i="8" s="1"/>
  <c r="AQ11" i="8" s="1"/>
  <c r="AP20" i="8"/>
  <c r="AO20" i="8"/>
  <c r="AN20" i="8"/>
  <c r="AM20" i="8"/>
  <c r="AL20" i="8"/>
  <c r="AK20" i="8"/>
  <c r="AJ20" i="8"/>
  <c r="AJ14" i="8" s="1"/>
  <c r="AJ11" i="8" s="1"/>
  <c r="AI20" i="8"/>
  <c r="AI14" i="8" s="1"/>
  <c r="AI11" i="8" s="1"/>
  <c r="AH20" i="8"/>
  <c r="AG20" i="8"/>
  <c r="AF20" i="8"/>
  <c r="AE20" i="8"/>
  <c r="AD20" i="8"/>
  <c r="AC20" i="8"/>
  <c r="AB20" i="8"/>
  <c r="AB14" i="8" s="1"/>
  <c r="AB11" i="8" s="1"/>
  <c r="AA20" i="8"/>
  <c r="AA14" i="8" s="1"/>
  <c r="AA11" i="8" s="1"/>
  <c r="X20" i="8"/>
  <c r="W20" i="8"/>
  <c r="V20" i="8"/>
  <c r="U20" i="8"/>
  <c r="T20" i="8"/>
  <c r="S20" i="8"/>
  <c r="R20" i="8"/>
  <c r="R14" i="8" s="1"/>
  <c r="R11" i="8" s="1"/>
  <c r="Q20" i="8"/>
  <c r="Q14" i="8" s="1"/>
  <c r="Q11" i="8" s="1"/>
  <c r="P20" i="8"/>
  <c r="O20" i="8"/>
  <c r="N20" i="8"/>
  <c r="M20" i="8"/>
  <c r="L20" i="8"/>
  <c r="K20" i="8"/>
  <c r="J20" i="8"/>
  <c r="J14" i="8" s="1"/>
  <c r="J11" i="8" s="1"/>
  <c r="I20" i="8"/>
  <c r="I14" i="8" s="1"/>
  <c r="I11" i="8" s="1"/>
  <c r="H20" i="8"/>
  <c r="G20" i="8"/>
  <c r="F20" i="8"/>
  <c r="E20" i="8"/>
  <c r="D20" i="8"/>
  <c r="AW18" i="8"/>
  <c r="AV18" i="8"/>
  <c r="AU18" i="8"/>
  <c r="AT18" i="8"/>
  <c r="AS18" i="8"/>
  <c r="AP18" i="8"/>
  <c r="AO18" i="8"/>
  <c r="AN18" i="8"/>
  <c r="AM18" i="8"/>
  <c r="AL18" i="8"/>
  <c r="AK18" i="8"/>
  <c r="AH18" i="8"/>
  <c r="AG18" i="8"/>
  <c r="AF18" i="8"/>
  <c r="AE18" i="8"/>
  <c r="AD18" i="8"/>
  <c r="AC18" i="8"/>
  <c r="X18" i="8"/>
  <c r="W18" i="8"/>
  <c r="V18" i="8"/>
  <c r="U18" i="8"/>
  <c r="T18" i="8"/>
  <c r="S18" i="8"/>
  <c r="P18" i="8"/>
  <c r="O18" i="8"/>
  <c r="N18" i="8"/>
  <c r="M18" i="8"/>
  <c r="L18" i="8"/>
  <c r="K18" i="8"/>
  <c r="H18" i="8"/>
  <c r="G18" i="8"/>
  <c r="F18" i="8"/>
  <c r="E18" i="8"/>
  <c r="D18" i="8"/>
  <c r="AW17" i="8"/>
  <c r="AT17" i="8"/>
  <c r="AS17" i="8"/>
  <c r="AR17" i="8"/>
  <c r="AQ17" i="8"/>
  <c r="AP17" i="8"/>
  <c r="AO17" i="8"/>
  <c r="AL17" i="8"/>
  <c r="AK17" i="8"/>
  <c r="AJ17" i="8"/>
  <c r="AI17" i="8"/>
  <c r="AH17" i="8"/>
  <c r="AG17" i="8"/>
  <c r="AD17" i="8"/>
  <c r="AC17" i="8"/>
  <c r="AB17" i="8"/>
  <c r="AA17" i="8"/>
  <c r="X17" i="8"/>
  <c r="W17" i="8"/>
  <c r="T17" i="8"/>
  <c r="S17" i="8"/>
  <c r="R17" i="8"/>
  <c r="Q17" i="8"/>
  <c r="P17" i="8"/>
  <c r="O17" i="8"/>
  <c r="L17" i="8"/>
  <c r="K17" i="8"/>
  <c r="J17" i="8"/>
  <c r="I17" i="8"/>
  <c r="H17" i="8"/>
  <c r="G17" i="8"/>
  <c r="D17" i="8"/>
  <c r="AW16" i="8"/>
  <c r="AV16" i="8"/>
  <c r="AU16" i="8"/>
  <c r="AT16" i="8"/>
  <c r="AS16" i="8"/>
  <c r="AP16" i="8"/>
  <c r="AO16" i="8"/>
  <c r="AN16" i="8"/>
  <c r="AM16" i="8"/>
  <c r="AL16" i="8"/>
  <c r="AK16" i="8"/>
  <c r="AH16" i="8"/>
  <c r="AG16" i="8"/>
  <c r="AF16" i="8"/>
  <c r="AE16" i="8"/>
  <c r="AD16" i="8"/>
  <c r="AC16" i="8"/>
  <c r="X16" i="8"/>
  <c r="W16" i="8"/>
  <c r="V16" i="8"/>
  <c r="U16" i="8"/>
  <c r="T16" i="8"/>
  <c r="S16" i="8"/>
  <c r="P16" i="8"/>
  <c r="O16" i="8"/>
  <c r="N16" i="8"/>
  <c r="M16" i="8"/>
  <c r="L16" i="8"/>
  <c r="K16" i="8"/>
  <c r="H16" i="8"/>
  <c r="G16" i="8"/>
  <c r="F16" i="8"/>
  <c r="E16" i="8"/>
  <c r="D16" i="8"/>
  <c r="AW15" i="8"/>
  <c r="AT15" i="8"/>
  <c r="AS15" i="8"/>
  <c r="AR15" i="8"/>
  <c r="AQ15" i="8"/>
  <c r="AP15" i="8"/>
  <c r="AO15" i="8"/>
  <c r="AL15" i="8"/>
  <c r="AK15" i="8"/>
  <c r="AJ15" i="8"/>
  <c r="AI15" i="8"/>
  <c r="AH15" i="8"/>
  <c r="AG15" i="8"/>
  <c r="AD15" i="8"/>
  <c r="AC15" i="8"/>
  <c r="AB15" i="8"/>
  <c r="AA15" i="8"/>
  <c r="X15" i="8"/>
  <c r="W15" i="8"/>
  <c r="T15" i="8"/>
  <c r="S15" i="8"/>
  <c r="R15" i="8"/>
  <c r="Q15" i="8"/>
  <c r="P15" i="8"/>
  <c r="O15" i="8"/>
  <c r="L15" i="8"/>
  <c r="K15" i="8"/>
  <c r="J15" i="8"/>
  <c r="I15" i="8"/>
  <c r="H15" i="8"/>
  <c r="G15" i="8"/>
  <c r="D15" i="8"/>
  <c r="AW14" i="8"/>
  <c r="AV14" i="8"/>
  <c r="AU14" i="8"/>
  <c r="AT14" i="8"/>
  <c r="AS14" i="8"/>
  <c r="AP14" i="8"/>
  <c r="AO14" i="8"/>
  <c r="AN14" i="8"/>
  <c r="AN11" i="8" s="1"/>
  <c r="AM14" i="8"/>
  <c r="AL14" i="8"/>
  <c r="AK14" i="8"/>
  <c r="AH14" i="8"/>
  <c r="AG14" i="8"/>
  <c r="AF14" i="8"/>
  <c r="AF11" i="8" s="1"/>
  <c r="AE14" i="8"/>
  <c r="AE11" i="8" s="1"/>
  <c r="AD14" i="8"/>
  <c r="AC14" i="8"/>
  <c r="X14" i="8"/>
  <c r="W14" i="8"/>
  <c r="V14" i="8"/>
  <c r="U14" i="8"/>
  <c r="T14" i="8"/>
  <c r="S14" i="8"/>
  <c r="P14" i="8"/>
  <c r="O14" i="8"/>
  <c r="N14" i="8"/>
  <c r="M14" i="8"/>
  <c r="L14" i="8"/>
  <c r="K14" i="8"/>
  <c r="H14" i="8"/>
  <c r="G14" i="8"/>
  <c r="F14" i="8"/>
  <c r="F11" i="8" s="1"/>
  <c r="E14" i="8"/>
  <c r="D14" i="8"/>
  <c r="AW11" i="8"/>
  <c r="AT11" i="8"/>
  <c r="AS11" i="8"/>
  <c r="AP11" i="8"/>
  <c r="AO11" i="8"/>
  <c r="AL11" i="8"/>
  <c r="AK11" i="8"/>
  <c r="AH11" i="8"/>
  <c r="AG11" i="8"/>
  <c r="AD11" i="8"/>
  <c r="AC11" i="8"/>
  <c r="X11" i="8"/>
  <c r="W11" i="8"/>
  <c r="T11" i="8"/>
  <c r="S11" i="8"/>
  <c r="P11" i="8"/>
  <c r="O11" i="8"/>
  <c r="L11" i="8"/>
  <c r="K11" i="8"/>
  <c r="H11" i="8"/>
  <c r="G11" i="8"/>
  <c r="D11" i="8"/>
  <c r="U60" i="7"/>
  <c r="Q60" i="7"/>
  <c r="N60" i="7"/>
  <c r="K60" i="7"/>
  <c r="E60" i="7"/>
  <c r="D60" i="7" s="1"/>
  <c r="U59" i="7"/>
  <c r="Q59" i="7"/>
  <c r="D59" i="7" s="1"/>
  <c r="N59" i="7"/>
  <c r="K59" i="7"/>
  <c r="E59" i="7"/>
  <c r="U57" i="7"/>
  <c r="Q57" i="7"/>
  <c r="N57" i="7"/>
  <c r="K57" i="7"/>
  <c r="D57" i="7" s="1"/>
  <c r="E57" i="7"/>
  <c r="U56" i="7"/>
  <c r="Q56" i="7"/>
  <c r="N56" i="7"/>
  <c r="K56" i="7"/>
  <c r="E56" i="7"/>
  <c r="D56" i="7" s="1"/>
  <c r="U55" i="7"/>
  <c r="Q55" i="7"/>
  <c r="N55" i="7"/>
  <c r="K55" i="7"/>
  <c r="E55" i="7"/>
  <c r="D55" i="7" s="1"/>
  <c r="U54" i="7"/>
  <c r="Q54" i="7"/>
  <c r="D54" i="7" s="1"/>
  <c r="N54" i="7"/>
  <c r="K54" i="7"/>
  <c r="E54" i="7"/>
  <c r="U53" i="7"/>
  <c r="Q53" i="7"/>
  <c r="N53" i="7"/>
  <c r="N27" i="7" s="1"/>
  <c r="N19" i="7" s="1"/>
  <c r="K53" i="7"/>
  <c r="D53" i="7" s="1"/>
  <c r="E53" i="7"/>
  <c r="U51" i="7"/>
  <c r="Q51" i="7"/>
  <c r="N51" i="7"/>
  <c r="K51" i="7"/>
  <c r="E51" i="7"/>
  <c r="E26" i="7" s="1"/>
  <c r="E18" i="7" s="1"/>
  <c r="U50" i="7"/>
  <c r="Q50" i="7"/>
  <c r="N50" i="7"/>
  <c r="K50" i="7"/>
  <c r="E50" i="7"/>
  <c r="D50" i="7" s="1"/>
  <c r="U49" i="7"/>
  <c r="Q49" i="7"/>
  <c r="D49" i="7" s="1"/>
  <c r="N49" i="7"/>
  <c r="K49" i="7"/>
  <c r="E49" i="7"/>
  <c r="U48" i="7"/>
  <c r="Q48" i="7"/>
  <c r="N48" i="7"/>
  <c r="K48" i="7"/>
  <c r="D48" i="7" s="1"/>
  <c r="E48" i="7"/>
  <c r="U47" i="7"/>
  <c r="Q47" i="7"/>
  <c r="N47" i="7"/>
  <c r="K47" i="7"/>
  <c r="E47" i="7"/>
  <c r="D47" i="7" s="1"/>
  <c r="U45" i="7"/>
  <c r="Q45" i="7"/>
  <c r="N45" i="7"/>
  <c r="K45" i="7"/>
  <c r="E45" i="7"/>
  <c r="D45" i="7" s="1"/>
  <c r="U44" i="7"/>
  <c r="U27" i="7" s="1"/>
  <c r="U19" i="7" s="1"/>
  <c r="Q44" i="7"/>
  <c r="D44" i="7" s="1"/>
  <c r="N44" i="7"/>
  <c r="K44" i="7"/>
  <c r="E44" i="7"/>
  <c r="U43" i="7"/>
  <c r="Q43" i="7"/>
  <c r="N43" i="7"/>
  <c r="N26" i="7" s="1"/>
  <c r="N18" i="7" s="1"/>
  <c r="K43" i="7"/>
  <c r="D43" i="7" s="1"/>
  <c r="E43" i="7"/>
  <c r="U42" i="7"/>
  <c r="Q42" i="7"/>
  <c r="N42" i="7"/>
  <c r="K42" i="7"/>
  <c r="E42" i="7"/>
  <c r="D42" i="7" s="1"/>
  <c r="U41" i="7"/>
  <c r="Q41" i="7"/>
  <c r="N41" i="7"/>
  <c r="K41" i="7"/>
  <c r="E41" i="7"/>
  <c r="D41" i="7" s="1"/>
  <c r="U39" i="7"/>
  <c r="U23" i="7" s="1"/>
  <c r="U15" i="7" s="1"/>
  <c r="Q39" i="7"/>
  <c r="N39" i="7"/>
  <c r="K39" i="7"/>
  <c r="E39" i="7"/>
  <c r="D39" i="7" s="1"/>
  <c r="U38" i="7"/>
  <c r="Q38" i="7"/>
  <c r="N38" i="7"/>
  <c r="K38" i="7"/>
  <c r="E38" i="7"/>
  <c r="D38" i="7" s="1"/>
  <c r="U37" i="7"/>
  <c r="Q37" i="7"/>
  <c r="N37" i="7"/>
  <c r="K37" i="7"/>
  <c r="E37" i="7"/>
  <c r="D37" i="7" s="1"/>
  <c r="U36" i="7"/>
  <c r="Q36" i="7"/>
  <c r="N36" i="7"/>
  <c r="K36" i="7"/>
  <c r="E36" i="7"/>
  <c r="D36" i="7" s="1"/>
  <c r="U35" i="7"/>
  <c r="U24" i="7" s="1"/>
  <c r="Q35" i="7"/>
  <c r="N35" i="7"/>
  <c r="K35" i="7"/>
  <c r="E35" i="7"/>
  <c r="D35" i="7" s="1"/>
  <c r="U33" i="7"/>
  <c r="Q33" i="7"/>
  <c r="N33" i="7"/>
  <c r="N24" i="7" s="1"/>
  <c r="N16" i="7" s="1"/>
  <c r="K33" i="7"/>
  <c r="D33" i="7" s="1"/>
  <c r="E33" i="7"/>
  <c r="U32" i="7"/>
  <c r="Q32" i="7"/>
  <c r="N32" i="7"/>
  <c r="K32" i="7"/>
  <c r="E32" i="7"/>
  <c r="E23" i="7" s="1"/>
  <c r="E15" i="7" s="1"/>
  <c r="U31" i="7"/>
  <c r="Q31" i="7"/>
  <c r="N31" i="7"/>
  <c r="K31" i="7"/>
  <c r="E31" i="7"/>
  <c r="D31" i="7" s="1"/>
  <c r="U30" i="7"/>
  <c r="Q30" i="7"/>
  <c r="N30" i="7"/>
  <c r="K30" i="7"/>
  <c r="E30" i="7"/>
  <c r="D30" i="7" s="1"/>
  <c r="D22" i="7" s="1"/>
  <c r="U29" i="7"/>
  <c r="Q29" i="7"/>
  <c r="N29" i="7"/>
  <c r="N21" i="7" s="1"/>
  <c r="N15" i="7" s="1"/>
  <c r="K29" i="7"/>
  <c r="E29" i="7"/>
  <c r="D29" i="7" s="1"/>
  <c r="D21" i="7" s="1"/>
  <c r="X27" i="7"/>
  <c r="W27" i="7"/>
  <c r="V27" i="7"/>
  <c r="T27" i="7"/>
  <c r="T19" i="7" s="1"/>
  <c r="S27" i="7"/>
  <c r="R27" i="7"/>
  <c r="Q27" i="7"/>
  <c r="P27" i="7"/>
  <c r="O27" i="7"/>
  <c r="M27" i="7"/>
  <c r="L27" i="7"/>
  <c r="L19" i="7" s="1"/>
  <c r="K27" i="7"/>
  <c r="J27" i="7"/>
  <c r="I27" i="7"/>
  <c r="H27" i="7"/>
  <c r="G27" i="7"/>
  <c r="F27" i="7"/>
  <c r="X26" i="7"/>
  <c r="W26" i="7"/>
  <c r="V26" i="7"/>
  <c r="U26" i="7"/>
  <c r="T26" i="7"/>
  <c r="S26" i="7"/>
  <c r="R26" i="7"/>
  <c r="Q26" i="7"/>
  <c r="Q18" i="7" s="1"/>
  <c r="P26" i="7"/>
  <c r="O26" i="7"/>
  <c r="M26" i="7"/>
  <c r="L26" i="7"/>
  <c r="K26" i="7"/>
  <c r="J26" i="7"/>
  <c r="I26" i="7"/>
  <c r="I18" i="7" s="1"/>
  <c r="H26" i="7"/>
  <c r="G26" i="7"/>
  <c r="F26" i="7"/>
  <c r="X25" i="7"/>
  <c r="W25" i="7"/>
  <c r="V25" i="7"/>
  <c r="V17" i="7" s="1"/>
  <c r="U25" i="7"/>
  <c r="T25" i="7"/>
  <c r="S25" i="7"/>
  <c r="R25" i="7"/>
  <c r="Q25" i="7"/>
  <c r="P25" i="7"/>
  <c r="O25" i="7"/>
  <c r="N25" i="7"/>
  <c r="N17" i="7" s="1"/>
  <c r="M25" i="7"/>
  <c r="L25" i="7"/>
  <c r="K25" i="7"/>
  <c r="J25" i="7"/>
  <c r="I25" i="7"/>
  <c r="H25" i="7"/>
  <c r="G25" i="7"/>
  <c r="F25" i="7"/>
  <c r="F17" i="7" s="1"/>
  <c r="X24" i="7"/>
  <c r="W24" i="7"/>
  <c r="V24" i="7"/>
  <c r="T24" i="7"/>
  <c r="S24" i="7"/>
  <c r="S16" i="7" s="1"/>
  <c r="R24" i="7"/>
  <c r="Q24" i="7"/>
  <c r="P24" i="7"/>
  <c r="O24" i="7"/>
  <c r="M24" i="7"/>
  <c r="L24" i="7"/>
  <c r="K24" i="7"/>
  <c r="K16" i="7" s="1"/>
  <c r="J24" i="7"/>
  <c r="I24" i="7"/>
  <c r="H24" i="7"/>
  <c r="G24" i="7"/>
  <c r="F24" i="7"/>
  <c r="E24" i="7"/>
  <c r="X23" i="7"/>
  <c r="X15" i="7" s="1"/>
  <c r="X12" i="7" s="1"/>
  <c r="W23" i="7"/>
  <c r="V23" i="7"/>
  <c r="T23" i="7"/>
  <c r="S23" i="7"/>
  <c r="R23" i="7"/>
  <c r="Q23" i="7"/>
  <c r="P23" i="7"/>
  <c r="P15" i="7" s="1"/>
  <c r="P12" i="7" s="1"/>
  <c r="O23" i="7"/>
  <c r="N23" i="7"/>
  <c r="M23" i="7"/>
  <c r="L23" i="7"/>
  <c r="K23" i="7"/>
  <c r="J23" i="7"/>
  <c r="I23" i="7"/>
  <c r="H23" i="7"/>
  <c r="H15" i="7" s="1"/>
  <c r="H12" i="7" s="1"/>
  <c r="G23" i="7"/>
  <c r="F23" i="7"/>
  <c r="X22" i="7"/>
  <c r="W22" i="7"/>
  <c r="V22" i="7"/>
  <c r="U22" i="7"/>
  <c r="U16" i="7" s="1"/>
  <c r="T22" i="7"/>
  <c r="S22" i="7"/>
  <c r="R22" i="7"/>
  <c r="Q22" i="7"/>
  <c r="P22" i="7"/>
  <c r="O22" i="7"/>
  <c r="N22" i="7"/>
  <c r="M22" i="7"/>
  <c r="M16" i="7" s="1"/>
  <c r="L22" i="7"/>
  <c r="K22" i="7"/>
  <c r="J22" i="7"/>
  <c r="I22" i="7"/>
  <c r="H22" i="7"/>
  <c r="G22" i="7"/>
  <c r="F22" i="7"/>
  <c r="E22" i="7"/>
  <c r="E16" i="7" s="1"/>
  <c r="X21" i="7"/>
  <c r="W21" i="7"/>
  <c r="V21" i="7"/>
  <c r="U21" i="7"/>
  <c r="T21" i="7"/>
  <c r="S21" i="7"/>
  <c r="R21" i="7"/>
  <c r="R15" i="7" s="1"/>
  <c r="R12" i="7" s="1"/>
  <c r="Q21" i="7"/>
  <c r="P21" i="7"/>
  <c r="O21" i="7"/>
  <c r="M21" i="7"/>
  <c r="L21" i="7"/>
  <c r="K21" i="7"/>
  <c r="J21" i="7"/>
  <c r="J15" i="7" s="1"/>
  <c r="J12" i="7" s="1"/>
  <c r="I21" i="7"/>
  <c r="H21" i="7"/>
  <c r="G21" i="7"/>
  <c r="F21" i="7"/>
  <c r="E21" i="7"/>
  <c r="X19" i="7"/>
  <c r="W19" i="7"/>
  <c r="W12" i="7" s="1"/>
  <c r="V19" i="7"/>
  <c r="S19" i="7"/>
  <c r="R19" i="7"/>
  <c r="Q19" i="7"/>
  <c r="P19" i="7"/>
  <c r="O19" i="7"/>
  <c r="O12" i="7" s="1"/>
  <c r="M19" i="7"/>
  <c r="K19" i="7"/>
  <c r="J19" i="7"/>
  <c r="I19" i="7"/>
  <c r="H19" i="7"/>
  <c r="G19" i="7"/>
  <c r="G12" i="7" s="1"/>
  <c r="F19" i="7"/>
  <c r="X18" i="7"/>
  <c r="W18" i="7"/>
  <c r="V18" i="7"/>
  <c r="U18" i="7"/>
  <c r="T18" i="7"/>
  <c r="T12" i="7" s="1"/>
  <c r="S18" i="7"/>
  <c r="R18" i="7"/>
  <c r="P18" i="7"/>
  <c r="O18" i="7"/>
  <c r="M18" i="7"/>
  <c r="L18" i="7"/>
  <c r="L12" i="7" s="1"/>
  <c r="K18" i="7"/>
  <c r="J18" i="7"/>
  <c r="H18" i="7"/>
  <c r="G18" i="7"/>
  <c r="F18" i="7"/>
  <c r="X17" i="7"/>
  <c r="W17" i="7"/>
  <c r="U17" i="7"/>
  <c r="T17" i="7"/>
  <c r="S17" i="7"/>
  <c r="R17" i="7"/>
  <c r="Q17" i="7"/>
  <c r="P17" i="7"/>
  <c r="O17" i="7"/>
  <c r="M17" i="7"/>
  <c r="L17" i="7"/>
  <c r="K17" i="7"/>
  <c r="J17" i="7"/>
  <c r="I17" i="7"/>
  <c r="H17" i="7"/>
  <c r="G17" i="7"/>
  <c r="X16" i="7"/>
  <c r="W16" i="7"/>
  <c r="V16" i="7"/>
  <c r="V12" i="7" s="1"/>
  <c r="U12" i="7" s="1"/>
  <c r="T16" i="7"/>
  <c r="R16" i="7"/>
  <c r="Q16" i="7"/>
  <c r="P16" i="7"/>
  <c r="O16" i="7"/>
  <c r="L16" i="7"/>
  <c r="J16" i="7"/>
  <c r="I16" i="7"/>
  <c r="H16" i="7"/>
  <c r="G16" i="7"/>
  <c r="F16" i="7"/>
  <c r="F12" i="7" s="1"/>
  <c r="W15" i="7"/>
  <c r="V15" i="7"/>
  <c r="T15" i="7"/>
  <c r="S15" i="7"/>
  <c r="S12" i="7" s="1"/>
  <c r="Q15" i="7"/>
  <c r="O15" i="7"/>
  <c r="M15" i="7"/>
  <c r="L15" i="7"/>
  <c r="K15" i="7"/>
  <c r="I15" i="7"/>
  <c r="G15" i="7"/>
  <c r="F15" i="7"/>
  <c r="U9" i="7"/>
  <c r="Q9" i="7"/>
  <c r="N9" i="7"/>
  <c r="K9" i="7"/>
  <c r="E9" i="7"/>
  <c r="D9" i="7" s="1"/>
  <c r="D56" i="6"/>
  <c r="D55" i="6"/>
  <c r="D54" i="6"/>
  <c r="D53" i="6"/>
  <c r="D52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27" i="6"/>
  <c r="D26" i="6"/>
  <c r="D25" i="6"/>
  <c r="D24" i="6"/>
  <c r="D23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86" i="5"/>
  <c r="D85" i="5"/>
  <c r="D84" i="5"/>
  <c r="D83" i="5"/>
  <c r="D82" i="5"/>
  <c r="D80" i="5"/>
  <c r="D79" i="5"/>
  <c r="D78" i="5"/>
  <c r="D77" i="5"/>
  <c r="D69" i="5"/>
  <c r="D68" i="5"/>
  <c r="D67" i="5"/>
  <c r="D66" i="5"/>
  <c r="D65" i="5"/>
  <c r="D64" i="5"/>
  <c r="D63" i="5"/>
  <c r="D62" i="5"/>
  <c r="D61" i="5"/>
  <c r="M60" i="5"/>
  <c r="G60" i="5"/>
  <c r="F60" i="5"/>
  <c r="D60" i="5" s="1"/>
  <c r="F59" i="5"/>
  <c r="D59" i="5"/>
  <c r="G58" i="5"/>
  <c r="F58" i="5"/>
  <c r="D58" i="5"/>
  <c r="G57" i="5"/>
  <c r="F57" i="5"/>
  <c r="D57" i="5" s="1"/>
  <c r="F56" i="5"/>
  <c r="D56" i="5"/>
  <c r="F55" i="5"/>
  <c r="D55" i="5"/>
  <c r="D40" i="5"/>
  <c r="D39" i="5"/>
  <c r="D38" i="5"/>
  <c r="D37" i="5"/>
  <c r="D36" i="5"/>
  <c r="D34" i="5"/>
  <c r="D33" i="5"/>
  <c r="D32" i="5"/>
  <c r="D31" i="5"/>
  <c r="D23" i="5"/>
  <c r="D22" i="5"/>
  <c r="D21" i="5"/>
  <c r="D20" i="5"/>
  <c r="D19" i="5"/>
  <c r="D18" i="5"/>
  <c r="D17" i="5"/>
  <c r="D16" i="5"/>
  <c r="D15" i="5"/>
  <c r="N14" i="5"/>
  <c r="D14" i="5" s="1"/>
  <c r="G14" i="5"/>
  <c r="G13" i="5"/>
  <c r="D13" i="5" s="1"/>
  <c r="H12" i="5"/>
  <c r="G12" i="5"/>
  <c r="D12" i="5"/>
  <c r="G11" i="5"/>
  <c r="D11" i="5" s="1"/>
  <c r="H10" i="5"/>
  <c r="G10" i="5"/>
  <c r="D10" i="5" s="1"/>
  <c r="H9" i="5"/>
  <c r="G9" i="5"/>
  <c r="D9" i="5"/>
  <c r="D87" i="4"/>
  <c r="D86" i="4"/>
  <c r="D85" i="4"/>
  <c r="D84" i="4"/>
  <c r="D83" i="4"/>
  <c r="D81" i="4"/>
  <c r="D80" i="4"/>
  <c r="D79" i="4"/>
  <c r="D78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41" i="4"/>
  <c r="D40" i="4"/>
  <c r="D39" i="4"/>
  <c r="D38" i="4"/>
  <c r="D37" i="4"/>
  <c r="D35" i="4"/>
  <c r="D34" i="4"/>
  <c r="D33" i="4"/>
  <c r="D32" i="4"/>
  <c r="D25" i="4"/>
  <c r="D24" i="4"/>
  <c r="D23" i="4"/>
  <c r="D22" i="4"/>
  <c r="D21" i="4"/>
  <c r="D20" i="4"/>
  <c r="D19" i="4"/>
  <c r="D17" i="4"/>
  <c r="D16" i="4"/>
  <c r="D15" i="4"/>
  <c r="H14" i="4"/>
  <c r="D14" i="4"/>
  <c r="H13" i="4"/>
  <c r="D13" i="4"/>
  <c r="H12" i="4"/>
  <c r="D12" i="4" s="1"/>
  <c r="D11" i="4"/>
  <c r="O10" i="4"/>
  <c r="D10" i="4"/>
  <c r="P91" i="3"/>
  <c r="E91" i="3"/>
  <c r="P90" i="3"/>
  <c r="L90" i="3"/>
  <c r="E90" i="3"/>
  <c r="P89" i="3"/>
  <c r="L89" i="3"/>
  <c r="E89" i="3"/>
  <c r="P88" i="3"/>
  <c r="L88" i="3"/>
  <c r="E88" i="3"/>
  <c r="D88" i="3"/>
  <c r="P87" i="3"/>
  <c r="E87" i="3"/>
  <c r="D87" i="3"/>
  <c r="P86" i="3"/>
  <c r="L86" i="3"/>
  <c r="E86" i="3"/>
  <c r="D86" i="3" s="1"/>
  <c r="P85" i="3"/>
  <c r="L85" i="3"/>
  <c r="E85" i="3"/>
  <c r="D85" i="3"/>
  <c r="P84" i="3"/>
  <c r="L84" i="3"/>
  <c r="E84" i="3"/>
  <c r="D84" i="3" s="1"/>
  <c r="P83" i="3"/>
  <c r="L83" i="3"/>
  <c r="E83" i="3"/>
  <c r="D83" i="3"/>
  <c r="P82" i="3"/>
  <c r="L82" i="3"/>
  <c r="E82" i="3"/>
  <c r="D82" i="3" s="1"/>
  <c r="O72" i="3"/>
  <c r="M72" i="3"/>
  <c r="L72" i="3" s="1"/>
  <c r="E72" i="3"/>
  <c r="D72" i="3" s="1"/>
  <c r="O71" i="3"/>
  <c r="L71" i="3"/>
  <c r="E71" i="3"/>
  <c r="D71" i="3"/>
  <c r="O70" i="3"/>
  <c r="L70" i="3"/>
  <c r="E70" i="3"/>
  <c r="D70" i="3" s="1"/>
  <c r="O69" i="3"/>
  <c r="L69" i="3"/>
  <c r="E69" i="3"/>
  <c r="D69" i="3"/>
  <c r="O68" i="3"/>
  <c r="L68" i="3"/>
  <c r="E68" i="3"/>
  <c r="D68" i="3" s="1"/>
  <c r="O67" i="3"/>
  <c r="L67" i="3"/>
  <c r="E67" i="3"/>
  <c r="D67" i="3" s="1"/>
  <c r="O66" i="3"/>
  <c r="L66" i="3"/>
  <c r="E66" i="3"/>
  <c r="D66" i="3" s="1"/>
  <c r="O65" i="3"/>
  <c r="L65" i="3"/>
  <c r="E65" i="3"/>
  <c r="D65" i="3"/>
  <c r="O64" i="3"/>
  <c r="L64" i="3"/>
  <c r="E64" i="3"/>
  <c r="D64" i="3" s="1"/>
  <c r="O63" i="3"/>
  <c r="L63" i="3"/>
  <c r="E63" i="3"/>
  <c r="D63" i="3" s="1"/>
  <c r="O62" i="3"/>
  <c r="L62" i="3"/>
  <c r="E62" i="3"/>
  <c r="D62" i="3" s="1"/>
  <c r="O61" i="3"/>
  <c r="L61" i="3"/>
  <c r="E61" i="3"/>
  <c r="D61" i="3" s="1"/>
  <c r="O60" i="3"/>
  <c r="L60" i="3"/>
  <c r="E60" i="3"/>
  <c r="D60" i="3" s="1"/>
  <c r="O59" i="3"/>
  <c r="L59" i="3"/>
  <c r="E59" i="3"/>
  <c r="D59" i="3" s="1"/>
  <c r="O58" i="3"/>
  <c r="E58" i="3"/>
  <c r="D58" i="3"/>
  <c r="AQ42" i="3"/>
  <c r="AI42" i="3"/>
  <c r="AC42" i="3"/>
  <c r="U42" i="3"/>
  <c r="AQ41" i="3"/>
  <c r="AI41" i="3"/>
  <c r="AC41" i="3"/>
  <c r="AB41" i="3"/>
  <c r="U41" i="3"/>
  <c r="Q41" i="3"/>
  <c r="N41" i="3"/>
  <c r="K41" i="3"/>
  <c r="E41" i="3"/>
  <c r="D41" i="3"/>
  <c r="AQ40" i="3"/>
  <c r="AI40" i="3"/>
  <c r="AC40" i="3"/>
  <c r="U40" i="3"/>
  <c r="Q40" i="3"/>
  <c r="K40" i="3"/>
  <c r="E40" i="3"/>
  <c r="D40" i="3"/>
  <c r="AQ39" i="3"/>
  <c r="AI39" i="3"/>
  <c r="AC39" i="3"/>
  <c r="AB39" i="3" s="1"/>
  <c r="U39" i="3"/>
  <c r="Q39" i="3"/>
  <c r="K39" i="3"/>
  <c r="E39" i="3"/>
  <c r="D39" i="3" s="1"/>
  <c r="AB38" i="3"/>
  <c r="E38" i="3"/>
  <c r="D38" i="3"/>
  <c r="AQ37" i="3"/>
  <c r="AI37" i="3"/>
  <c r="AC37" i="3"/>
  <c r="AB37" i="3"/>
  <c r="Q37" i="3"/>
  <c r="K37" i="3"/>
  <c r="D37" i="3" s="1"/>
  <c r="E37" i="3"/>
  <c r="AQ36" i="3"/>
  <c r="AI36" i="3"/>
  <c r="AC36" i="3"/>
  <c r="AB36" i="3"/>
  <c r="U36" i="3"/>
  <c r="Q36" i="3"/>
  <c r="K36" i="3"/>
  <c r="E36" i="3"/>
  <c r="D36" i="3" s="1"/>
  <c r="AQ35" i="3"/>
  <c r="AI35" i="3"/>
  <c r="AC35" i="3"/>
  <c r="AB35" i="3" s="1"/>
  <c r="U35" i="3"/>
  <c r="Q35" i="3"/>
  <c r="K35" i="3"/>
  <c r="E35" i="3"/>
  <c r="D35" i="3" s="1"/>
  <c r="AQ34" i="3"/>
  <c r="AI34" i="3"/>
  <c r="AC34" i="3"/>
  <c r="AB34" i="3"/>
  <c r="U34" i="3"/>
  <c r="Q34" i="3"/>
  <c r="K34" i="3"/>
  <c r="E34" i="3"/>
  <c r="D34" i="3" s="1"/>
  <c r="AQ33" i="3"/>
  <c r="AI33" i="3"/>
  <c r="AC33" i="3"/>
  <c r="AB33" i="3" s="1"/>
  <c r="U33" i="3"/>
  <c r="Q33" i="3"/>
  <c r="K33" i="3"/>
  <c r="E33" i="3"/>
  <c r="D33" i="3"/>
  <c r="AQ32" i="3"/>
  <c r="AI32" i="3"/>
  <c r="AB32" i="3" s="1"/>
  <c r="AC32" i="3"/>
  <c r="AQ31" i="3"/>
  <c r="AI31" i="3"/>
  <c r="AC31" i="3"/>
  <c r="AB31" i="3"/>
  <c r="AQ30" i="3"/>
  <c r="AI30" i="3"/>
  <c r="AC30" i="3"/>
  <c r="AB30" i="3" s="1"/>
  <c r="AQ29" i="3"/>
  <c r="AI29" i="3"/>
  <c r="AC29" i="3"/>
  <c r="AB29" i="3"/>
  <c r="T23" i="3"/>
  <c r="R23" i="3"/>
  <c r="Q23" i="3" s="1"/>
  <c r="K23" i="3"/>
  <c r="E23" i="3"/>
  <c r="D23" i="3" s="1"/>
  <c r="T22" i="3"/>
  <c r="Q22" i="3"/>
  <c r="K22" i="3"/>
  <c r="E22" i="3"/>
  <c r="D22" i="3" s="1"/>
  <c r="T21" i="3"/>
  <c r="Q21" i="3"/>
  <c r="K21" i="3"/>
  <c r="E21" i="3"/>
  <c r="D21" i="3"/>
  <c r="T20" i="3"/>
  <c r="Q20" i="3"/>
  <c r="D20" i="3" s="1"/>
  <c r="K20" i="3"/>
  <c r="E20" i="3"/>
  <c r="T19" i="3"/>
  <c r="Q19" i="3"/>
  <c r="K19" i="3"/>
  <c r="E19" i="3"/>
  <c r="D19" i="3"/>
  <c r="AM18" i="3"/>
  <c r="AJ18" i="3"/>
  <c r="AG18" i="3"/>
  <c r="AF18" i="3"/>
  <c r="AC18" i="3"/>
  <c r="AB18" i="3"/>
  <c r="T18" i="3"/>
  <c r="Q18" i="3"/>
  <c r="D18" i="3" s="1"/>
  <c r="K18" i="3"/>
  <c r="E18" i="3"/>
  <c r="AM17" i="3"/>
  <c r="AJ17" i="3"/>
  <c r="AG17" i="3"/>
  <c r="AF17" i="3"/>
  <c r="AC17" i="3"/>
  <c r="AB17" i="3" s="1"/>
  <c r="T17" i="3"/>
  <c r="Q17" i="3"/>
  <c r="E17" i="3"/>
  <c r="D17" i="3" s="1"/>
  <c r="AM16" i="3"/>
  <c r="AJ16" i="3"/>
  <c r="AG16" i="3"/>
  <c r="AF16" i="3"/>
  <c r="AC16" i="3"/>
  <c r="AB16" i="3" s="1"/>
  <c r="T16" i="3"/>
  <c r="Q16" i="3"/>
  <c r="E16" i="3"/>
  <c r="D16" i="3" s="1"/>
  <c r="AM15" i="3"/>
  <c r="AJ15" i="3"/>
  <c r="AG15" i="3"/>
  <c r="AF15" i="3"/>
  <c r="AC15" i="3" s="1"/>
  <c r="AB15" i="3" s="1"/>
  <c r="T15" i="3"/>
  <c r="Q15" i="3"/>
  <c r="E15" i="3"/>
  <c r="D15" i="3" s="1"/>
  <c r="AM14" i="3"/>
  <c r="AJ14" i="3"/>
  <c r="AG14" i="3" s="1"/>
  <c r="AF14" i="3"/>
  <c r="AC14" i="3"/>
  <c r="AB14" i="3" s="1"/>
  <c r="T14" i="3"/>
  <c r="Q14" i="3"/>
  <c r="E14" i="3"/>
  <c r="D14" i="3" s="1"/>
  <c r="AM13" i="3"/>
  <c r="AJ13" i="3"/>
  <c r="AG13" i="3"/>
  <c r="AF13" i="3"/>
  <c r="AC13" i="3"/>
  <c r="AB13" i="3" s="1"/>
  <c r="T13" i="3"/>
  <c r="Q13" i="3"/>
  <c r="E13" i="3"/>
  <c r="D13" i="3" s="1"/>
  <c r="AG12" i="3"/>
  <c r="AC12" i="3"/>
  <c r="AB12" i="3"/>
  <c r="T12" i="3"/>
  <c r="Q12" i="3"/>
  <c r="E12" i="3"/>
  <c r="D12" i="3" s="1"/>
  <c r="AG11" i="3"/>
  <c r="AC11" i="3"/>
  <c r="AB11" i="3" s="1"/>
  <c r="T11" i="3"/>
  <c r="Q11" i="3"/>
  <c r="E11" i="3"/>
  <c r="D11" i="3" s="1"/>
  <c r="AG10" i="3"/>
  <c r="AC10" i="3"/>
  <c r="AB10" i="3"/>
  <c r="T10" i="3"/>
  <c r="Q10" i="3"/>
  <c r="D10" i="3" s="1"/>
  <c r="E10" i="3"/>
  <c r="AG9" i="3"/>
  <c r="AC9" i="3"/>
  <c r="AB9" i="3" s="1"/>
  <c r="T9" i="3"/>
  <c r="Q9" i="3"/>
  <c r="E9" i="3"/>
  <c r="D9" i="3" s="1"/>
  <c r="D13" i="12" l="1"/>
  <c r="D20" i="12"/>
  <c r="D12" i="12" s="1"/>
  <c r="E15" i="12"/>
  <c r="D22" i="12"/>
  <c r="D14" i="12" s="1"/>
  <c r="H9" i="12"/>
  <c r="F13" i="12"/>
  <c r="F9" i="12" s="1"/>
  <c r="E9" i="12"/>
  <c r="D25" i="12"/>
  <c r="D16" i="12" s="1"/>
  <c r="D9" i="12" s="1"/>
  <c r="I13" i="11"/>
  <c r="F13" i="11"/>
  <c r="E16" i="11"/>
  <c r="D28" i="11"/>
  <c r="D20" i="11" s="1"/>
  <c r="H13" i="11"/>
  <c r="R13" i="11"/>
  <c r="D16" i="11"/>
  <c r="S13" i="11"/>
  <c r="L16" i="11"/>
  <c r="L13" i="11" s="1"/>
  <c r="M13" i="11"/>
  <c r="U13" i="11"/>
  <c r="V13" i="11"/>
  <c r="E20" i="11"/>
  <c r="D17" i="11"/>
  <c r="D27" i="11"/>
  <c r="D19" i="11" s="1"/>
  <c r="E17" i="11"/>
  <c r="E19" i="11"/>
  <c r="P13" i="11"/>
  <c r="D25" i="11"/>
  <c r="E22" i="11"/>
  <c r="D33" i="11"/>
  <c r="D24" i="11" s="1"/>
  <c r="E28" i="11"/>
  <c r="F9" i="10"/>
  <c r="G9" i="10"/>
  <c r="H9" i="10"/>
  <c r="I9" i="10"/>
  <c r="J9" i="10"/>
  <c r="K12" i="9"/>
  <c r="C24" i="9"/>
  <c r="C27" i="9"/>
  <c r="C19" i="9" s="1"/>
  <c r="C15" i="9"/>
  <c r="D23" i="9"/>
  <c r="D15" i="9" s="1"/>
  <c r="D24" i="9"/>
  <c r="D16" i="9" s="1"/>
  <c r="D25" i="9"/>
  <c r="D17" i="9" s="1"/>
  <c r="D27" i="9"/>
  <c r="D19" i="9" s="1"/>
  <c r="C30" i="9"/>
  <c r="C22" i="9" s="1"/>
  <c r="C16" i="9" s="1"/>
  <c r="C51" i="9"/>
  <c r="C26" i="9" s="1"/>
  <c r="C18" i="9" s="1"/>
  <c r="U11" i="8"/>
  <c r="V11" i="8"/>
  <c r="M11" i="8"/>
  <c r="AU11" i="8"/>
  <c r="N11" i="8"/>
  <c r="AV11" i="8"/>
  <c r="E11" i="8"/>
  <c r="AM11" i="8"/>
  <c r="N12" i="7"/>
  <c r="I12" i="7"/>
  <c r="E12" i="7" s="1"/>
  <c r="D27" i="7"/>
  <c r="D19" i="7" s="1"/>
  <c r="M12" i="7"/>
  <c r="K12" i="7" s="1"/>
  <c r="Q12" i="7"/>
  <c r="D25" i="7"/>
  <c r="D17" i="7" s="1"/>
  <c r="D15" i="7"/>
  <c r="D24" i="7"/>
  <c r="D16" i="7" s="1"/>
  <c r="E25" i="7"/>
  <c r="E17" i="7" s="1"/>
  <c r="D32" i="7"/>
  <c r="D23" i="7" s="1"/>
  <c r="D51" i="7"/>
  <c r="D26" i="7" s="1"/>
  <c r="D18" i="7" s="1"/>
  <c r="E27" i="7"/>
  <c r="E19" i="7" s="1"/>
  <c r="E13" i="11" l="1"/>
  <c r="D13" i="11" s="1"/>
  <c r="D12" i="9"/>
  <c r="C12" i="9" s="1"/>
  <c r="D12" i="7"/>
</calcChain>
</file>

<file path=xl/sharedStrings.xml><?xml version="1.0" encoding="utf-8"?>
<sst xmlns="http://schemas.openxmlformats.org/spreadsheetml/2006/main" count="2369" uniqueCount="794">
  <si>
    <t>第４－１表　医療関係者数・率（人口10万対），年次別</t>
  </si>
  <si>
    <t>(1)実数</t>
  </si>
  <si>
    <t>歯　科</t>
  </si>
  <si>
    <t>准看護</t>
  </si>
  <si>
    <t>歯  科</t>
  </si>
  <si>
    <t>あん摩</t>
  </si>
  <si>
    <t>きゅう</t>
  </si>
  <si>
    <t>柔  道</t>
  </si>
  <si>
    <t>医  師</t>
  </si>
  <si>
    <t>薬剤師</t>
  </si>
  <si>
    <t>保健師</t>
    <rPh sb="0" eb="2">
      <t>ホケン</t>
    </rPh>
    <rPh sb="2" eb="3">
      <t>シ</t>
    </rPh>
    <phoneticPr fontId="4"/>
  </si>
  <si>
    <t>助産師</t>
    <rPh sb="2" eb="3">
      <t>シ</t>
    </rPh>
    <phoneticPr fontId="4"/>
  </si>
  <si>
    <t>看護師</t>
    <rPh sb="2" eb="3">
      <t>シ</t>
    </rPh>
    <phoneticPr fontId="4"/>
  </si>
  <si>
    <t>ﾏｯｻｰｼﾞ</t>
  </si>
  <si>
    <t>はり師</t>
  </si>
  <si>
    <t>医　師</t>
  </si>
  <si>
    <t>師</t>
    <rPh sb="0" eb="1">
      <t>シ</t>
    </rPh>
    <phoneticPr fontId="4"/>
  </si>
  <si>
    <t>衛生士</t>
  </si>
  <si>
    <t>技工士</t>
  </si>
  <si>
    <t>指圧師</t>
  </si>
  <si>
    <t>師</t>
    <phoneticPr fontId="4"/>
  </si>
  <si>
    <t>整復師</t>
  </si>
  <si>
    <t>昭和28</t>
    <phoneticPr fontId="4"/>
  </si>
  <si>
    <t>（1953）年</t>
    <rPh sb="6" eb="7">
      <t>ネン</t>
    </rPh>
    <phoneticPr fontId="4"/>
  </si>
  <si>
    <t>－</t>
  </si>
  <si>
    <t>･･･</t>
  </si>
  <si>
    <t>昭和29</t>
    <rPh sb="0" eb="2">
      <t>ショウワ</t>
    </rPh>
    <phoneticPr fontId="4"/>
  </si>
  <si>
    <t>（1954）年</t>
    <rPh sb="6" eb="7">
      <t>ネン</t>
    </rPh>
    <phoneticPr fontId="4"/>
  </si>
  <si>
    <t>昭和30</t>
    <rPh sb="0" eb="1">
      <t>ショウワ</t>
    </rPh>
    <phoneticPr fontId="4"/>
  </si>
  <si>
    <t>（1955）年</t>
    <rPh sb="6" eb="7">
      <t>ネン</t>
    </rPh>
    <phoneticPr fontId="4"/>
  </si>
  <si>
    <t>　　31</t>
  </si>
  <si>
    <t>　　32</t>
  </si>
  <si>
    <t>　　33</t>
  </si>
  <si>
    <t>　　34</t>
  </si>
  <si>
    <t>　　35</t>
  </si>
  <si>
    <t>（1960）</t>
    <phoneticPr fontId="4"/>
  </si>
  <si>
    <t>　　36</t>
  </si>
  <si>
    <t>（1961）</t>
    <phoneticPr fontId="4"/>
  </si>
  <si>
    <t>　　37</t>
  </si>
  <si>
    <t>（1962）</t>
    <phoneticPr fontId="4"/>
  </si>
  <si>
    <t>　　38</t>
  </si>
  <si>
    <t>（1963）</t>
  </si>
  <si>
    <t>　　39</t>
  </si>
  <si>
    <t>（1964）</t>
  </si>
  <si>
    <t>　　40</t>
  </si>
  <si>
    <t>（1965）</t>
  </si>
  <si>
    <t xml:space="preserve">    41</t>
  </si>
  <si>
    <t>（1966）</t>
    <phoneticPr fontId="4"/>
  </si>
  <si>
    <t xml:space="preserve">    42</t>
  </si>
  <si>
    <t>（1967）</t>
    <phoneticPr fontId="4"/>
  </si>
  <si>
    <t xml:space="preserve">    43</t>
  </si>
  <si>
    <t>（1968）</t>
  </si>
  <si>
    <t xml:space="preserve">    44</t>
  </si>
  <si>
    <t>（1969）</t>
  </si>
  <si>
    <t xml:space="preserve">    45</t>
  </si>
  <si>
    <t>（1970）</t>
  </si>
  <si>
    <t xml:space="preserve">    46</t>
  </si>
  <si>
    <t>（1971）</t>
  </si>
  <si>
    <t xml:space="preserve">    47</t>
  </si>
  <si>
    <t>（1972）</t>
  </si>
  <si>
    <t xml:space="preserve">    48</t>
  </si>
  <si>
    <t>（1973）</t>
  </si>
  <si>
    <t xml:space="preserve">    49</t>
  </si>
  <si>
    <t>（1974）</t>
  </si>
  <si>
    <t xml:space="preserve">    50</t>
  </si>
  <si>
    <t>（1975）</t>
  </si>
  <si>
    <t xml:space="preserve">    51</t>
  </si>
  <si>
    <t>（1976）</t>
  </si>
  <si>
    <t xml:space="preserve">    52</t>
  </si>
  <si>
    <t>（1977）</t>
  </si>
  <si>
    <t xml:space="preserve">    53</t>
  </si>
  <si>
    <t>（1978）</t>
  </si>
  <si>
    <t xml:space="preserve">    54</t>
  </si>
  <si>
    <t>（1979）</t>
  </si>
  <si>
    <t xml:space="preserve">    55</t>
  </si>
  <si>
    <t>（1980）</t>
  </si>
  <si>
    <t xml:space="preserve">    56</t>
  </si>
  <si>
    <t>（1981）</t>
  </si>
  <si>
    <t xml:space="preserve">    57</t>
  </si>
  <si>
    <t>（1982）</t>
  </si>
  <si>
    <t xml:space="preserve">    59</t>
  </si>
  <si>
    <t>（1984）</t>
    <phoneticPr fontId="4"/>
  </si>
  <si>
    <t xml:space="preserve">    61</t>
  </si>
  <si>
    <t>（1986）</t>
    <phoneticPr fontId="4"/>
  </si>
  <si>
    <t xml:space="preserve">    63</t>
  </si>
  <si>
    <t>（1988）</t>
    <phoneticPr fontId="4"/>
  </si>
  <si>
    <t>平成２</t>
  </si>
  <si>
    <t>（1990）</t>
    <phoneticPr fontId="4"/>
  </si>
  <si>
    <t>　　４</t>
  </si>
  <si>
    <t>（1992）</t>
    <phoneticPr fontId="4"/>
  </si>
  <si>
    <t>　　６</t>
  </si>
  <si>
    <t>（1994）</t>
  </si>
  <si>
    <t>　　８</t>
  </si>
  <si>
    <t>（1996）</t>
  </si>
  <si>
    <t>（1998）</t>
  </si>
  <si>
    <t>（2000）</t>
  </si>
  <si>
    <r>
      <t>　　</t>
    </r>
    <r>
      <rPr>
        <sz val="11"/>
        <color theme="1"/>
        <rFont val="游ゴシック"/>
        <family val="2"/>
        <charset val="128"/>
        <scheme val="minor"/>
      </rPr>
      <t>14</t>
    </r>
    <phoneticPr fontId="4"/>
  </si>
  <si>
    <t>（2002）</t>
  </si>
  <si>
    <t>　　16</t>
  </si>
  <si>
    <t>（2004）</t>
  </si>
  <si>
    <r>
      <t>　　1</t>
    </r>
    <r>
      <rPr>
        <sz val="11"/>
        <color theme="1"/>
        <rFont val="游ゴシック"/>
        <family val="2"/>
        <charset val="128"/>
        <scheme val="minor"/>
      </rPr>
      <t>8</t>
    </r>
    <phoneticPr fontId="4"/>
  </si>
  <si>
    <t>（2006）</t>
  </si>
  <si>
    <t>（2008）</t>
  </si>
  <si>
    <t>　　22</t>
    <phoneticPr fontId="4"/>
  </si>
  <si>
    <t>（2010）</t>
  </si>
  <si>
    <t>　　24</t>
    <phoneticPr fontId="4"/>
  </si>
  <si>
    <t>（2012）</t>
  </si>
  <si>
    <t>　　26</t>
    <phoneticPr fontId="4"/>
  </si>
  <si>
    <t>（2014）</t>
  </si>
  <si>
    <t>　　28</t>
  </si>
  <si>
    <t>（2016）</t>
  </si>
  <si>
    <t>　　30</t>
    <phoneticPr fontId="4"/>
  </si>
  <si>
    <t>（2018）</t>
    <phoneticPr fontId="4"/>
  </si>
  <si>
    <t>令和２</t>
    <rPh sb="0" eb="1">
      <t>レイワ</t>
    </rPh>
    <phoneticPr fontId="4"/>
  </si>
  <si>
    <t>（2020）</t>
    <phoneticPr fontId="4"/>
  </si>
  <si>
    <t>注　1)　医師・歯科医師・薬剤師については登録者の届出数、その他については就業者数である。</t>
    <phoneticPr fontId="4"/>
  </si>
  <si>
    <t>　　　　(昭和57（1982）年以降隔年調査)</t>
    <phoneticPr fontId="4"/>
  </si>
  <si>
    <t>保健師</t>
    <rPh sb="0" eb="3">
      <t>ホケンシ</t>
    </rPh>
    <phoneticPr fontId="4"/>
  </si>
  <si>
    <t>助産師</t>
    <rPh sb="0" eb="3">
      <t>ジョサンシ</t>
    </rPh>
    <phoneticPr fontId="4"/>
  </si>
  <si>
    <t>看護師</t>
    <rPh sb="0" eb="3">
      <t>カンゴシ</t>
    </rPh>
    <phoneticPr fontId="4"/>
  </si>
  <si>
    <t>　　29</t>
  </si>
  <si>
    <t>（1954）</t>
    <phoneticPr fontId="4"/>
  </si>
  <si>
    <t>　　22</t>
  </si>
  <si>
    <r>
      <t>　　28</t>
    </r>
    <r>
      <rPr>
        <sz val="11"/>
        <color theme="1"/>
        <rFont val="游ゴシック"/>
        <family val="2"/>
        <charset val="128"/>
        <scheme val="minor"/>
      </rPr>
      <t/>
    </r>
  </si>
  <si>
    <t>第４－２表　医師数，業務の種別・年次別</t>
  </si>
  <si>
    <t>第４－４表　薬剤師数，業務の種別・年次別</t>
  </si>
  <si>
    <t>医療施</t>
  </si>
  <si>
    <t>介護老人</t>
    <rPh sb="0" eb="2">
      <t>カイゴ</t>
    </rPh>
    <phoneticPr fontId="4"/>
  </si>
  <si>
    <t>介護医療</t>
    <rPh sb="0" eb="2">
      <t>カイゴ</t>
    </rPh>
    <rPh sb="2" eb="4">
      <t>イリョウ</t>
    </rPh>
    <phoneticPr fontId="4"/>
  </si>
  <si>
    <t>医療施設</t>
  </si>
  <si>
    <t>その他</t>
    <phoneticPr fontId="4"/>
  </si>
  <si>
    <t>薬局・</t>
  </si>
  <si>
    <t>設の従</t>
  </si>
  <si>
    <t>病院の</t>
    <phoneticPr fontId="4"/>
  </si>
  <si>
    <t>診療所の</t>
  </si>
  <si>
    <t>病院（医</t>
  </si>
  <si>
    <t>診療所</t>
    <phoneticPr fontId="4"/>
  </si>
  <si>
    <t>医育機関</t>
  </si>
  <si>
    <t>保健施設</t>
    <rPh sb="0" eb="2">
      <t>ホケン</t>
    </rPh>
    <rPh sb="2" eb="4">
      <t>シセツ</t>
    </rPh>
    <phoneticPr fontId="4"/>
  </si>
  <si>
    <t>院の従事</t>
    <rPh sb="0" eb="1">
      <t>イン</t>
    </rPh>
    <rPh sb="2" eb="4">
      <t>ジュウジ</t>
    </rPh>
    <phoneticPr fontId="4"/>
  </si>
  <si>
    <t>開設者</t>
    <rPh sb="0" eb="3">
      <t>カイセツシャ</t>
    </rPh>
    <phoneticPr fontId="4"/>
  </si>
  <si>
    <t>・介護老</t>
    <rPh sb="1" eb="3">
      <t>カイゴ</t>
    </rPh>
    <phoneticPr fontId="4"/>
  </si>
  <si>
    <t>臨床以外の</t>
  </si>
  <si>
    <t>衛生行政</t>
  </si>
  <si>
    <t>の者</t>
    <phoneticPr fontId="4"/>
  </si>
  <si>
    <t>その他の</t>
  </si>
  <si>
    <t>無職</t>
  </si>
  <si>
    <t>薬 局 の</t>
  </si>
  <si>
    <t>薬局の</t>
    <phoneticPr fontId="4"/>
  </si>
  <si>
    <t>病院又は</t>
  </si>
  <si>
    <t>大学にお</t>
  </si>
  <si>
    <t>医薬品営</t>
  </si>
  <si>
    <t>毒物劇物</t>
  </si>
  <si>
    <t>総数</t>
    <phoneticPr fontId="4"/>
  </si>
  <si>
    <t>事者　</t>
  </si>
  <si>
    <t>育機関附</t>
  </si>
  <si>
    <t>附 属 の</t>
  </si>
  <si>
    <t>の従事者</t>
    <phoneticPr fontId="4"/>
  </si>
  <si>
    <t>者</t>
    <rPh sb="0" eb="1">
      <t>シャ</t>
    </rPh>
    <phoneticPr fontId="4"/>
  </si>
  <si>
    <t>人保健施</t>
    <rPh sb="0" eb="1">
      <t>ジン</t>
    </rPh>
    <rPh sb="1" eb="3">
      <t>ホケン</t>
    </rPh>
    <phoneticPr fontId="4"/>
  </si>
  <si>
    <t>医学の教育</t>
  </si>
  <si>
    <t>又は保健</t>
  </si>
  <si>
    <t>設以外</t>
  </si>
  <si>
    <t>いて教育</t>
  </si>
  <si>
    <t>業（製造</t>
  </si>
  <si>
    <t>営業（製</t>
  </si>
  <si>
    <t>属のもの</t>
  </si>
  <si>
    <t>の</t>
  </si>
  <si>
    <t>病 院 の</t>
  </si>
  <si>
    <t>保健施設</t>
    <rPh sb="0" eb="2">
      <t>ホケン</t>
    </rPh>
    <phoneticPr fontId="4"/>
  </si>
  <si>
    <t>又は法人</t>
    <rPh sb="0" eb="1">
      <t>マタ</t>
    </rPh>
    <rPh sb="2" eb="4">
      <t>ホウジン</t>
    </rPh>
    <phoneticPr fontId="4"/>
  </si>
  <si>
    <t>勤務者</t>
    <rPh sb="0" eb="3">
      <t>キンムシャ</t>
    </rPh>
    <phoneticPr fontId="4"/>
  </si>
  <si>
    <t>設以外の</t>
    <rPh sb="0" eb="1">
      <t>セツ</t>
    </rPh>
    <rPh sb="1" eb="2">
      <t>イ</t>
    </rPh>
    <rPh sb="2" eb="3">
      <t>ガイ</t>
    </rPh>
    <phoneticPr fontId="4"/>
  </si>
  <si>
    <t>機関又は研</t>
  </si>
  <si>
    <t>衛生業務</t>
  </si>
  <si>
    <t>職業に従</t>
  </si>
  <si>
    <t>不詳</t>
    <rPh sb="0" eb="2">
      <t>フショウ</t>
    </rPh>
    <phoneticPr fontId="4"/>
  </si>
  <si>
    <t>の従事</t>
  </si>
  <si>
    <t>又は研究</t>
  </si>
  <si>
    <t>・輸入・</t>
  </si>
  <si>
    <t>造・輸入</t>
  </si>
  <si>
    <t>化学工業</t>
  </si>
  <si>
    <t>を除く｡)</t>
  </si>
  <si>
    <t>勤 務 者</t>
  </si>
  <si>
    <t xml:space="preserve"> 従事者　　　</t>
    <rPh sb="1" eb="3">
      <t>ジュウジ</t>
    </rPh>
    <phoneticPr fontId="4"/>
  </si>
  <si>
    <t>究機関の勤</t>
  </si>
  <si>
    <t>の従事者</t>
  </si>
  <si>
    <t>者　　</t>
  </si>
  <si>
    <t>に 従 事</t>
  </si>
  <si>
    <t>販売）従</t>
  </si>
  <si>
    <t>・販売）</t>
  </si>
  <si>
    <t>の  者</t>
    <phoneticPr fontId="4"/>
  </si>
  <si>
    <t>開設者</t>
    <phoneticPr fontId="4"/>
  </si>
  <si>
    <t>開 設 者</t>
  </si>
  <si>
    <t>の勤務者</t>
  </si>
  <si>
    <t>勤務者</t>
    <phoneticPr fontId="4"/>
  </si>
  <si>
    <t>の開設者</t>
    <rPh sb="1" eb="4">
      <t>カイセツシャ</t>
    </rPh>
    <phoneticPr fontId="4"/>
  </si>
  <si>
    <t>の勤務者</t>
    <phoneticPr fontId="4"/>
  </si>
  <si>
    <t>の代表者</t>
    <rPh sb="1" eb="4">
      <t>ダイヒョウシャ</t>
    </rPh>
    <phoneticPr fontId="4"/>
  </si>
  <si>
    <t>務者</t>
    <phoneticPr fontId="4"/>
  </si>
  <si>
    <t>事する者</t>
  </si>
  <si>
    <t>す る 者</t>
  </si>
  <si>
    <t>事者</t>
  </si>
  <si>
    <t>の者</t>
  </si>
  <si>
    <t>昭和30</t>
    <phoneticPr fontId="4"/>
  </si>
  <si>
    <t>…</t>
  </si>
  <si>
    <t>－</t>
    <phoneticPr fontId="4"/>
  </si>
  <si>
    <t xml:space="preserve">    －</t>
  </si>
  <si>
    <t>（1965）</t>
    <phoneticPr fontId="4"/>
  </si>
  <si>
    <t>…</t>
    <phoneticPr fontId="4"/>
  </si>
  <si>
    <t>　　45</t>
  </si>
  <si>
    <t>（1970）</t>
    <phoneticPr fontId="4"/>
  </si>
  <si>
    <t>　　50</t>
  </si>
  <si>
    <t>（1975）</t>
    <phoneticPr fontId="4"/>
  </si>
  <si>
    <t>　　55</t>
  </si>
  <si>
    <t>（1980）</t>
    <phoneticPr fontId="4"/>
  </si>
  <si>
    <t>　　59</t>
  </si>
  <si>
    <t>　　61</t>
  </si>
  <si>
    <t>　　63</t>
  </si>
  <si>
    <t>　　10</t>
  </si>
  <si>
    <t>その</t>
    <phoneticPr fontId="4"/>
  </si>
  <si>
    <t>薬　　局</t>
  </si>
  <si>
    <t>病院・診療所</t>
  </si>
  <si>
    <t>介護施設</t>
    <rPh sb="0" eb="2">
      <t>カイゴ</t>
    </rPh>
    <rPh sb="2" eb="4">
      <t>シセツ</t>
    </rPh>
    <phoneticPr fontId="4"/>
  </si>
  <si>
    <t>大　　　　学</t>
  </si>
  <si>
    <t>医薬品関係企業</t>
  </si>
  <si>
    <t>開設者又</t>
  </si>
  <si>
    <t>介護老人保健施設の勤務者</t>
    <rPh sb="0" eb="8">
      <t>カイゴロウジンホケンシセツ</t>
    </rPh>
    <rPh sb="9" eb="12">
      <t>キンムシャ</t>
    </rPh>
    <phoneticPr fontId="4"/>
  </si>
  <si>
    <t>介護医療院の勤務者</t>
    <rPh sb="0" eb="2">
      <t>カイゴ</t>
    </rPh>
    <rPh sb="2" eb="5">
      <t>イリョウイン</t>
    </rPh>
    <rPh sb="6" eb="9">
      <t>キンムシャ</t>
    </rPh>
    <phoneticPr fontId="4"/>
  </si>
  <si>
    <t>勤務者</t>
  </si>
  <si>
    <t>大学院生</t>
  </si>
  <si>
    <t>医薬品製造業・輸入販売業（研究・開発、営業、その他）</t>
    <rPh sb="0" eb="3">
      <t>イヤクヒン</t>
    </rPh>
    <rPh sb="3" eb="6">
      <t>セイゾウギョウ</t>
    </rPh>
    <rPh sb="7" eb="9">
      <t>ユニュウ</t>
    </rPh>
    <rPh sb="9" eb="12">
      <t>ハンバイギョウ</t>
    </rPh>
    <rPh sb="13" eb="15">
      <t>ケンキュウ</t>
    </rPh>
    <rPh sb="16" eb="18">
      <t>カイハツ</t>
    </rPh>
    <rPh sb="19" eb="21">
      <t>エイギョウ</t>
    </rPh>
    <rPh sb="24" eb="25">
      <t>タ</t>
    </rPh>
    <phoneticPr fontId="4"/>
  </si>
  <si>
    <t>医薬品</t>
  </si>
  <si>
    <t>機関又は</t>
  </si>
  <si>
    <t>他の</t>
    <phoneticPr fontId="4"/>
  </si>
  <si>
    <t>は法人の</t>
  </si>
  <si>
    <t>調　剤</t>
  </si>
  <si>
    <t>検　査</t>
  </si>
  <si>
    <t>その他</t>
  </si>
  <si>
    <t>（教育・</t>
  </si>
  <si>
    <t>販売業</t>
  </si>
  <si>
    <t>保健衛生</t>
  </si>
  <si>
    <t>業 務 の</t>
  </si>
  <si>
    <t>医育機関の臨床系以外の勤務者及び大学院生</t>
    <rPh sb="0" eb="1">
      <t>イ</t>
    </rPh>
    <rPh sb="1" eb="2">
      <t>イク</t>
    </rPh>
    <rPh sb="2" eb="4">
      <t>キカン</t>
    </rPh>
    <rPh sb="5" eb="7">
      <t>リンショウ</t>
    </rPh>
    <rPh sb="7" eb="8">
      <t>ケイ</t>
    </rPh>
    <rPh sb="8" eb="10">
      <t>イガイ</t>
    </rPh>
    <rPh sb="11" eb="14">
      <t>キンムシャ</t>
    </rPh>
    <rPh sb="14" eb="15">
      <t>オヨ</t>
    </rPh>
    <rPh sb="16" eb="20">
      <t>ダイガクインセイ</t>
    </rPh>
    <phoneticPr fontId="4"/>
  </si>
  <si>
    <t>医育機関以外の教育機関又は研究機関の勤務者</t>
    <rPh sb="0" eb="2">
      <t>イイク</t>
    </rPh>
    <rPh sb="2" eb="4">
      <t>キカン</t>
    </rPh>
    <rPh sb="4" eb="6">
      <t>イガイ</t>
    </rPh>
    <rPh sb="7" eb="9">
      <t>キョウイク</t>
    </rPh>
    <rPh sb="9" eb="11">
      <t>キカン</t>
    </rPh>
    <rPh sb="11" eb="12">
      <t>マタ</t>
    </rPh>
    <rPh sb="13" eb="15">
      <t>ケンキュウ</t>
    </rPh>
    <rPh sb="15" eb="17">
      <t>キカン</t>
    </rPh>
    <rPh sb="18" eb="21">
      <t>キンムシャ</t>
    </rPh>
    <phoneticPr fontId="4"/>
  </si>
  <si>
    <t>代表者　</t>
  </si>
  <si>
    <t>研究）　</t>
  </si>
  <si>
    <t>生　　　</t>
  </si>
  <si>
    <t>（薬種商を</t>
  </si>
  <si>
    <t>施設の従</t>
  </si>
  <si>
    <t>者</t>
  </si>
  <si>
    <t>含む。）　</t>
  </si>
  <si>
    <t>事者　　</t>
  </si>
  <si>
    <t>従 事 者</t>
  </si>
  <si>
    <t>平成６</t>
    <phoneticPr fontId="4"/>
  </si>
  <si>
    <t>（1994）年</t>
    <rPh sb="6" eb="7">
      <t>ネン</t>
    </rPh>
    <phoneticPr fontId="4"/>
  </si>
  <si>
    <t>（1996）</t>
    <phoneticPr fontId="4"/>
  </si>
  <si>
    <t>（1998）</t>
    <phoneticPr fontId="4"/>
  </si>
  <si>
    <t>（2000）</t>
    <phoneticPr fontId="4"/>
  </si>
  <si>
    <t>（2002）</t>
    <phoneticPr fontId="4"/>
  </si>
  <si>
    <t>-</t>
    <phoneticPr fontId="4"/>
  </si>
  <si>
    <r>
      <t>　　16</t>
    </r>
    <r>
      <rPr>
        <sz val="11"/>
        <color theme="1"/>
        <rFont val="游ゴシック"/>
        <family val="2"/>
        <charset val="128"/>
        <scheme val="minor"/>
      </rPr>
      <t/>
    </r>
  </si>
  <si>
    <t>（2004）</t>
    <phoneticPr fontId="4"/>
  </si>
  <si>
    <r>
      <t>　　18</t>
    </r>
    <r>
      <rPr>
        <sz val="11"/>
        <color theme="1"/>
        <rFont val="游ゴシック"/>
        <family val="2"/>
        <charset val="128"/>
        <scheme val="minor"/>
      </rPr>
      <t/>
    </r>
  </si>
  <si>
    <t>令和２</t>
    <rPh sb="0" eb="1">
      <t>レイワ</t>
    </rPh>
    <phoneticPr fontId="12"/>
  </si>
  <si>
    <t>（2020）</t>
    <phoneticPr fontId="12"/>
  </si>
  <si>
    <t>注　1)　昭和63年から業務の種別に「老人保健施設」が加えられた。</t>
    <rPh sb="19" eb="21">
      <t>ロウジン</t>
    </rPh>
    <rPh sb="21" eb="23">
      <t>ホケン</t>
    </rPh>
    <rPh sb="23" eb="25">
      <t>シセツ</t>
    </rPh>
    <phoneticPr fontId="4"/>
  </si>
  <si>
    <t>資料　「医師・歯科医師・薬剤師調査」（厚生省）(厚生労働省）</t>
    <rPh sb="19" eb="22">
      <t>コウセイショウ</t>
    </rPh>
    <phoneticPr fontId="4"/>
  </si>
  <si>
    <t>注　1) 平成26（2014）年から「病院・診療所」の「検査」は、「その他」に含まれている。</t>
    <rPh sb="5" eb="7">
      <t>ヘイセイ</t>
    </rPh>
    <rPh sb="15" eb="16">
      <t>ネン</t>
    </rPh>
    <rPh sb="28" eb="30">
      <t>ケンサ</t>
    </rPh>
    <rPh sb="36" eb="37">
      <t>タ</t>
    </rPh>
    <rPh sb="39" eb="40">
      <t>フク</t>
    </rPh>
    <phoneticPr fontId="4"/>
  </si>
  <si>
    <t>　　3）平成30（2018）年より介護医療院が追加された。</t>
    <rPh sb="4" eb="6">
      <t>ヘイセイ</t>
    </rPh>
    <rPh sb="14" eb="15">
      <t>ネン</t>
    </rPh>
    <rPh sb="17" eb="19">
      <t>カイゴ</t>
    </rPh>
    <rPh sb="19" eb="22">
      <t>イリョウイン</t>
    </rPh>
    <rPh sb="23" eb="25">
      <t>ツイカ</t>
    </rPh>
    <phoneticPr fontId="4"/>
  </si>
  <si>
    <t>　　2）平成30（2018）年より介護施設が追加された。</t>
    <rPh sb="19" eb="21">
      <t>シセツ</t>
    </rPh>
    <phoneticPr fontId="4"/>
  </si>
  <si>
    <t>第４－３表　歯科医師数，業務の種別・年次別</t>
  </si>
  <si>
    <t>介護老人</t>
    <rPh sb="0" eb="2">
      <t>カイゴ</t>
    </rPh>
    <rPh sb="2" eb="3">
      <t>ロウ</t>
    </rPh>
    <rPh sb="3" eb="4">
      <t>ジン</t>
    </rPh>
    <phoneticPr fontId="4"/>
  </si>
  <si>
    <t>そ の 他</t>
  </si>
  <si>
    <t>総　数</t>
  </si>
  <si>
    <t>の従事者</t>
    <rPh sb="1" eb="4">
      <t>ジュウジシャ</t>
    </rPh>
    <phoneticPr fontId="4"/>
  </si>
  <si>
    <t>人保健施</t>
    <rPh sb="0" eb="1">
      <t>ヒト</t>
    </rPh>
    <rPh sb="1" eb="2">
      <t>タモツ</t>
    </rPh>
    <rPh sb="2" eb="3">
      <t>ケン</t>
    </rPh>
    <phoneticPr fontId="4"/>
  </si>
  <si>
    <t>無職の者</t>
  </si>
  <si>
    <t>従事者　　　</t>
    <rPh sb="0" eb="2">
      <t>ジュウジ</t>
    </rPh>
    <rPh sb="2" eb="3">
      <t>モノ</t>
    </rPh>
    <phoneticPr fontId="4"/>
  </si>
  <si>
    <t>の    者</t>
  </si>
  <si>
    <t>務者　　　</t>
  </si>
  <si>
    <t>　　12</t>
    <phoneticPr fontId="4"/>
  </si>
  <si>
    <t>・介護老人</t>
    <rPh sb="1" eb="3">
      <t>カイゴ</t>
    </rPh>
    <phoneticPr fontId="4"/>
  </si>
  <si>
    <t>医育機関の臨床系以外の勤務者及び大学院生</t>
    <rPh sb="0" eb="2">
      <t>イイク</t>
    </rPh>
    <rPh sb="2" eb="4">
      <t>キカン</t>
    </rPh>
    <rPh sb="5" eb="7">
      <t>リンショウ</t>
    </rPh>
    <rPh sb="7" eb="8">
      <t>ケイ</t>
    </rPh>
    <rPh sb="8" eb="10">
      <t>イガイ</t>
    </rPh>
    <rPh sb="11" eb="14">
      <t>キンムシャ</t>
    </rPh>
    <rPh sb="14" eb="15">
      <t>オヨ</t>
    </rPh>
    <rPh sb="16" eb="20">
      <t>ダイガクインセイ</t>
    </rPh>
    <phoneticPr fontId="4"/>
  </si>
  <si>
    <t>保健施設</t>
    <rPh sb="0" eb="1">
      <t>ホ</t>
    </rPh>
    <phoneticPr fontId="4"/>
  </si>
  <si>
    <t>以外の従</t>
    <rPh sb="0" eb="1">
      <t>イ</t>
    </rPh>
    <rPh sb="1" eb="2">
      <t>ガイ</t>
    </rPh>
    <phoneticPr fontId="4"/>
  </si>
  <si>
    <t xml:space="preserve"> 事者　　　</t>
    <rPh sb="1" eb="2">
      <t>ジ</t>
    </rPh>
    <phoneticPr fontId="4"/>
  </si>
  <si>
    <t>（2006）</t>
    <phoneticPr fontId="4"/>
  </si>
  <si>
    <t>第４－５表　就業保健師数，業務の種別・年次別</t>
    <rPh sb="6" eb="8">
      <t>シュウギョウ</t>
    </rPh>
    <rPh sb="10" eb="11">
      <t>シ</t>
    </rPh>
    <phoneticPr fontId="12"/>
  </si>
  <si>
    <t>就　　　　　業　　　　　場　　　　　所</t>
  </si>
  <si>
    <t>助産師・看護師との兼務の状況</t>
    <rPh sb="2" eb="3">
      <t>シ</t>
    </rPh>
    <rPh sb="6" eb="7">
      <t>シ</t>
    </rPh>
    <phoneticPr fontId="12"/>
  </si>
  <si>
    <t>保　健　所</t>
  </si>
  <si>
    <t>（再掲）</t>
  </si>
  <si>
    <t>保健師学</t>
    <rPh sb="2" eb="3">
      <t>シ</t>
    </rPh>
    <phoneticPr fontId="12"/>
  </si>
  <si>
    <t>所　内</t>
  </si>
  <si>
    <t>市町村</t>
  </si>
  <si>
    <t>　</t>
    <phoneticPr fontId="12"/>
  </si>
  <si>
    <t>老人保健</t>
    <rPh sb="0" eb="2">
      <t>ロウジン</t>
    </rPh>
    <rPh sb="2" eb="4">
      <t>ホケン</t>
    </rPh>
    <phoneticPr fontId="12"/>
  </si>
  <si>
    <t>訪問看護</t>
    <rPh sb="0" eb="2">
      <t>ホウモン</t>
    </rPh>
    <rPh sb="2" eb="4">
      <t>カンゴ</t>
    </rPh>
    <phoneticPr fontId="12"/>
  </si>
  <si>
    <t>社会福祉</t>
    <rPh sb="0" eb="2">
      <t>シャカイ</t>
    </rPh>
    <rPh sb="2" eb="4">
      <t>フクシ</t>
    </rPh>
    <phoneticPr fontId="12"/>
  </si>
  <si>
    <t>助産師</t>
    <rPh sb="2" eb="3">
      <t>シ</t>
    </rPh>
    <phoneticPr fontId="12"/>
  </si>
  <si>
    <t>看護師</t>
    <rPh sb="2" eb="3">
      <t>シ</t>
    </rPh>
    <phoneticPr fontId="12"/>
  </si>
  <si>
    <t>助産師・</t>
    <rPh sb="2" eb="3">
      <t>シ</t>
    </rPh>
    <phoneticPr fontId="12"/>
  </si>
  <si>
    <t>校及び養</t>
  </si>
  <si>
    <t>病　院</t>
  </si>
  <si>
    <t>診療所</t>
  </si>
  <si>
    <t>事業所</t>
  </si>
  <si>
    <t>業務と</t>
    <rPh sb="0" eb="2">
      <t>ギョウム</t>
    </rPh>
    <phoneticPr fontId="12"/>
  </si>
  <si>
    <t>看護師　</t>
    <rPh sb="0" eb="2">
      <t>カンゴ</t>
    </rPh>
    <rPh sb="2" eb="3">
      <t>シ</t>
    </rPh>
    <phoneticPr fontId="12"/>
  </si>
  <si>
    <t>成所　　</t>
  </si>
  <si>
    <t>勤　務</t>
  </si>
  <si>
    <t>駐　在</t>
  </si>
  <si>
    <t>施　　設</t>
    <rPh sb="0" eb="4">
      <t>シセツ</t>
    </rPh>
    <phoneticPr fontId="12"/>
  </si>
  <si>
    <t>ｽﾃｰｼｮﾝ</t>
    <phoneticPr fontId="12"/>
  </si>
  <si>
    <t>兼　務</t>
    <phoneticPr fontId="12"/>
  </si>
  <si>
    <t>業務と兼務</t>
    <rPh sb="0" eb="2">
      <t>ギョウム</t>
    </rPh>
    <rPh sb="3" eb="5">
      <t>ケンム</t>
    </rPh>
    <phoneticPr fontId="12"/>
  </si>
  <si>
    <t>昭和30</t>
    <phoneticPr fontId="12"/>
  </si>
  <si>
    <t>（1995）年</t>
    <rPh sb="6" eb="7">
      <t>ネン</t>
    </rPh>
    <phoneticPr fontId="12"/>
  </si>
  <si>
    <t>昭和35</t>
    <rPh sb="0" eb="2">
      <t>ショウワ</t>
    </rPh>
    <phoneticPr fontId="12"/>
  </si>
  <si>
    <t>（1960）年</t>
    <rPh sb="6" eb="7">
      <t>ネン</t>
    </rPh>
    <phoneticPr fontId="12"/>
  </si>
  <si>
    <t>昭和40</t>
    <rPh sb="0" eb="2">
      <t>ショウワ</t>
    </rPh>
    <phoneticPr fontId="12"/>
  </si>
  <si>
    <t>（1965）年</t>
    <rPh sb="6" eb="7">
      <t>ネン</t>
    </rPh>
    <phoneticPr fontId="12"/>
  </si>
  <si>
    <t>　　45</t>
    <phoneticPr fontId="12"/>
  </si>
  <si>
    <t>　　50</t>
    <phoneticPr fontId="12"/>
  </si>
  <si>
    <t>　　55</t>
    <phoneticPr fontId="12"/>
  </si>
  <si>
    <t>　　59</t>
    <phoneticPr fontId="12"/>
  </si>
  <si>
    <t>（1984）</t>
    <phoneticPr fontId="12"/>
  </si>
  <si>
    <t>　　61</t>
    <phoneticPr fontId="12"/>
  </si>
  <si>
    <t>（1986）</t>
    <phoneticPr fontId="12"/>
  </si>
  <si>
    <t>　　63</t>
    <phoneticPr fontId="12"/>
  </si>
  <si>
    <t>（1988）</t>
    <phoneticPr fontId="12"/>
  </si>
  <si>
    <t>（1990）</t>
    <phoneticPr fontId="12"/>
  </si>
  <si>
    <t>（1992）</t>
    <phoneticPr fontId="12"/>
  </si>
  <si>
    <t>　　10</t>
    <phoneticPr fontId="12"/>
  </si>
  <si>
    <t>－</t>
    <phoneticPr fontId="12"/>
  </si>
  <si>
    <t>　　12</t>
    <phoneticPr fontId="12"/>
  </si>
  <si>
    <t>看護師等</t>
    <rPh sb="0" eb="3">
      <t>カンゴシ</t>
    </rPh>
    <rPh sb="3" eb="4">
      <t>トウ</t>
    </rPh>
    <phoneticPr fontId="12"/>
  </si>
  <si>
    <t>保健所</t>
    <rPh sb="0" eb="3">
      <t>ホケンショ</t>
    </rPh>
    <phoneticPr fontId="12"/>
  </si>
  <si>
    <t>診療所</t>
    <rPh sb="0" eb="3">
      <t>シンリョウショ</t>
    </rPh>
    <phoneticPr fontId="12"/>
  </si>
  <si>
    <t>助産所</t>
    <rPh sb="0" eb="2">
      <t>ジョサン</t>
    </rPh>
    <rPh sb="2" eb="3">
      <t>ショ</t>
    </rPh>
    <phoneticPr fontId="12"/>
  </si>
  <si>
    <t>介　護
保　険
施設等</t>
    <rPh sb="0" eb="1">
      <t>スケ</t>
    </rPh>
    <rPh sb="2" eb="3">
      <t>マモル</t>
    </rPh>
    <rPh sb="4" eb="5">
      <t>タモツ</t>
    </rPh>
    <rPh sb="6" eb="7">
      <t>ケン</t>
    </rPh>
    <rPh sb="8" eb="10">
      <t>シセツ</t>
    </rPh>
    <rPh sb="10" eb="11">
      <t>トウ</t>
    </rPh>
    <phoneticPr fontId="12"/>
  </si>
  <si>
    <t>学校・養</t>
    <rPh sb="0" eb="2">
      <t>ガッコウ</t>
    </rPh>
    <rPh sb="3" eb="4">
      <t>オサム</t>
    </rPh>
    <phoneticPr fontId="12"/>
  </si>
  <si>
    <t>成所又は</t>
    <rPh sb="0" eb="1">
      <t>シゲル</t>
    </rPh>
    <rPh sb="1" eb="2">
      <t>トコロ</t>
    </rPh>
    <rPh sb="2" eb="3">
      <t>マタ</t>
    </rPh>
    <phoneticPr fontId="12"/>
  </si>
  <si>
    <t>研究機関</t>
    <rPh sb="0" eb="2">
      <t>ケンキュウ</t>
    </rPh>
    <rPh sb="2" eb="4">
      <t>キカン</t>
    </rPh>
    <phoneticPr fontId="12"/>
  </si>
  <si>
    <t>　　14</t>
    <phoneticPr fontId="12"/>
  </si>
  <si>
    <t>（2002）</t>
    <phoneticPr fontId="12"/>
  </si>
  <si>
    <t>-</t>
    <phoneticPr fontId="12"/>
  </si>
  <si>
    <t>　　16</t>
    <phoneticPr fontId="12"/>
  </si>
  <si>
    <t>（2004）</t>
    <phoneticPr fontId="12"/>
  </si>
  <si>
    <t>　　18</t>
    <phoneticPr fontId="12"/>
  </si>
  <si>
    <t>　　20</t>
    <phoneticPr fontId="12"/>
  </si>
  <si>
    <t>　　22</t>
    <phoneticPr fontId="12"/>
  </si>
  <si>
    <t>　　24</t>
    <phoneticPr fontId="12"/>
  </si>
  <si>
    <t>　　26</t>
    <phoneticPr fontId="12"/>
  </si>
  <si>
    <t>　　28</t>
    <phoneticPr fontId="12"/>
  </si>
  <si>
    <t>（2016）</t>
    <phoneticPr fontId="12"/>
  </si>
  <si>
    <t>　　30</t>
    <phoneticPr fontId="12"/>
  </si>
  <si>
    <t>（2018）</t>
    <phoneticPr fontId="12"/>
  </si>
  <si>
    <t>令和２</t>
    <rPh sb="0" eb="2">
      <t>レイワ</t>
    </rPh>
    <phoneticPr fontId="12"/>
  </si>
  <si>
    <t>資料　「衛生行政業務報告」「衛生行政報告例」（厚生省）（厚生労働省）</t>
    <rPh sb="23" eb="26">
      <t>コウセイショウ</t>
    </rPh>
    <rPh sb="30" eb="32">
      <t>ロウドウ</t>
    </rPh>
    <phoneticPr fontId="12"/>
  </si>
  <si>
    <t>第４－６表　就業助産師数，業務の種別・年次別</t>
    <rPh sb="6" eb="8">
      <t>シュウギョウ</t>
    </rPh>
    <rPh sb="10" eb="11">
      <t>シ</t>
    </rPh>
    <phoneticPr fontId="12"/>
  </si>
  <si>
    <t xml:space="preserve"> 保健師・看護師との兼務の状況</t>
    <rPh sb="3" eb="4">
      <t>シ</t>
    </rPh>
    <rPh sb="7" eb="8">
      <t>シ</t>
    </rPh>
    <phoneticPr fontId="12"/>
  </si>
  <si>
    <t>助　　産　　所</t>
    <rPh sb="6" eb="7">
      <t>ショ</t>
    </rPh>
    <phoneticPr fontId="12"/>
  </si>
  <si>
    <t>学　校</t>
  </si>
  <si>
    <t>保健所</t>
  </si>
  <si>
    <t>開設者</t>
  </si>
  <si>
    <t>出張の</t>
  </si>
  <si>
    <t>保健師</t>
    <rPh sb="0" eb="2">
      <t>ホケン</t>
    </rPh>
    <rPh sb="2" eb="3">
      <t>シ</t>
    </rPh>
    <phoneticPr fontId="12"/>
  </si>
  <si>
    <t>及び養</t>
  </si>
  <si>
    <t>出張のみに</t>
  </si>
  <si>
    <t>従事者</t>
    <rPh sb="0" eb="2">
      <t>ジュウジ</t>
    </rPh>
    <phoneticPr fontId="12"/>
  </si>
  <si>
    <t>みによ</t>
  </si>
  <si>
    <t>業務</t>
    <rPh sb="0" eb="2">
      <t>ギョウム</t>
    </rPh>
    <phoneticPr fontId="12"/>
  </si>
  <si>
    <t>・看護師</t>
    <rPh sb="1" eb="3">
      <t>カンゴ</t>
    </rPh>
    <rPh sb="3" eb="4">
      <t>シ</t>
    </rPh>
    <phoneticPr fontId="12"/>
  </si>
  <si>
    <t>成　所</t>
  </si>
  <si>
    <t>よる者を除</t>
  </si>
  <si>
    <t>る　者</t>
  </si>
  <si>
    <t>と兼務</t>
    <rPh sb="1" eb="3">
      <t>ケンム</t>
    </rPh>
    <phoneticPr fontId="12"/>
  </si>
  <si>
    <t>く。　　　</t>
  </si>
  <si>
    <t>病　院</t>
    <phoneticPr fontId="12"/>
  </si>
  <si>
    <t>開設者</t>
    <phoneticPr fontId="12"/>
  </si>
  <si>
    <t>第４－７表　就業看護師数，業務の種別・年次別</t>
    <rPh sb="6" eb="8">
      <t>シュウギョウ</t>
    </rPh>
    <rPh sb="10" eb="11">
      <t>シ</t>
    </rPh>
    <phoneticPr fontId="12"/>
  </si>
  <si>
    <t xml:space="preserve"> 保健師・助産師との兼務の状況</t>
    <rPh sb="3" eb="4">
      <t>シ</t>
    </rPh>
    <rPh sb="7" eb="8">
      <t>シ</t>
    </rPh>
    <phoneticPr fontId="12"/>
  </si>
  <si>
    <t>派　出</t>
  </si>
  <si>
    <t>学校及</t>
  </si>
  <si>
    <t>老人保健</t>
    <rPh sb="2" eb="4">
      <t>ホケン</t>
    </rPh>
    <phoneticPr fontId="12"/>
  </si>
  <si>
    <t>保健師</t>
    <rPh sb="2" eb="3">
      <t>シ</t>
    </rPh>
    <phoneticPr fontId="12"/>
  </si>
  <si>
    <t>び養成</t>
  </si>
  <si>
    <t>業務</t>
    <phoneticPr fontId="12"/>
  </si>
  <si>
    <t>業務と</t>
  </si>
  <si>
    <t>・助産師</t>
    <rPh sb="3" eb="4">
      <t>シ</t>
    </rPh>
    <phoneticPr fontId="12"/>
  </si>
  <si>
    <t>所　　</t>
  </si>
  <si>
    <t>と兼務</t>
    <phoneticPr fontId="12"/>
  </si>
  <si>
    <t>看護師</t>
    <rPh sb="0" eb="3">
      <t>カンゴシ</t>
    </rPh>
    <phoneticPr fontId="12"/>
  </si>
  <si>
    <t>（1955）年</t>
    <rPh sb="6" eb="7">
      <t>ネン</t>
    </rPh>
    <phoneticPr fontId="12"/>
  </si>
  <si>
    <t>介　護</t>
    <rPh sb="0" eb="1">
      <t>スケ</t>
    </rPh>
    <rPh sb="2" eb="3">
      <t>マモル</t>
    </rPh>
    <phoneticPr fontId="12"/>
  </si>
  <si>
    <t>保　険</t>
    <rPh sb="0" eb="1">
      <t>タモツ</t>
    </rPh>
    <rPh sb="2" eb="3">
      <t>ケン</t>
    </rPh>
    <phoneticPr fontId="12"/>
  </si>
  <si>
    <t>市町村</t>
    <rPh sb="0" eb="3">
      <t>シチョウソン</t>
    </rPh>
    <phoneticPr fontId="12"/>
  </si>
  <si>
    <t>事業所</t>
    <rPh sb="0" eb="3">
      <t>ジギョウショ</t>
    </rPh>
    <phoneticPr fontId="12"/>
  </si>
  <si>
    <t>その他</t>
    <rPh sb="2" eb="3">
      <t>タ</t>
    </rPh>
    <phoneticPr fontId="12"/>
  </si>
  <si>
    <t>施設等</t>
    <rPh sb="0" eb="2">
      <t>シセツ</t>
    </rPh>
    <rPh sb="2" eb="3">
      <t>トウ</t>
    </rPh>
    <phoneticPr fontId="12"/>
  </si>
  <si>
    <t>第４－８表　就業准看護師数，業務の種別・年次別</t>
    <rPh sb="6" eb="8">
      <t>シュウギョウ</t>
    </rPh>
    <rPh sb="11" eb="12">
      <t>シ</t>
    </rPh>
    <phoneticPr fontId="12"/>
  </si>
  <si>
    <t>派　　出</t>
  </si>
  <si>
    <t>保 健 所</t>
  </si>
  <si>
    <t>病　　院</t>
  </si>
  <si>
    <t>診 療 所</t>
  </si>
  <si>
    <t>学　　校</t>
  </si>
  <si>
    <t>-</t>
  </si>
  <si>
    <t>第４－９表　就業歯科衛生士数，業務の種別・年次別</t>
    <rPh sb="6" eb="8">
      <t>シュウギョウ</t>
    </rPh>
    <rPh sb="8" eb="10">
      <t>シカ</t>
    </rPh>
    <rPh sb="10" eb="13">
      <t>エイセイシ</t>
    </rPh>
    <rPh sb="15" eb="17">
      <t>ギョウム</t>
    </rPh>
    <rPh sb="18" eb="20">
      <t>シュベツ</t>
    </rPh>
    <phoneticPr fontId="4"/>
  </si>
  <si>
    <t>介護老</t>
    <rPh sb="0" eb="1">
      <t>スケ</t>
    </rPh>
    <rPh sb="1" eb="2">
      <t>ユズル</t>
    </rPh>
    <rPh sb="2" eb="3">
      <t>ロウ</t>
    </rPh>
    <phoneticPr fontId="4"/>
  </si>
  <si>
    <t>歯科衛生</t>
    <rPh sb="0" eb="2">
      <t>シカ</t>
    </rPh>
    <rPh sb="2" eb="4">
      <t>エイセイ</t>
    </rPh>
    <phoneticPr fontId="4"/>
  </si>
  <si>
    <t>市町村</t>
    <rPh sb="0" eb="3">
      <t>シチョウソン</t>
    </rPh>
    <phoneticPr fontId="4"/>
  </si>
  <si>
    <t>人保健</t>
    <phoneticPr fontId="4"/>
  </si>
  <si>
    <t>事業所</t>
    <rPh sb="0" eb="3">
      <t>ジギョウショ</t>
    </rPh>
    <phoneticPr fontId="4"/>
  </si>
  <si>
    <t>士学校又</t>
    <rPh sb="0" eb="1">
      <t>シ</t>
    </rPh>
    <rPh sb="1" eb="3">
      <t>ガッコウ</t>
    </rPh>
    <rPh sb="3" eb="4">
      <t>マタ</t>
    </rPh>
    <phoneticPr fontId="4"/>
  </si>
  <si>
    <t>施　設</t>
    <phoneticPr fontId="4"/>
  </si>
  <si>
    <t>は養成所</t>
    <rPh sb="1" eb="4">
      <t>ヨウセイジョ</t>
    </rPh>
    <phoneticPr fontId="4"/>
  </si>
  <si>
    <r>
      <t>昭和5</t>
    </r>
    <r>
      <rPr>
        <sz val="11"/>
        <color theme="1"/>
        <rFont val="游ゴシック"/>
        <family val="2"/>
        <charset val="128"/>
        <scheme val="minor"/>
      </rPr>
      <t>7</t>
    </r>
    <phoneticPr fontId="4"/>
  </si>
  <si>
    <t>（1982）年</t>
    <rPh sb="6" eb="7">
      <t>ネン</t>
    </rPh>
    <phoneticPr fontId="4"/>
  </si>
  <si>
    <t>昭和59</t>
    <rPh sb="0" eb="2">
      <t>ショウワ</t>
    </rPh>
    <phoneticPr fontId="4"/>
  </si>
  <si>
    <t>（1984）年</t>
    <rPh sb="6" eb="7">
      <t>ネン</t>
    </rPh>
    <phoneticPr fontId="4"/>
  </si>
  <si>
    <t>昭和61</t>
    <rPh sb="0" eb="2">
      <t>ショウワ</t>
    </rPh>
    <phoneticPr fontId="4"/>
  </si>
  <si>
    <t>（1986）年</t>
    <rPh sb="6" eb="7">
      <t>ネン</t>
    </rPh>
    <phoneticPr fontId="4"/>
  </si>
  <si>
    <t>　　63</t>
    <phoneticPr fontId="4"/>
  </si>
  <si>
    <t>（1988）</t>
    <phoneticPr fontId="4"/>
  </si>
  <si>
    <t>（1990）</t>
    <phoneticPr fontId="4"/>
  </si>
  <si>
    <t>…</t>
    <phoneticPr fontId="4"/>
  </si>
  <si>
    <t>（1992）</t>
    <phoneticPr fontId="4"/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</si>
  <si>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10</t>
    </r>
    <phoneticPr fontId="4"/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</si>
  <si>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2</t>
    </r>
    <phoneticPr fontId="4"/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</si>
  <si>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14</t>
    </r>
    <r>
      <rPr>
        <b/>
        <sz val="10"/>
        <rFont val="ＭＳ 明朝"/>
        <family val="1"/>
        <charset val="128"/>
      </rPr>
      <t/>
    </r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</si>
  <si>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16</t>
    </r>
    <r>
      <rPr>
        <sz val="11"/>
        <color theme="1"/>
        <rFont val="游ゴシック"/>
        <family val="2"/>
        <charset val="128"/>
        <scheme val="minor"/>
      </rPr>
      <t/>
    </r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</si>
  <si>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8</t>
    </r>
    <phoneticPr fontId="4"/>
  </si>
  <si>
    <t xml:space="preserve">    20</t>
    <phoneticPr fontId="4"/>
  </si>
  <si>
    <t xml:space="preserve">    22</t>
  </si>
  <si>
    <t xml:space="preserve">    24</t>
    <phoneticPr fontId="4"/>
  </si>
  <si>
    <t xml:space="preserve">    26</t>
    <phoneticPr fontId="4"/>
  </si>
  <si>
    <t xml:space="preserve">    28</t>
  </si>
  <si>
    <t xml:space="preserve">    30</t>
    <phoneticPr fontId="4"/>
  </si>
  <si>
    <r>
      <t>（201</t>
    </r>
    <r>
      <rPr>
        <sz val="11"/>
        <color theme="1"/>
        <rFont val="游ゴシック"/>
        <family val="2"/>
        <charset val="128"/>
        <scheme val="minor"/>
      </rPr>
      <t>8</t>
    </r>
    <r>
      <rPr>
        <sz val="12"/>
        <rFont val="ＭＳ 明朝"/>
        <family val="1"/>
        <charset val="128"/>
      </rPr>
      <t>）</t>
    </r>
    <phoneticPr fontId="4"/>
  </si>
  <si>
    <t>令和２</t>
    <rPh sb="0" eb="1">
      <t>レイワ</t>
    </rPh>
    <phoneticPr fontId="4"/>
  </si>
  <si>
    <r>
      <t>（2020）</t>
    </r>
    <r>
      <rPr>
        <sz val="12"/>
        <rFont val="ＭＳ 明朝"/>
        <family val="1"/>
        <charset val="128"/>
      </rPr>
      <t/>
    </r>
    <phoneticPr fontId="4"/>
  </si>
  <si>
    <t>注　1)　平成4（1992）年から就業場所の区分が一部細分化された。</t>
    <rPh sb="0" eb="1">
      <t>チュウ</t>
    </rPh>
    <rPh sb="5" eb="7">
      <t>ヘイセイ</t>
    </rPh>
    <rPh sb="14" eb="15">
      <t>ネン</t>
    </rPh>
    <rPh sb="17" eb="19">
      <t>シュウギョウ</t>
    </rPh>
    <rPh sb="19" eb="21">
      <t>バショ</t>
    </rPh>
    <rPh sb="22" eb="24">
      <t>クブン</t>
    </rPh>
    <rPh sb="25" eb="27">
      <t>イチブ</t>
    </rPh>
    <rPh sb="27" eb="30">
      <t>サイブンカ</t>
    </rPh>
    <phoneticPr fontId="4"/>
  </si>
  <si>
    <t>資料　「衛生行政業務報告」「衛生行政報告例」（厚生省）（厚生労働省）</t>
    <rPh sb="0" eb="2">
      <t>シリョウ</t>
    </rPh>
    <rPh sb="4" eb="6">
      <t>エイセイ</t>
    </rPh>
    <rPh sb="6" eb="8">
      <t>ギョウセイ</t>
    </rPh>
    <rPh sb="8" eb="10">
      <t>ギョウム</t>
    </rPh>
    <rPh sb="10" eb="12">
      <t>ホウコク</t>
    </rPh>
    <rPh sb="14" eb="16">
      <t>エイセイ</t>
    </rPh>
    <rPh sb="16" eb="18">
      <t>ギョウセイ</t>
    </rPh>
    <rPh sb="18" eb="21">
      <t>ホウコクレイ</t>
    </rPh>
    <rPh sb="23" eb="26">
      <t>コウセイショウ</t>
    </rPh>
    <rPh sb="28" eb="33">
      <t>コウセイロウドウショウ</t>
    </rPh>
    <phoneticPr fontId="4"/>
  </si>
  <si>
    <t>第４－10表　就業歯科技工士数，業務の種別・年次別</t>
    <rPh sb="7" eb="9">
      <t>シュウギョウ</t>
    </rPh>
    <rPh sb="9" eb="11">
      <t>シカ</t>
    </rPh>
    <rPh sb="11" eb="14">
      <t>ギコウシ</t>
    </rPh>
    <rPh sb="16" eb="18">
      <t>ギョウム</t>
    </rPh>
    <rPh sb="19" eb="21">
      <t>シュベツ</t>
    </rPh>
    <phoneticPr fontId="4"/>
  </si>
  <si>
    <t>歯科技工所</t>
    <rPh sb="0" eb="2">
      <t>シカ</t>
    </rPh>
    <rPh sb="2" eb="4">
      <t>ギコウ</t>
    </rPh>
    <rPh sb="4" eb="5">
      <t>ショ</t>
    </rPh>
    <phoneticPr fontId="4"/>
  </si>
  <si>
    <t>病院・診療所</t>
    <rPh sb="0" eb="2">
      <t>ビョウイン</t>
    </rPh>
    <rPh sb="3" eb="6">
      <t>シンリョウジョ</t>
    </rPh>
    <phoneticPr fontId="4"/>
  </si>
  <si>
    <t>その他</t>
    <rPh sb="0" eb="3">
      <t>ソノタ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</si>
  <si>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</si>
  <si>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</si>
  <si>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　　８</t>
    <phoneticPr fontId="4"/>
  </si>
  <si>
    <t>　　10</t>
    <phoneticPr fontId="4"/>
  </si>
  <si>
    <r>
      <t>　　1</t>
    </r>
    <r>
      <rPr>
        <sz val="11"/>
        <color theme="1"/>
        <rFont val="游ゴシック"/>
        <family val="2"/>
        <charset val="128"/>
        <scheme val="minor"/>
      </rPr>
      <t>2</t>
    </r>
    <phoneticPr fontId="4"/>
  </si>
  <si>
    <t>　　20</t>
    <phoneticPr fontId="4"/>
  </si>
  <si>
    <t>　　30</t>
    <phoneticPr fontId="4"/>
  </si>
  <si>
    <t>資料　「衛生行政業務報告」「衛生行政報告例」（厚生省）（厚生労働省）</t>
    <rPh sb="0" eb="2">
      <t>シリョウ</t>
    </rPh>
    <rPh sb="4" eb="6">
      <t>エイセイ</t>
    </rPh>
    <rPh sb="6" eb="8">
      <t>ギョウセイ</t>
    </rPh>
    <rPh sb="8" eb="10">
      <t>ギョウム</t>
    </rPh>
    <rPh sb="10" eb="12">
      <t>ホウコク</t>
    </rPh>
    <rPh sb="23" eb="26">
      <t>コウセイショウ</t>
    </rPh>
    <phoneticPr fontId="4"/>
  </si>
  <si>
    <t>第４－11表　医師数，業務の種別・従業地による市町村別</t>
  </si>
  <si>
    <t>令和２（2020）年12月31日現在</t>
    <rPh sb="0" eb="2">
      <t>レイワ</t>
    </rPh>
    <rPh sb="9" eb="10">
      <t>ネン</t>
    </rPh>
    <rPh sb="12" eb="13">
      <t>ガツ</t>
    </rPh>
    <rPh sb="15" eb="16">
      <t>ニチ</t>
    </rPh>
    <rPh sb="16" eb="18">
      <t>ゲンザイ</t>
    </rPh>
    <phoneticPr fontId="4"/>
  </si>
  <si>
    <t>介護老人保健施設の従事者</t>
    <rPh sb="0" eb="2">
      <t>カイゴ</t>
    </rPh>
    <rPh sb="4" eb="6">
      <t>ホケン</t>
    </rPh>
    <rPh sb="6" eb="8">
      <t>シセツ</t>
    </rPh>
    <rPh sb="9" eb="12">
      <t>ジュウジシャ</t>
    </rPh>
    <phoneticPr fontId="4"/>
  </si>
  <si>
    <t>介護医療院の従事者</t>
    <rPh sb="0" eb="2">
      <t>カイゴ</t>
    </rPh>
    <rPh sb="2" eb="5">
      <t>イリョウイン</t>
    </rPh>
    <rPh sb="6" eb="9">
      <t>ジュウジシャ</t>
    </rPh>
    <phoneticPr fontId="4"/>
  </si>
  <si>
    <t>医療施設・介護老人保健施設以外の従事者</t>
    <rPh sb="2" eb="4">
      <t>シセツ</t>
    </rPh>
    <rPh sb="5" eb="7">
      <t>カイゴ</t>
    </rPh>
    <rPh sb="7" eb="9">
      <t>ロウジン</t>
    </rPh>
    <rPh sb="9" eb="11">
      <t>ホケン</t>
    </rPh>
    <rPh sb="11" eb="13">
      <t>シセツ</t>
    </rPh>
    <rPh sb="13" eb="15">
      <t>イガイ</t>
    </rPh>
    <rPh sb="16" eb="19">
      <t>ジュウジシャ</t>
    </rPh>
    <phoneticPr fontId="4"/>
  </si>
  <si>
    <t>病院の</t>
  </si>
  <si>
    <t>医育機</t>
  </si>
  <si>
    <t>介護老人保健施設の開設者又は法人の代表者</t>
    <rPh sb="0" eb="2">
      <t>カイゴ</t>
    </rPh>
    <rPh sb="6" eb="8">
      <t>シセツ</t>
    </rPh>
    <rPh sb="9" eb="12">
      <t>カイセツシャ</t>
    </rPh>
    <rPh sb="12" eb="13">
      <t>マタ</t>
    </rPh>
    <rPh sb="14" eb="16">
      <t>ホウジン</t>
    </rPh>
    <rPh sb="17" eb="20">
      <t>ダイヒョウシャ</t>
    </rPh>
    <phoneticPr fontId="4"/>
  </si>
  <si>
    <t>介護老人保健施設の勤務者</t>
    <rPh sb="0" eb="2">
      <t>カイゴ</t>
    </rPh>
    <rPh sb="6" eb="8">
      <t>シセツ</t>
    </rPh>
    <rPh sb="9" eb="12">
      <t>キンムシャ</t>
    </rPh>
    <phoneticPr fontId="4"/>
  </si>
  <si>
    <t>介護医療院の開設者又は法人の代表者</t>
    <rPh sb="0" eb="2">
      <t>カイゴ</t>
    </rPh>
    <rPh sb="2" eb="5">
      <t>イリョウイン</t>
    </rPh>
    <rPh sb="6" eb="9">
      <t>カイセツシャ</t>
    </rPh>
    <rPh sb="9" eb="10">
      <t>マタ</t>
    </rPh>
    <rPh sb="11" eb="13">
      <t>ホウジン</t>
    </rPh>
    <rPh sb="14" eb="17">
      <t>ダイヒョウシャ</t>
    </rPh>
    <phoneticPr fontId="4"/>
  </si>
  <si>
    <t>介護医療院の勤務者</t>
    <rPh sb="0" eb="4">
      <t>カイゴイリョウ</t>
    </rPh>
    <rPh sb="4" eb="5">
      <t>イン</t>
    </rPh>
    <rPh sb="6" eb="9">
      <t>キンムシャ</t>
    </rPh>
    <phoneticPr fontId="4"/>
  </si>
  <si>
    <t>医育機関の</t>
    <phoneticPr fontId="4"/>
  </si>
  <si>
    <t>医育機関以</t>
    <rPh sb="0" eb="2">
      <t>イイク</t>
    </rPh>
    <rPh sb="2" eb="4">
      <t>キカン</t>
    </rPh>
    <rPh sb="4" eb="5">
      <t>イ</t>
    </rPh>
    <phoneticPr fontId="4"/>
  </si>
  <si>
    <t>行政機関・</t>
    <rPh sb="2" eb="4">
      <t>キカン</t>
    </rPh>
    <phoneticPr fontId="4"/>
  </si>
  <si>
    <t>市　　町　　村</t>
  </si>
  <si>
    <t>関附属</t>
  </si>
  <si>
    <t>の開設</t>
  </si>
  <si>
    <t>臨床系以外</t>
    <rPh sb="0" eb="2">
      <t>リンショウ</t>
    </rPh>
    <rPh sb="2" eb="3">
      <t>ケイ</t>
    </rPh>
    <rPh sb="3" eb="5">
      <t>イガイ</t>
    </rPh>
    <phoneticPr fontId="4"/>
  </si>
  <si>
    <t>外の教育機</t>
    <rPh sb="0" eb="1">
      <t>ソト</t>
    </rPh>
    <rPh sb="2" eb="4">
      <t>キョウイク</t>
    </rPh>
    <rPh sb="4" eb="5">
      <t>キ</t>
    </rPh>
    <phoneticPr fontId="4"/>
  </si>
  <si>
    <t>産業医・</t>
    <rPh sb="0" eb="3">
      <t>サンギョウイ</t>
    </rPh>
    <phoneticPr fontId="2"/>
  </si>
  <si>
    <t>又は法</t>
  </si>
  <si>
    <t>属の病院</t>
  </si>
  <si>
    <t>の病院</t>
  </si>
  <si>
    <t>者又は</t>
  </si>
  <si>
    <t>の勤務</t>
  </si>
  <si>
    <t>の勤務者及</t>
    <rPh sb="1" eb="4">
      <t>キンムシャ</t>
    </rPh>
    <rPh sb="4" eb="5">
      <t>オヨ</t>
    </rPh>
    <phoneticPr fontId="4"/>
  </si>
  <si>
    <t>機関又は研</t>
    <rPh sb="0" eb="2">
      <t>キカン</t>
    </rPh>
    <rPh sb="2" eb="3">
      <t>マタ</t>
    </rPh>
    <rPh sb="4" eb="5">
      <t>ケン</t>
    </rPh>
    <phoneticPr fontId="4"/>
  </si>
  <si>
    <t>保健衛生業</t>
    <rPh sb="0" eb="2">
      <t>ホケン</t>
    </rPh>
    <rPh sb="2" eb="4">
      <t>エイセイ</t>
    </rPh>
    <rPh sb="4" eb="5">
      <t>ギョウ</t>
    </rPh>
    <phoneticPr fontId="4"/>
  </si>
  <si>
    <t>業務の従</t>
  </si>
  <si>
    <t>人の代</t>
  </si>
  <si>
    <t>法人の</t>
  </si>
  <si>
    <t>び大学院生</t>
    <rPh sb="1" eb="4">
      <t>ダイガクイン</t>
    </rPh>
    <rPh sb="4" eb="5">
      <t>セイ</t>
    </rPh>
    <phoneticPr fontId="4"/>
  </si>
  <si>
    <t>究機関の勤</t>
    <rPh sb="0" eb="1">
      <t>キワム</t>
    </rPh>
    <rPh sb="1" eb="3">
      <t>キカン</t>
    </rPh>
    <rPh sb="4" eb="5">
      <t>ツトム</t>
    </rPh>
    <phoneticPr fontId="4"/>
  </si>
  <si>
    <t>務の従事者</t>
    <rPh sb="0" eb="1">
      <t>ツトム</t>
    </rPh>
    <rPh sb="2" eb="5">
      <t>ジュウジシャ</t>
    </rPh>
    <phoneticPr fontId="4"/>
  </si>
  <si>
    <t>の　者</t>
  </si>
  <si>
    <t>表者　</t>
  </si>
  <si>
    <t>代表者</t>
  </si>
  <si>
    <t>全　　　　国</t>
  </si>
  <si>
    <t>岡　 山　 県</t>
  </si>
  <si>
    <t>県南東部保健医療圏</t>
  </si>
  <si>
    <t>県南西部保健医療圏</t>
  </si>
  <si>
    <t>高梁・新見保健医療圏</t>
    <rPh sb="3" eb="5">
      <t>ニイミ</t>
    </rPh>
    <phoneticPr fontId="4"/>
  </si>
  <si>
    <t>真庭保健医療圏</t>
  </si>
  <si>
    <t>津山・英田保健医療圏</t>
  </si>
  <si>
    <t>岡山市保健所</t>
  </si>
  <si>
    <t>倉敷市保健所</t>
    <rPh sb="0" eb="3">
      <t>クラシキシ</t>
    </rPh>
    <rPh sb="3" eb="6">
      <t>ホケンショ</t>
    </rPh>
    <phoneticPr fontId="4"/>
  </si>
  <si>
    <t>備前保健所</t>
    <rPh sb="0" eb="2">
      <t>ビゼン</t>
    </rPh>
    <phoneticPr fontId="4"/>
  </si>
  <si>
    <t>備中保健所</t>
    <rPh sb="0" eb="2">
      <t>ビッチュウ</t>
    </rPh>
    <phoneticPr fontId="4"/>
  </si>
  <si>
    <t>備北保健所</t>
    <rPh sb="0" eb="2">
      <t>ビホク</t>
    </rPh>
    <phoneticPr fontId="4"/>
  </si>
  <si>
    <t>真庭保健所</t>
  </si>
  <si>
    <t>美作保健所</t>
    <rPh sb="0" eb="2">
      <t>ミマサカ</t>
    </rPh>
    <phoneticPr fontId="4"/>
  </si>
  <si>
    <t>岡 山 市</t>
  </si>
  <si>
    <t>倉 敷 市</t>
  </si>
  <si>
    <t>津 山 市</t>
  </si>
  <si>
    <t>玉 野 市</t>
  </si>
  <si>
    <t>笠 岡 市</t>
  </si>
  <si>
    <t>井 原 市</t>
  </si>
  <si>
    <t>総 社 市</t>
  </si>
  <si>
    <t>高 梁 市</t>
  </si>
  <si>
    <t>新 見 市</t>
  </si>
  <si>
    <t>備 前 市</t>
  </si>
  <si>
    <t>瀬戸内市</t>
    <rPh sb="0" eb="3">
      <t>セトウチ</t>
    </rPh>
    <rPh sb="3" eb="4">
      <t>シ</t>
    </rPh>
    <phoneticPr fontId="4"/>
  </si>
  <si>
    <t>赤 磐 市</t>
    <rPh sb="0" eb="1">
      <t>アカ</t>
    </rPh>
    <rPh sb="2" eb="3">
      <t>イワ</t>
    </rPh>
    <rPh sb="4" eb="5">
      <t>シ</t>
    </rPh>
    <phoneticPr fontId="4"/>
  </si>
  <si>
    <t>真 庭 市</t>
    <rPh sb="0" eb="1">
      <t>マコト</t>
    </rPh>
    <rPh sb="2" eb="3">
      <t>ニワ</t>
    </rPh>
    <rPh sb="4" eb="5">
      <t>シ</t>
    </rPh>
    <phoneticPr fontId="4"/>
  </si>
  <si>
    <t>美 作 市</t>
    <rPh sb="0" eb="1">
      <t>ビ</t>
    </rPh>
    <rPh sb="2" eb="3">
      <t>サク</t>
    </rPh>
    <rPh sb="4" eb="5">
      <t>シ</t>
    </rPh>
    <phoneticPr fontId="4"/>
  </si>
  <si>
    <t>浅 口 市</t>
    <rPh sb="0" eb="1">
      <t>アサ</t>
    </rPh>
    <rPh sb="2" eb="3">
      <t>クチ</t>
    </rPh>
    <rPh sb="4" eb="5">
      <t>シ</t>
    </rPh>
    <phoneticPr fontId="4"/>
  </si>
  <si>
    <t>和気郡</t>
    <rPh sb="0" eb="3">
      <t>ワケグン</t>
    </rPh>
    <phoneticPr fontId="4"/>
  </si>
  <si>
    <t>和 気 町</t>
    <rPh sb="0" eb="1">
      <t>ワ</t>
    </rPh>
    <rPh sb="2" eb="3">
      <t>キ</t>
    </rPh>
    <rPh sb="4" eb="5">
      <t>マチ</t>
    </rPh>
    <phoneticPr fontId="4"/>
  </si>
  <si>
    <t>都窪郡</t>
    <rPh sb="0" eb="3">
      <t>ツクボグン</t>
    </rPh>
    <phoneticPr fontId="4"/>
  </si>
  <si>
    <t>早 島 町</t>
    <phoneticPr fontId="4"/>
  </si>
  <si>
    <t>浅口郡</t>
    <rPh sb="0" eb="3">
      <t>アサクチグン</t>
    </rPh>
    <phoneticPr fontId="4"/>
  </si>
  <si>
    <t>里 庄 町</t>
    <rPh sb="0" eb="1">
      <t>サト</t>
    </rPh>
    <rPh sb="2" eb="3">
      <t>ショウ</t>
    </rPh>
    <rPh sb="4" eb="5">
      <t>マチ</t>
    </rPh>
    <phoneticPr fontId="4"/>
  </si>
  <si>
    <t>小田郡</t>
    <rPh sb="0" eb="3">
      <t>オダグン</t>
    </rPh>
    <phoneticPr fontId="4"/>
  </si>
  <si>
    <t>矢 掛 町</t>
    <phoneticPr fontId="4"/>
  </si>
  <si>
    <t>真庭郡</t>
    <rPh sb="0" eb="3">
      <t>マニワグン</t>
    </rPh>
    <phoneticPr fontId="4"/>
  </si>
  <si>
    <t>新 庄 村</t>
    <rPh sb="0" eb="1">
      <t>シン</t>
    </rPh>
    <rPh sb="2" eb="3">
      <t>ショウ</t>
    </rPh>
    <rPh sb="4" eb="5">
      <t>ムラ</t>
    </rPh>
    <phoneticPr fontId="4"/>
  </si>
  <si>
    <t>苫田郡</t>
    <rPh sb="0" eb="3">
      <t>トマタグン</t>
    </rPh>
    <phoneticPr fontId="4"/>
  </si>
  <si>
    <t>鏡 野 町</t>
    <rPh sb="0" eb="1">
      <t>カガミ</t>
    </rPh>
    <rPh sb="2" eb="3">
      <t>ノ</t>
    </rPh>
    <rPh sb="4" eb="5">
      <t>マチ</t>
    </rPh>
    <phoneticPr fontId="4"/>
  </si>
  <si>
    <t>勝田郡</t>
    <rPh sb="0" eb="3">
      <t>カツタグン</t>
    </rPh>
    <phoneticPr fontId="4"/>
  </si>
  <si>
    <t>勝 央 町</t>
    <rPh sb="0" eb="1">
      <t>カツ</t>
    </rPh>
    <rPh sb="2" eb="3">
      <t>ヒサシ</t>
    </rPh>
    <rPh sb="4" eb="5">
      <t>マチ</t>
    </rPh>
    <phoneticPr fontId="4"/>
  </si>
  <si>
    <t>奈 義 町</t>
    <rPh sb="0" eb="1">
      <t>ナ</t>
    </rPh>
    <rPh sb="2" eb="3">
      <t>ギ</t>
    </rPh>
    <rPh sb="4" eb="5">
      <t>マチ</t>
    </rPh>
    <phoneticPr fontId="4"/>
  </si>
  <si>
    <t>英田郡</t>
    <rPh sb="0" eb="3">
      <t>アイダグン</t>
    </rPh>
    <phoneticPr fontId="4"/>
  </si>
  <si>
    <t>西粟倉村</t>
    <rPh sb="0" eb="4">
      <t>ニシアワクラソン</t>
    </rPh>
    <phoneticPr fontId="4"/>
  </si>
  <si>
    <t>久米郡</t>
    <rPh sb="0" eb="3">
      <t>クメグン</t>
    </rPh>
    <phoneticPr fontId="4"/>
  </si>
  <si>
    <t>久米南町</t>
    <rPh sb="0" eb="4">
      <t>クメナンチョウ</t>
    </rPh>
    <phoneticPr fontId="4"/>
  </si>
  <si>
    <t>美 咲 町</t>
    <rPh sb="0" eb="1">
      <t>ビ</t>
    </rPh>
    <rPh sb="2" eb="3">
      <t>サキ</t>
    </rPh>
    <rPh sb="4" eb="5">
      <t>マチ</t>
    </rPh>
    <phoneticPr fontId="4"/>
  </si>
  <si>
    <t>加賀郡</t>
    <rPh sb="0" eb="3">
      <t>カガグン</t>
    </rPh>
    <phoneticPr fontId="4"/>
  </si>
  <si>
    <t>吉備中央町</t>
    <rPh sb="0" eb="5">
      <t>キビチュウオウチョウ</t>
    </rPh>
    <phoneticPr fontId="4"/>
  </si>
  <si>
    <t>資料　「医師・歯科医師・薬剤師調査」（厚生労働省）</t>
    <rPh sb="19" eb="21">
      <t>コウセイ</t>
    </rPh>
    <rPh sb="21" eb="24">
      <t>ロウドウショウ</t>
    </rPh>
    <phoneticPr fontId="4"/>
  </si>
  <si>
    <t>第４－12表　医療施設従事医師数，診療科名（複数回答）・従業地による市町村別</t>
    <phoneticPr fontId="4"/>
  </si>
  <si>
    <t>令和２（2020）年12月31日現在</t>
    <rPh sb="0" eb="2">
      <t>レイワ</t>
    </rPh>
    <rPh sb="9" eb="10">
      <t>ネン</t>
    </rPh>
    <phoneticPr fontId="4"/>
  </si>
  <si>
    <t>医療施</t>
    <rPh sb="0" eb="2">
      <t>イリョウ</t>
    </rPh>
    <rPh sb="2" eb="3">
      <t>シセツ</t>
    </rPh>
    <phoneticPr fontId="4"/>
  </si>
  <si>
    <t>呼吸器</t>
    <rPh sb="0" eb="3">
      <t>コキュウキ</t>
    </rPh>
    <phoneticPr fontId="4"/>
  </si>
  <si>
    <t>循環器</t>
    <rPh sb="0" eb="3">
      <t>ジュンカンキ</t>
    </rPh>
    <phoneticPr fontId="4"/>
  </si>
  <si>
    <t>消化器</t>
    <rPh sb="0" eb="3">
      <t>ショウカキ</t>
    </rPh>
    <phoneticPr fontId="4"/>
  </si>
  <si>
    <t>腎　臓</t>
    <rPh sb="0" eb="1">
      <t>ジン</t>
    </rPh>
    <rPh sb="2" eb="3">
      <t>ゾウ</t>
    </rPh>
    <phoneticPr fontId="4"/>
  </si>
  <si>
    <t>神　経</t>
    <rPh sb="0" eb="1">
      <t>カミ</t>
    </rPh>
    <rPh sb="2" eb="3">
      <t>ヘ</t>
    </rPh>
    <phoneticPr fontId="4"/>
  </si>
  <si>
    <t>糖尿病</t>
    <rPh sb="0" eb="3">
      <t>トウニョウビョウ</t>
    </rPh>
    <phoneticPr fontId="4"/>
  </si>
  <si>
    <t>血　液</t>
    <rPh sb="0" eb="1">
      <t>チ</t>
    </rPh>
    <rPh sb="2" eb="3">
      <t>エキ</t>
    </rPh>
    <phoneticPr fontId="4"/>
  </si>
  <si>
    <t>アレル</t>
    <phoneticPr fontId="4"/>
  </si>
  <si>
    <t>リウマ</t>
    <phoneticPr fontId="4"/>
  </si>
  <si>
    <t>感染症</t>
    <rPh sb="0" eb="3">
      <t>カンセンショウ</t>
    </rPh>
    <phoneticPr fontId="4"/>
  </si>
  <si>
    <t>心　療</t>
    <rPh sb="0" eb="1">
      <t>ココロ</t>
    </rPh>
    <rPh sb="2" eb="3">
      <t>リョウ</t>
    </rPh>
    <phoneticPr fontId="4"/>
  </si>
  <si>
    <t>心臓血</t>
    <rPh sb="0" eb="2">
      <t>シンゾウ</t>
    </rPh>
    <rPh sb="2" eb="3">
      <t>ケツ</t>
    </rPh>
    <phoneticPr fontId="4"/>
  </si>
  <si>
    <t>乳　腺</t>
    <rPh sb="0" eb="1">
      <t>チチ</t>
    </rPh>
    <rPh sb="2" eb="3">
      <t>セン</t>
    </rPh>
    <phoneticPr fontId="4"/>
  </si>
  <si>
    <t>気　管</t>
    <rPh sb="0" eb="1">
      <t>キ</t>
    </rPh>
    <rPh sb="2" eb="3">
      <t>カン</t>
    </rPh>
    <phoneticPr fontId="4"/>
  </si>
  <si>
    <t>泌　尿</t>
    <rPh sb="0" eb="1">
      <t>ヒ</t>
    </rPh>
    <rPh sb="2" eb="3">
      <t>ニョウ</t>
    </rPh>
    <phoneticPr fontId="4"/>
  </si>
  <si>
    <t>肛　門</t>
    <rPh sb="0" eb="1">
      <t>コウ</t>
    </rPh>
    <rPh sb="2" eb="3">
      <t>モン</t>
    </rPh>
    <phoneticPr fontId="4"/>
  </si>
  <si>
    <t>脳神経</t>
    <rPh sb="0" eb="3">
      <t>ノウシンケイ</t>
    </rPh>
    <phoneticPr fontId="4"/>
  </si>
  <si>
    <t>整　形</t>
    <rPh sb="0" eb="1">
      <t>ヒトシ</t>
    </rPh>
    <rPh sb="2" eb="3">
      <t>カタチ</t>
    </rPh>
    <phoneticPr fontId="4"/>
  </si>
  <si>
    <t>形　成</t>
    <rPh sb="0" eb="1">
      <t>ケイ</t>
    </rPh>
    <rPh sb="2" eb="3">
      <t>シゲル</t>
    </rPh>
    <phoneticPr fontId="4"/>
  </si>
  <si>
    <t>美　容</t>
    <rPh sb="0" eb="1">
      <t>ビ</t>
    </rPh>
    <rPh sb="2" eb="3">
      <t>カタチ</t>
    </rPh>
    <phoneticPr fontId="4"/>
  </si>
  <si>
    <t>耳　鼻</t>
    <rPh sb="0" eb="1">
      <t>ミミ</t>
    </rPh>
    <rPh sb="2" eb="3">
      <t>ハナ</t>
    </rPh>
    <phoneticPr fontId="4"/>
  </si>
  <si>
    <t>小　児</t>
    <rPh sb="0" eb="1">
      <t>ショウ</t>
    </rPh>
    <rPh sb="2" eb="3">
      <t>ジ</t>
    </rPh>
    <phoneticPr fontId="4"/>
  </si>
  <si>
    <t>産　婦</t>
    <rPh sb="0" eb="1">
      <t>サン</t>
    </rPh>
    <rPh sb="2" eb="3">
      <t>フ</t>
    </rPh>
    <phoneticPr fontId="4"/>
  </si>
  <si>
    <t>ﾘﾊﾋﾞﾘ</t>
    <phoneticPr fontId="4"/>
  </si>
  <si>
    <t>放　射</t>
    <rPh sb="0" eb="1">
      <t>ホウ</t>
    </rPh>
    <rPh sb="2" eb="3">
      <t>イ</t>
    </rPh>
    <phoneticPr fontId="4"/>
  </si>
  <si>
    <t>病　理</t>
    <rPh sb="0" eb="1">
      <t>ビョウ</t>
    </rPh>
    <rPh sb="2" eb="3">
      <t>リ</t>
    </rPh>
    <phoneticPr fontId="4"/>
  </si>
  <si>
    <t>臨　床</t>
    <rPh sb="0" eb="1">
      <t>ノゾミ</t>
    </rPh>
    <rPh sb="2" eb="3">
      <t>ユカ</t>
    </rPh>
    <phoneticPr fontId="4"/>
  </si>
  <si>
    <t>設従事</t>
    <rPh sb="0" eb="1">
      <t>シセツ</t>
    </rPh>
    <rPh sb="1" eb="3">
      <t>ジュウジ</t>
    </rPh>
    <phoneticPr fontId="4"/>
  </si>
  <si>
    <t>内  科</t>
  </si>
  <si>
    <t>内　科</t>
    <rPh sb="0" eb="1">
      <t>ウチ</t>
    </rPh>
    <rPh sb="2" eb="3">
      <t>カ</t>
    </rPh>
    <phoneticPr fontId="4"/>
  </si>
  <si>
    <t>皮膚科</t>
    <rPh sb="0" eb="3">
      <t>ヒフカ</t>
    </rPh>
    <phoneticPr fontId="4"/>
  </si>
  <si>
    <t>小児科</t>
    <rPh sb="0" eb="3">
      <t>ショウニカ</t>
    </rPh>
    <phoneticPr fontId="4"/>
  </si>
  <si>
    <t>精神科</t>
    <rPh sb="0" eb="2">
      <t>セイシン</t>
    </rPh>
    <rPh sb="2" eb="3">
      <t>カ</t>
    </rPh>
    <phoneticPr fontId="4"/>
  </si>
  <si>
    <t>外　科</t>
    <rPh sb="0" eb="1">
      <t>ソト</t>
    </rPh>
    <rPh sb="2" eb="3">
      <t>カ</t>
    </rPh>
    <phoneticPr fontId="4"/>
  </si>
  <si>
    <t>食　道</t>
    <rPh sb="0" eb="1">
      <t>ショク</t>
    </rPh>
    <rPh sb="2" eb="3">
      <t>ミチ</t>
    </rPh>
    <phoneticPr fontId="4"/>
  </si>
  <si>
    <t>外　科</t>
    <rPh sb="0" eb="1">
      <t>ソト</t>
    </rPh>
    <phoneticPr fontId="4"/>
  </si>
  <si>
    <t>眼　科</t>
    <rPh sb="0" eb="1">
      <t>メ</t>
    </rPh>
    <rPh sb="2" eb="3">
      <t>カ</t>
    </rPh>
    <phoneticPr fontId="4"/>
  </si>
  <si>
    <t>いんこ</t>
    <phoneticPr fontId="4"/>
  </si>
  <si>
    <t>産　科</t>
    <rPh sb="0" eb="1">
      <t>サン</t>
    </rPh>
    <rPh sb="2" eb="3">
      <t>カ</t>
    </rPh>
    <phoneticPr fontId="4"/>
  </si>
  <si>
    <t>婦人科</t>
    <rPh sb="0" eb="2">
      <t>フジン</t>
    </rPh>
    <rPh sb="2" eb="3">
      <t>カ</t>
    </rPh>
    <phoneticPr fontId="4"/>
  </si>
  <si>
    <t>ﾃｰｼｮﾝ</t>
    <phoneticPr fontId="4"/>
  </si>
  <si>
    <t>麻酔科</t>
    <rPh sb="0" eb="2">
      <t>マスイ</t>
    </rPh>
    <rPh sb="2" eb="3">
      <t>カ</t>
    </rPh>
    <phoneticPr fontId="4"/>
  </si>
  <si>
    <t>救急科</t>
    <rPh sb="0" eb="2">
      <t>キュウキュウ</t>
    </rPh>
    <rPh sb="2" eb="3">
      <t>カ</t>
    </rPh>
    <phoneticPr fontId="4"/>
  </si>
  <si>
    <t>全　科</t>
    <rPh sb="0" eb="1">
      <t>ゼン</t>
    </rPh>
    <rPh sb="2" eb="3">
      <t>カ</t>
    </rPh>
    <phoneticPr fontId="4"/>
  </si>
  <si>
    <t>その他</t>
    <rPh sb="2" eb="3">
      <t>タ</t>
    </rPh>
    <phoneticPr fontId="4"/>
  </si>
  <si>
    <t>不 詳</t>
  </si>
  <si>
    <t>医師数</t>
    <rPh sb="0" eb="3">
      <t>イシスウ</t>
    </rPh>
    <phoneticPr fontId="4"/>
  </si>
  <si>
    <t>(胃腸内科)</t>
    <rPh sb="3" eb="5">
      <t>ナイカ</t>
    </rPh>
    <phoneticPr fontId="4"/>
  </si>
  <si>
    <t>(代謝内科)</t>
    <rPh sb="1" eb="3">
      <t>タイシャ</t>
    </rPh>
    <rPh sb="3" eb="5">
      <t>ナイカ</t>
    </rPh>
    <phoneticPr fontId="4"/>
  </si>
  <si>
    <t>ギー科</t>
    <rPh sb="2" eb="3">
      <t>カ</t>
    </rPh>
    <phoneticPr fontId="4"/>
  </si>
  <si>
    <t>チ科</t>
    <rPh sb="1" eb="2">
      <t>カ</t>
    </rPh>
    <phoneticPr fontId="4"/>
  </si>
  <si>
    <t>内　科</t>
    <rPh sb="0" eb="1">
      <t>ナイ</t>
    </rPh>
    <phoneticPr fontId="4"/>
  </si>
  <si>
    <t>内  科</t>
    <rPh sb="0" eb="1">
      <t>ナイ</t>
    </rPh>
    <phoneticPr fontId="4"/>
  </si>
  <si>
    <t>外　科</t>
    <phoneticPr fontId="4"/>
  </si>
  <si>
    <t>管外科</t>
    <rPh sb="0" eb="1">
      <t>カン</t>
    </rPh>
    <rPh sb="1" eb="3">
      <t>ゲカ</t>
    </rPh>
    <phoneticPr fontId="4"/>
  </si>
  <si>
    <t>(胃腸外科)</t>
    <rPh sb="1" eb="3">
      <t>イチョウ</t>
    </rPh>
    <rPh sb="3" eb="5">
      <t>ゲカ</t>
    </rPh>
    <phoneticPr fontId="4"/>
  </si>
  <si>
    <t>器　科</t>
    <rPh sb="0" eb="1">
      <t>ウツワ</t>
    </rPh>
    <rPh sb="2" eb="3">
      <t>カ</t>
    </rPh>
    <phoneticPr fontId="4"/>
  </si>
  <si>
    <t>う　科</t>
    <rPh sb="2" eb="3">
      <t>カ</t>
    </rPh>
    <phoneticPr fontId="4"/>
  </si>
  <si>
    <t>人　科</t>
    <rPh sb="0" eb="1">
      <t>ヒト</t>
    </rPh>
    <phoneticPr fontId="4"/>
  </si>
  <si>
    <t>科</t>
    <rPh sb="0" eb="1">
      <t>カ</t>
    </rPh>
    <phoneticPr fontId="4"/>
  </si>
  <si>
    <t>線　科</t>
    <rPh sb="0" eb="1">
      <t>セン</t>
    </rPh>
    <rPh sb="2" eb="3">
      <t>カ</t>
    </rPh>
    <phoneticPr fontId="4"/>
  </si>
  <si>
    <t>診断科</t>
    <rPh sb="0" eb="2">
      <t>シンダン</t>
    </rPh>
    <rPh sb="2" eb="3">
      <t>カ</t>
    </rPh>
    <phoneticPr fontId="4"/>
  </si>
  <si>
    <t>検査科</t>
    <rPh sb="0" eb="2">
      <t>ケンサ</t>
    </rPh>
    <rPh sb="2" eb="3">
      <t>カ</t>
    </rPh>
    <phoneticPr fontId="4"/>
  </si>
  <si>
    <t>研修医</t>
    <rPh sb="0" eb="3">
      <t>ケンシュウイ</t>
    </rPh>
    <phoneticPr fontId="4"/>
  </si>
  <si>
    <t>第４－13表　歯科医師数、業務の種別・従業地による市町村別</t>
    <phoneticPr fontId="4"/>
  </si>
  <si>
    <t>令和２（2020）年12月31日現在</t>
    <rPh sb="0" eb="2">
      <t>レイワ</t>
    </rPh>
    <phoneticPr fontId="4"/>
  </si>
  <si>
    <t>介護老人保健施設の従業者</t>
    <rPh sb="0" eb="2">
      <t>カイゴ</t>
    </rPh>
    <rPh sb="4" eb="6">
      <t>ホケン</t>
    </rPh>
    <rPh sb="6" eb="8">
      <t>シセツ</t>
    </rPh>
    <rPh sb="9" eb="12">
      <t>ジュウギョウシャ</t>
    </rPh>
    <phoneticPr fontId="4"/>
  </si>
  <si>
    <t>病院（医</t>
    <phoneticPr fontId="4"/>
  </si>
  <si>
    <t>医育機関以</t>
    <phoneticPr fontId="4"/>
  </si>
  <si>
    <t>の臨床系</t>
  </si>
  <si>
    <t>外の教育機</t>
    <phoneticPr fontId="4"/>
  </si>
  <si>
    <t>以外の勤</t>
  </si>
  <si>
    <t>関又は研究</t>
    <phoneticPr fontId="4"/>
  </si>
  <si>
    <t>務者及び</t>
    <rPh sb="2" eb="3">
      <t>オヨ</t>
    </rPh>
    <phoneticPr fontId="2"/>
  </si>
  <si>
    <t>機関の勤務</t>
    <phoneticPr fontId="4"/>
  </si>
  <si>
    <t>者</t>
    <phoneticPr fontId="4"/>
  </si>
  <si>
    <t>務の従事者</t>
    <rPh sb="0" eb="1">
      <t>ム</t>
    </rPh>
    <rPh sb="2" eb="5">
      <t>ジュウジシャ</t>
    </rPh>
    <phoneticPr fontId="4"/>
  </si>
  <si>
    <t>資料　「医師・歯科医師・薬剤師調査」(厚生労働省）</t>
    <rPh sb="19" eb="21">
      <t>コウセイ</t>
    </rPh>
    <rPh sb="21" eb="24">
      <t>ロウドウショウ</t>
    </rPh>
    <phoneticPr fontId="4"/>
  </si>
  <si>
    <t>第４－14表　医療施設従事歯科医師数，診療科名（複数回答）・従業地による市町村別</t>
    <phoneticPr fontId="4"/>
  </si>
  <si>
    <t>矯　正</t>
  </si>
  <si>
    <t>小　児</t>
  </si>
  <si>
    <t>歯科口</t>
    <rPh sb="0" eb="2">
      <t>シカ</t>
    </rPh>
    <rPh sb="2" eb="3">
      <t>コウクウ</t>
    </rPh>
    <phoneticPr fontId="4"/>
  </si>
  <si>
    <t>市   町   村</t>
  </si>
  <si>
    <t>歯　科</t>
    <phoneticPr fontId="4"/>
  </si>
  <si>
    <t>研　修</t>
    <rPh sb="0" eb="1">
      <t>ケン</t>
    </rPh>
    <rPh sb="2" eb="3">
      <t>オサム</t>
    </rPh>
    <phoneticPr fontId="4"/>
  </si>
  <si>
    <t>不　詳</t>
    <rPh sb="0" eb="1">
      <t>フ</t>
    </rPh>
    <rPh sb="2" eb="3">
      <t>ショウ</t>
    </rPh>
    <phoneticPr fontId="4"/>
  </si>
  <si>
    <t>医師数</t>
  </si>
  <si>
    <t>腔外科</t>
    <rPh sb="0" eb="1">
      <t>コウクウ</t>
    </rPh>
    <rPh sb="1" eb="3">
      <t>ゲカ</t>
    </rPh>
    <phoneticPr fontId="4"/>
  </si>
  <si>
    <t>歯科医</t>
    <rPh sb="0" eb="3">
      <t>シカイ</t>
    </rPh>
    <phoneticPr fontId="4"/>
  </si>
  <si>
    <t>第４-15表　薬剤師数，業務の種別・従業地による市町村別</t>
    <phoneticPr fontId="4"/>
  </si>
  <si>
    <t>薬 局 ・</t>
  </si>
  <si>
    <t>薬局・医</t>
  </si>
  <si>
    <t>薬　　　　局</t>
  </si>
  <si>
    <t>病　院　・　診　療　所</t>
    <phoneticPr fontId="4"/>
  </si>
  <si>
    <t>介護保健施設</t>
    <rPh sb="0" eb="2">
      <t>カイゴ</t>
    </rPh>
    <rPh sb="2" eb="4">
      <t>ホケン</t>
    </rPh>
    <rPh sb="4" eb="6">
      <t>シセツ</t>
    </rPh>
    <phoneticPr fontId="4"/>
  </si>
  <si>
    <t>療施設以</t>
  </si>
  <si>
    <t>介護老人</t>
    <rPh sb="0" eb="2">
      <t>カイゴ</t>
    </rPh>
    <rPh sb="2" eb="4">
      <t>ロウジン</t>
    </rPh>
    <phoneticPr fontId="4"/>
  </si>
  <si>
    <t>介　護</t>
    <rPh sb="0" eb="1">
      <t>スケ</t>
    </rPh>
    <rPh sb="2" eb="3">
      <t>マモル</t>
    </rPh>
    <phoneticPr fontId="4"/>
  </si>
  <si>
    <t>医薬品製</t>
    <phoneticPr fontId="4"/>
  </si>
  <si>
    <t>医 薬 品</t>
  </si>
  <si>
    <t>調 剤 ・
病棟業務</t>
    <rPh sb="6" eb="8">
      <t>ビョウトウ</t>
    </rPh>
    <rPh sb="8" eb="10">
      <t>ギョウム</t>
    </rPh>
    <phoneticPr fontId="4"/>
  </si>
  <si>
    <t>造販売業</t>
    <rPh sb="0" eb="1">
      <t>ゾウ</t>
    </rPh>
    <rPh sb="1" eb="3">
      <t>ハンバイ</t>
    </rPh>
    <phoneticPr fontId="4"/>
  </si>
  <si>
    <t>販 売 業</t>
  </si>
  <si>
    <t>（治験、</t>
    <rPh sb="1" eb="3">
      <t>チケン</t>
    </rPh>
    <phoneticPr fontId="4"/>
  </si>
  <si>
    <t>外の従事</t>
  </si>
  <si>
    <t>医　療　院</t>
    <rPh sb="0" eb="1">
      <t>イ</t>
    </rPh>
    <rPh sb="2" eb="3">
      <t>リョウ</t>
    </rPh>
    <rPh sb="4" eb="5">
      <t>イン</t>
    </rPh>
    <phoneticPr fontId="4"/>
  </si>
  <si>
    <t>（教育・</t>
    <phoneticPr fontId="4"/>
  </si>
  <si>
    <t>・製造業</t>
    <phoneticPr fontId="4"/>
  </si>
  <si>
    <t>検査等）</t>
    <rPh sb="0" eb="2">
      <t>ケンサ</t>
    </rPh>
    <rPh sb="2" eb="3">
      <t>トウ</t>
    </rPh>
    <phoneticPr fontId="4"/>
  </si>
  <si>
    <t>（研究・開発、</t>
    <phoneticPr fontId="4"/>
  </si>
  <si>
    <t>の　　者</t>
  </si>
  <si>
    <t>者　　　</t>
  </si>
  <si>
    <t>の勤務者</t>
    <rPh sb="1" eb="4">
      <t>キンムシャ</t>
    </rPh>
    <phoneticPr fontId="4"/>
  </si>
  <si>
    <t>　営業、その他）</t>
    <rPh sb="6" eb="7">
      <t>ホカ</t>
    </rPh>
    <phoneticPr fontId="4"/>
  </si>
  <si>
    <t>第４－16表　看護職員届出数，従事市町村別</t>
    <rPh sb="11" eb="13">
      <t>トドケデ</t>
    </rPh>
    <rPh sb="15" eb="17">
      <t>ジュウジ</t>
    </rPh>
    <rPh sb="17" eb="20">
      <t>シチョウソン</t>
    </rPh>
    <phoneticPr fontId="4"/>
  </si>
  <si>
    <t>准看護師</t>
    <rPh sb="0" eb="1">
      <t>ジュン</t>
    </rPh>
    <rPh sb="1" eb="3">
      <t>カンゴ</t>
    </rPh>
    <rPh sb="3" eb="4">
      <t>シ</t>
    </rPh>
    <phoneticPr fontId="4"/>
  </si>
  <si>
    <t>計</t>
    <rPh sb="0" eb="1">
      <t>ケイ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</si>
  <si>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</si>
  <si>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</si>
  <si>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岡   山   県</t>
  </si>
  <si>
    <t>真庭保健医療圏</t>
    <phoneticPr fontId="4"/>
  </si>
  <si>
    <t>岡山市</t>
    <rPh sb="0" eb="3">
      <t>オカヤマシ</t>
    </rPh>
    <phoneticPr fontId="4"/>
  </si>
  <si>
    <t>倉敷市</t>
    <rPh sb="0" eb="3">
      <t>クラシキシ</t>
    </rPh>
    <phoneticPr fontId="4"/>
  </si>
  <si>
    <t>津山市</t>
    <rPh sb="0" eb="3">
      <t>ツヤマシ</t>
    </rPh>
    <phoneticPr fontId="4"/>
  </si>
  <si>
    <t>玉野市</t>
    <rPh sb="0" eb="3">
      <t>タマノシ</t>
    </rPh>
    <phoneticPr fontId="4"/>
  </si>
  <si>
    <t>笠岡市</t>
    <rPh sb="0" eb="3">
      <t>カサオカシ</t>
    </rPh>
    <phoneticPr fontId="4"/>
  </si>
  <si>
    <t>井原市</t>
    <rPh sb="0" eb="3">
      <t>イバラシ</t>
    </rPh>
    <phoneticPr fontId="4"/>
  </si>
  <si>
    <t>総社市</t>
    <rPh sb="0" eb="3">
      <t>ソウジャシ</t>
    </rPh>
    <phoneticPr fontId="4"/>
  </si>
  <si>
    <t>高梁市</t>
    <rPh sb="0" eb="3">
      <t>タカハシシ</t>
    </rPh>
    <phoneticPr fontId="4"/>
  </si>
  <si>
    <t>新見市</t>
    <rPh sb="0" eb="3">
      <t>ニイミシ</t>
    </rPh>
    <phoneticPr fontId="4"/>
  </si>
  <si>
    <t>備前市</t>
    <rPh sb="0" eb="3">
      <t>ビゼンシ</t>
    </rPh>
    <phoneticPr fontId="4"/>
  </si>
  <si>
    <t>赤磐市</t>
    <rPh sb="0" eb="3">
      <t>アカイワシ</t>
    </rPh>
    <phoneticPr fontId="4"/>
  </si>
  <si>
    <t>真庭市</t>
    <rPh sb="0" eb="3">
      <t>マニワシ</t>
    </rPh>
    <phoneticPr fontId="4"/>
  </si>
  <si>
    <t>美作市</t>
    <rPh sb="0" eb="3">
      <t>ミマサカシ</t>
    </rPh>
    <phoneticPr fontId="4"/>
  </si>
  <si>
    <t>浅口市</t>
    <rPh sb="0" eb="3">
      <t>アサクチシ</t>
    </rPh>
    <phoneticPr fontId="4"/>
  </si>
  <si>
    <t>和気郡</t>
  </si>
  <si>
    <t>和気町</t>
    <rPh sb="0" eb="3">
      <t>ワケチョウ</t>
    </rPh>
    <phoneticPr fontId="4"/>
  </si>
  <si>
    <t>都窪郡</t>
  </si>
  <si>
    <t>早島町</t>
    <rPh sb="0" eb="3">
      <t>ハヤシマチョウ</t>
    </rPh>
    <phoneticPr fontId="4"/>
  </si>
  <si>
    <t>浅口郡</t>
  </si>
  <si>
    <t>里庄町</t>
    <rPh sb="0" eb="3">
      <t>サトショウチョウ</t>
    </rPh>
    <phoneticPr fontId="4"/>
  </si>
  <si>
    <t>小田郡</t>
  </si>
  <si>
    <t>矢掛町</t>
    <rPh sb="0" eb="3">
      <t>ヤカゲチョウ</t>
    </rPh>
    <phoneticPr fontId="4"/>
  </si>
  <si>
    <t>真庭郡</t>
  </si>
  <si>
    <t>新庄村</t>
    <rPh sb="0" eb="3">
      <t>シンジョウソン</t>
    </rPh>
    <phoneticPr fontId="4"/>
  </si>
  <si>
    <t>苫田郡</t>
  </si>
  <si>
    <t>鏡野町</t>
    <rPh sb="0" eb="3">
      <t>カガミノチョウ</t>
    </rPh>
    <phoneticPr fontId="4"/>
  </si>
  <si>
    <t>勝田郡</t>
  </si>
  <si>
    <t>勝央町</t>
    <rPh sb="0" eb="3">
      <t>ショウオウチョウ</t>
    </rPh>
    <phoneticPr fontId="4"/>
  </si>
  <si>
    <t>奈義町</t>
    <rPh sb="0" eb="3">
      <t>ナギチョウ</t>
    </rPh>
    <phoneticPr fontId="4"/>
  </si>
  <si>
    <t>英田郡</t>
  </si>
  <si>
    <t>西粟倉村</t>
    <rPh sb="0" eb="1">
      <t>ニシ</t>
    </rPh>
    <rPh sb="1" eb="3">
      <t>アワクラ</t>
    </rPh>
    <rPh sb="3" eb="4">
      <t>ソン</t>
    </rPh>
    <phoneticPr fontId="4"/>
  </si>
  <si>
    <t>久米郡</t>
  </si>
  <si>
    <t>美咲町</t>
    <rPh sb="0" eb="3">
      <t>ミサキチョウ</t>
    </rPh>
    <phoneticPr fontId="4"/>
  </si>
  <si>
    <t>加賀郡</t>
  </si>
  <si>
    <t>吉備中央町</t>
    <rPh sb="0" eb="2">
      <t>キビ</t>
    </rPh>
    <rPh sb="2" eb="5">
      <t>チュウオウチョウ</t>
    </rPh>
    <phoneticPr fontId="4"/>
  </si>
  <si>
    <t>資料　「衛生行政報告例」（厚生労働省）、医療推進課調</t>
    <rPh sb="4" eb="6">
      <t>エイセイ</t>
    </rPh>
    <rPh sb="6" eb="8">
      <t>ギョウセイ</t>
    </rPh>
    <rPh sb="8" eb="11">
      <t>ホウコクレイ</t>
    </rPh>
    <rPh sb="13" eb="15">
      <t>コウセイ</t>
    </rPh>
    <rPh sb="15" eb="17">
      <t>ロウドウ</t>
    </rPh>
    <rPh sb="17" eb="18">
      <t>ロウドウショウ</t>
    </rPh>
    <rPh sb="20" eb="22">
      <t>イリョウ</t>
    </rPh>
    <rPh sb="22" eb="24">
      <t>スイシン</t>
    </rPh>
    <rPh sb="24" eb="25">
      <t>カ</t>
    </rPh>
    <rPh sb="25" eb="26">
      <t>チョウ</t>
    </rPh>
    <phoneticPr fontId="4"/>
  </si>
  <si>
    <t>第４－17表　准看護師免許交付数，年次別</t>
    <rPh sb="7" eb="8">
      <t>ジュン</t>
    </rPh>
    <rPh sb="8" eb="10">
      <t>カンゴ</t>
    </rPh>
    <rPh sb="10" eb="11">
      <t>シ</t>
    </rPh>
    <rPh sb="11" eb="13">
      <t>メンキョ</t>
    </rPh>
    <rPh sb="13" eb="15">
      <t>コウフ</t>
    </rPh>
    <rPh sb="15" eb="16">
      <t>スウ</t>
    </rPh>
    <rPh sb="17" eb="20">
      <t>ネンジベツ</t>
    </rPh>
    <phoneticPr fontId="4"/>
  </si>
  <si>
    <t>出　願　者</t>
    <rPh sb="0" eb="5">
      <t>シュツガンシャ</t>
    </rPh>
    <phoneticPr fontId="4"/>
  </si>
  <si>
    <t>受　験　者</t>
    <rPh sb="0" eb="5">
      <t>ジュケンシャ</t>
    </rPh>
    <phoneticPr fontId="4"/>
  </si>
  <si>
    <t>合格者数</t>
    <rPh sb="0" eb="4">
      <t>ゴウカクシャスウ</t>
    </rPh>
    <phoneticPr fontId="4"/>
  </si>
  <si>
    <t>合格率（％）</t>
    <rPh sb="0" eb="3">
      <t>ゴウカクリツ</t>
    </rPh>
    <phoneticPr fontId="4"/>
  </si>
  <si>
    <t>免許交付者</t>
    <rPh sb="0" eb="2">
      <t>メンキョ</t>
    </rPh>
    <rPh sb="2" eb="4">
      <t>コウフ</t>
    </rPh>
    <rPh sb="4" eb="5">
      <t>シャ</t>
    </rPh>
    <phoneticPr fontId="4"/>
  </si>
  <si>
    <t>平成７（1995）年度</t>
    <rPh sb="0" eb="2">
      <t>ヘイセイ</t>
    </rPh>
    <rPh sb="9" eb="11">
      <t>ネンド</t>
    </rPh>
    <phoneticPr fontId="4"/>
  </si>
  <si>
    <t>８（1996）</t>
    <phoneticPr fontId="4"/>
  </si>
  <si>
    <t>９（1997）</t>
    <phoneticPr fontId="4"/>
  </si>
  <si>
    <t>10（1998）</t>
    <phoneticPr fontId="4"/>
  </si>
  <si>
    <t>11（1999）</t>
    <phoneticPr fontId="4"/>
  </si>
  <si>
    <t>12（2000）</t>
    <phoneticPr fontId="4"/>
  </si>
  <si>
    <t>13（2001）</t>
    <phoneticPr fontId="4"/>
  </si>
  <si>
    <t>14（2002）</t>
    <phoneticPr fontId="4"/>
  </si>
  <si>
    <t>15（2003）</t>
    <phoneticPr fontId="4"/>
  </si>
  <si>
    <t>16（2004）</t>
    <phoneticPr fontId="4"/>
  </si>
  <si>
    <t>17（2005）</t>
    <phoneticPr fontId="16"/>
  </si>
  <si>
    <t>18（2006）</t>
    <phoneticPr fontId="16"/>
  </si>
  <si>
    <t>19（2007）</t>
    <phoneticPr fontId="16"/>
  </si>
  <si>
    <t>20（2008）</t>
    <phoneticPr fontId="16"/>
  </si>
  <si>
    <t>21（2009）</t>
    <phoneticPr fontId="16"/>
  </si>
  <si>
    <t>22（2010）</t>
    <phoneticPr fontId="16"/>
  </si>
  <si>
    <t>23（2011）</t>
    <phoneticPr fontId="16"/>
  </si>
  <si>
    <t>24（2012）</t>
    <phoneticPr fontId="16"/>
  </si>
  <si>
    <t>25（2013）</t>
    <phoneticPr fontId="16"/>
  </si>
  <si>
    <t>26（2014）</t>
    <phoneticPr fontId="16"/>
  </si>
  <si>
    <t>27（2015）</t>
    <phoneticPr fontId="16"/>
  </si>
  <si>
    <t>28（2016）</t>
    <phoneticPr fontId="12"/>
  </si>
  <si>
    <t>29（2017）</t>
    <phoneticPr fontId="12"/>
  </si>
  <si>
    <t>30（2018）</t>
    <phoneticPr fontId="12"/>
  </si>
  <si>
    <t>令和元（2019)</t>
    <rPh sb="0" eb="2">
      <t>レイワ</t>
    </rPh>
    <rPh sb="2" eb="3">
      <t>ガン</t>
    </rPh>
    <phoneticPr fontId="4"/>
  </si>
  <si>
    <t>　　２（2020)</t>
    <phoneticPr fontId="4"/>
  </si>
  <si>
    <t>資料　医療推進課調</t>
    <rPh sb="3" eb="5">
      <t>イリョウ</t>
    </rPh>
    <rPh sb="5" eb="7">
      <t>スイシン</t>
    </rPh>
    <rPh sb="7" eb="8">
      <t>カ</t>
    </rPh>
    <rPh sb="8" eb="9">
      <t>シラ</t>
    </rPh>
    <phoneticPr fontId="4"/>
  </si>
  <si>
    <t>第４－18表　保健師・助産師・看護師・准看護師学校・養成所入学状況</t>
    <rPh sb="0" eb="1">
      <t>ダイ</t>
    </rPh>
    <rPh sb="5" eb="6">
      <t>ヒョウ</t>
    </rPh>
    <rPh sb="7" eb="10">
      <t>ホケンシ</t>
    </rPh>
    <rPh sb="11" eb="14">
      <t>ジョサンシ</t>
    </rPh>
    <rPh sb="15" eb="18">
      <t>カンゴシ</t>
    </rPh>
    <rPh sb="19" eb="23">
      <t>ジュンカンゴシ</t>
    </rPh>
    <rPh sb="23" eb="25">
      <t>ガッコウ</t>
    </rPh>
    <rPh sb="26" eb="29">
      <t>ヨウセイショ</t>
    </rPh>
    <rPh sb="29" eb="31">
      <t>ニュウガク</t>
    </rPh>
    <rPh sb="31" eb="33">
      <t>ジョウキョウ</t>
    </rPh>
    <phoneticPr fontId="4"/>
  </si>
  <si>
    <t>令和２（2020）年度</t>
    <rPh sb="0" eb="2">
      <t>レイワ</t>
    </rPh>
    <rPh sb="9" eb="11">
      <t>ネンド</t>
    </rPh>
    <phoneticPr fontId="16"/>
  </si>
  <si>
    <t>施設数</t>
    <rPh sb="0" eb="3">
      <t>シセツスウ</t>
    </rPh>
    <phoneticPr fontId="16"/>
  </si>
  <si>
    <t>定員数</t>
    <rPh sb="0" eb="2">
      <t>テイイン</t>
    </rPh>
    <rPh sb="2" eb="3">
      <t>スウ</t>
    </rPh>
    <phoneticPr fontId="16"/>
  </si>
  <si>
    <t>受験者数</t>
    <rPh sb="0" eb="3">
      <t>ジュケンシャ</t>
    </rPh>
    <rPh sb="3" eb="4">
      <t>スウ</t>
    </rPh>
    <phoneticPr fontId="16"/>
  </si>
  <si>
    <t>入学者数</t>
    <rPh sb="0" eb="3">
      <t>ニュウガクシャ</t>
    </rPh>
    <rPh sb="3" eb="4">
      <t>スウ</t>
    </rPh>
    <phoneticPr fontId="16"/>
  </si>
  <si>
    <t>保健師課程</t>
    <rPh sb="0" eb="3">
      <t>ホケンシ</t>
    </rPh>
    <rPh sb="3" eb="5">
      <t>カテイ</t>
    </rPh>
    <phoneticPr fontId="16"/>
  </si>
  <si>
    <t>助産師課程</t>
    <rPh sb="0" eb="3">
      <t>ジョサンシ</t>
    </rPh>
    <rPh sb="3" eb="5">
      <t>カテイ</t>
    </rPh>
    <phoneticPr fontId="16"/>
  </si>
  <si>
    <t>大　学</t>
    <rPh sb="0" eb="1">
      <t>ダイ</t>
    </rPh>
    <rPh sb="2" eb="3">
      <t>ガク</t>
    </rPh>
    <phoneticPr fontId="16"/>
  </si>
  <si>
    <t>看護師</t>
    <rPh sb="0" eb="3">
      <t>カンゴシ</t>
    </rPh>
    <phoneticPr fontId="16"/>
  </si>
  <si>
    <t>統合カリキュラム</t>
    <rPh sb="0" eb="2">
      <t>トウゴウ</t>
    </rPh>
    <phoneticPr fontId="4"/>
  </si>
  <si>
    <t>３年課程</t>
    <rPh sb="1" eb="2">
      <t>ネン</t>
    </rPh>
    <rPh sb="2" eb="4">
      <t>カテイ</t>
    </rPh>
    <phoneticPr fontId="16"/>
  </si>
  <si>
    <t>２年課程</t>
    <rPh sb="1" eb="2">
      <t>ネン</t>
    </rPh>
    <rPh sb="2" eb="4">
      <t>カテイ</t>
    </rPh>
    <phoneticPr fontId="16"/>
  </si>
  <si>
    <t>高校５年一貫</t>
    <rPh sb="0" eb="2">
      <t>コウコウ</t>
    </rPh>
    <rPh sb="3" eb="4">
      <t>ネン</t>
    </rPh>
    <rPh sb="4" eb="6">
      <t>イッカン</t>
    </rPh>
    <phoneticPr fontId="16"/>
  </si>
  <si>
    <t>准看護師</t>
    <rPh sb="0" eb="1">
      <t>ジュン</t>
    </rPh>
    <rPh sb="1" eb="4">
      <t>カンゴシ</t>
    </rPh>
    <phoneticPr fontId="16"/>
  </si>
  <si>
    <t>注）大学、統合カリキュラムでは保健師、看護師の国家試験受験資格の取得が可能。</t>
    <rPh sb="0" eb="1">
      <t>チュウ</t>
    </rPh>
    <phoneticPr fontId="16"/>
  </si>
  <si>
    <t>第４－19表　保健師・助産師・看護師・准看護師学校・養成所卒業状況</t>
    <rPh sb="0" eb="1">
      <t>ダイ</t>
    </rPh>
    <rPh sb="5" eb="6">
      <t>ヒョウ</t>
    </rPh>
    <rPh sb="7" eb="10">
      <t>ホケンシ</t>
    </rPh>
    <rPh sb="11" eb="14">
      <t>ジョサンシ</t>
    </rPh>
    <rPh sb="15" eb="18">
      <t>カンゴシ</t>
    </rPh>
    <rPh sb="19" eb="23">
      <t>ジュンカンゴシ</t>
    </rPh>
    <rPh sb="23" eb="25">
      <t>ガッコウ</t>
    </rPh>
    <rPh sb="26" eb="29">
      <t>ヨウセイショ</t>
    </rPh>
    <rPh sb="29" eb="30">
      <t>ソツ</t>
    </rPh>
    <rPh sb="30" eb="31">
      <t>ギョウ</t>
    </rPh>
    <rPh sb="31" eb="33">
      <t>ジョウキョウ</t>
    </rPh>
    <phoneticPr fontId="4"/>
  </si>
  <si>
    <t>卒業者数</t>
    <rPh sb="0" eb="2">
      <t>ソツギョウ</t>
    </rPh>
    <rPh sb="2" eb="3">
      <t>シャ</t>
    </rPh>
    <rPh sb="3" eb="4">
      <t>スウ</t>
    </rPh>
    <phoneticPr fontId="16"/>
  </si>
  <si>
    <t>就業者</t>
    <rPh sb="0" eb="3">
      <t>シュウギョウシャ</t>
    </rPh>
    <phoneticPr fontId="16"/>
  </si>
  <si>
    <t>未就業者</t>
    <rPh sb="0" eb="1">
      <t>ミ</t>
    </rPh>
    <rPh sb="1" eb="4">
      <t>シュウギョウシャ</t>
    </rPh>
    <phoneticPr fontId="16"/>
  </si>
  <si>
    <t>看護職として就業</t>
    <rPh sb="0" eb="3">
      <t>カンゴショク</t>
    </rPh>
    <rPh sb="6" eb="8">
      <t>シュウギョウ</t>
    </rPh>
    <phoneticPr fontId="16"/>
  </si>
  <si>
    <t>看護業務以外に就業</t>
    <rPh sb="0" eb="2">
      <t>カンゴ</t>
    </rPh>
    <rPh sb="2" eb="4">
      <t>ギョウム</t>
    </rPh>
    <rPh sb="4" eb="6">
      <t>イガイ</t>
    </rPh>
    <rPh sb="7" eb="9">
      <t>シュウギョウ</t>
    </rPh>
    <phoneticPr fontId="16"/>
  </si>
  <si>
    <t>進学</t>
    <rPh sb="0" eb="2">
      <t>シンガク</t>
    </rPh>
    <phoneticPr fontId="16"/>
  </si>
  <si>
    <t>その他</t>
    <rPh sb="2" eb="3">
      <t>タ</t>
    </rPh>
    <phoneticPr fontId="16"/>
  </si>
  <si>
    <t>病院</t>
    <rPh sb="0" eb="2">
      <t>ビョウイン</t>
    </rPh>
    <phoneticPr fontId="16"/>
  </si>
  <si>
    <t>診療所</t>
    <rPh sb="0" eb="3">
      <t>シンリョウショ</t>
    </rPh>
    <phoneticPr fontId="16"/>
  </si>
  <si>
    <t>計</t>
    <rPh sb="0" eb="1">
      <t>ケイ</t>
    </rPh>
    <phoneticPr fontId="16"/>
  </si>
  <si>
    <t>実習病院</t>
    <rPh sb="0" eb="2">
      <t>ジッシュウ</t>
    </rPh>
    <rPh sb="2" eb="4">
      <t>ビョウイン</t>
    </rPh>
    <phoneticPr fontId="16"/>
  </si>
  <si>
    <t>実習病院外</t>
    <rPh sb="0" eb="2">
      <t>ジッシュウ</t>
    </rPh>
    <rPh sb="2" eb="4">
      <t>ビョウイン</t>
    </rPh>
    <rPh sb="4" eb="5">
      <t>ガイ</t>
    </rPh>
    <phoneticPr fontId="16"/>
  </si>
  <si>
    <r>
      <t>　　</t>
    </r>
    <r>
      <rPr>
        <sz val="11"/>
        <color theme="1"/>
        <rFont val="ＭＳ 明朝"/>
        <family val="1"/>
        <charset val="128"/>
      </rPr>
      <t>14</t>
    </r>
    <phoneticPr fontId="4"/>
  </si>
  <si>
    <r>
      <t>　　</t>
    </r>
    <r>
      <rPr>
        <sz val="11"/>
        <color theme="1"/>
        <rFont val="ＭＳ 明朝"/>
        <family val="1"/>
        <charset val="128"/>
      </rPr>
      <t>20</t>
    </r>
    <phoneticPr fontId="4"/>
  </si>
  <si>
    <r>
      <t>　　2)　保健師・助産師・看護師・准看護師は昭和28（</t>
    </r>
    <r>
      <rPr>
        <sz val="11"/>
        <color theme="1"/>
        <rFont val="ＭＳ 明朝"/>
        <family val="1"/>
        <charset val="128"/>
      </rPr>
      <t>1953）～41（1966）年までは法第34条(現在削除)による就業者名簿より計上し、昭和</t>
    </r>
    <rPh sb="7" eb="8">
      <t>シ</t>
    </rPh>
    <rPh sb="11" eb="12">
      <t>シ</t>
    </rPh>
    <rPh sb="15" eb="16">
      <t>シ</t>
    </rPh>
    <rPh sb="20" eb="21">
      <t>シ</t>
    </rPh>
    <phoneticPr fontId="4"/>
  </si>
  <si>
    <r>
      <t>　　　　42（</t>
    </r>
    <r>
      <rPr>
        <sz val="11"/>
        <color theme="1"/>
        <rFont val="ＭＳ 明朝"/>
        <family val="1"/>
        <charset val="128"/>
      </rPr>
      <t>1967）年以降は法第33条(届出義務)の規定により届け出た者の数である。</t>
    </r>
    <phoneticPr fontId="4"/>
  </si>
  <si>
    <r>
      <t>資料　「医師・歯科医師・薬剤師調査」「衛生行政業務報告」「衛生行政報告例」</t>
    </r>
    <r>
      <rPr>
        <sz val="11"/>
        <color theme="1"/>
        <rFont val="ＭＳ 明朝"/>
        <family val="1"/>
        <charset val="128"/>
      </rPr>
      <t>(厚生省）(厚生労働省）</t>
    </r>
    <rPh sb="19" eb="21">
      <t>エイセイ</t>
    </rPh>
    <rPh sb="21" eb="23">
      <t>ギョウセイ</t>
    </rPh>
    <rPh sb="23" eb="25">
      <t>ギョウム</t>
    </rPh>
    <rPh sb="25" eb="27">
      <t>ホウコク</t>
    </rPh>
    <rPh sb="29" eb="31">
      <t>エイセイ</t>
    </rPh>
    <rPh sb="31" eb="33">
      <t>ギョウセイ</t>
    </rPh>
    <rPh sb="33" eb="35">
      <t>ホウコク</t>
    </rPh>
    <rPh sb="35" eb="36">
      <t>レイ</t>
    </rPh>
    <rPh sb="38" eb="41">
      <t>コウセイショウ</t>
    </rPh>
    <rPh sb="45" eb="47">
      <t>ロウドウ</t>
    </rPh>
    <phoneticPr fontId="4"/>
  </si>
  <si>
    <r>
      <t>(2)率（人口</t>
    </r>
    <r>
      <rPr>
        <sz val="11"/>
        <color theme="1"/>
        <rFont val="ＭＳ 明朝"/>
        <family val="1"/>
        <charset val="128"/>
      </rPr>
      <t>10万対）</t>
    </r>
    <rPh sb="5" eb="7">
      <t>ジンコウ</t>
    </rPh>
    <rPh sb="9" eb="11">
      <t>マンタイ</t>
    </rPh>
    <phoneticPr fontId="4"/>
  </si>
  <si>
    <r>
      <t>昭和</t>
    </r>
    <r>
      <rPr>
        <sz val="11"/>
        <color theme="1"/>
        <rFont val="ＭＳ 明朝"/>
        <family val="1"/>
        <charset val="128"/>
      </rPr>
      <t>30</t>
    </r>
    <phoneticPr fontId="4"/>
  </si>
  <si>
    <r>
      <t>　　</t>
    </r>
    <r>
      <rPr>
        <sz val="11"/>
        <color theme="1"/>
        <rFont val="ＭＳ 明朝"/>
        <family val="1"/>
        <charset val="128"/>
      </rPr>
      <t>12</t>
    </r>
    <phoneticPr fontId="4"/>
  </si>
  <si>
    <r>
      <t>　　1</t>
    </r>
    <r>
      <rPr>
        <sz val="11"/>
        <color theme="1"/>
        <rFont val="ＭＳ 明朝"/>
        <family val="1"/>
        <charset val="128"/>
      </rPr>
      <t>4</t>
    </r>
    <phoneticPr fontId="4"/>
  </si>
  <si>
    <r>
      <t>　　2</t>
    </r>
    <r>
      <rPr>
        <sz val="11"/>
        <color theme="1"/>
        <rFont val="ＭＳ 明朝"/>
        <family val="1"/>
        <charset val="128"/>
      </rPr>
      <t>4</t>
    </r>
    <phoneticPr fontId="4"/>
  </si>
  <si>
    <t>　　14</t>
    <phoneticPr fontId="2"/>
  </si>
  <si>
    <t>　　16</t>
    <phoneticPr fontId="4"/>
  </si>
  <si>
    <t>　　18</t>
    <phoneticPr fontId="4"/>
  </si>
  <si>
    <r>
      <t>　　</t>
    </r>
    <r>
      <rPr>
        <sz val="11"/>
        <color theme="1"/>
        <rFont val="ＭＳ 明朝"/>
        <family val="1"/>
        <charset val="128"/>
      </rPr>
      <t>16</t>
    </r>
    <r>
      <rPr>
        <b/>
        <sz val="10"/>
        <rFont val="ＭＳ 明朝"/>
        <family val="1"/>
        <charset val="128"/>
      </rPr>
      <t/>
    </r>
  </si>
  <si>
    <r>
      <t>　　</t>
    </r>
    <r>
      <rPr>
        <sz val="11"/>
        <color theme="1"/>
        <rFont val="ＭＳ 明朝"/>
        <family val="1"/>
        <charset val="128"/>
      </rPr>
      <t>18</t>
    </r>
    <r>
      <rPr>
        <b/>
        <sz val="10"/>
        <rFont val="ＭＳ 明朝"/>
        <family val="1"/>
        <charset val="128"/>
      </rPr>
      <t/>
    </r>
  </si>
  <si>
    <r>
      <t>　　2)　「法人の代表者」は、平成４（1992）</t>
    </r>
    <r>
      <rPr>
        <sz val="11"/>
        <color theme="1"/>
        <rFont val="ＭＳ 明朝"/>
        <family val="1"/>
        <charset val="128"/>
      </rPr>
      <t>年までは勤務者に含まれており、平成６（1994）年以降は開設者に含まれている。</t>
    </r>
    <rPh sb="49" eb="51">
      <t>イコウ</t>
    </rPh>
    <phoneticPr fontId="4"/>
  </si>
  <si>
    <r>
      <t>資料　「医師・歯科医師・薬剤師調査」(厚生省）</t>
    </r>
    <r>
      <rPr>
        <sz val="11"/>
        <color theme="1"/>
        <rFont val="ＭＳ 明朝"/>
        <family val="1"/>
        <charset val="128"/>
      </rPr>
      <t>(厚生労働省）</t>
    </r>
    <rPh sb="19" eb="21">
      <t>コウセイ</t>
    </rPh>
    <rPh sb="21" eb="22">
      <t>ショウ</t>
    </rPh>
    <phoneticPr fontId="4"/>
  </si>
  <si>
    <r>
      <t>注　1)　昭和63（1998）</t>
    </r>
    <r>
      <rPr>
        <sz val="11"/>
        <color theme="1"/>
        <rFont val="ＭＳ 明朝"/>
        <family val="1"/>
        <charset val="128"/>
      </rPr>
      <t>年から業務の種別に「老人保健施設」が加えられた。</t>
    </r>
    <phoneticPr fontId="4"/>
  </si>
  <si>
    <r>
      <t>注　1)　昭和63（</t>
    </r>
    <r>
      <rPr>
        <sz val="11"/>
        <color theme="1"/>
        <rFont val="ＭＳ 明朝"/>
        <family val="1"/>
        <charset val="128"/>
      </rPr>
      <t>1998）</t>
    </r>
    <r>
      <rPr>
        <sz val="12"/>
        <rFont val="ＭＳ 明朝"/>
        <family val="1"/>
        <charset val="128"/>
      </rPr>
      <t>年から就業場所に「老人保健施設」が加えられた。</t>
    </r>
    <rPh sb="5" eb="7">
      <t>ショウワ</t>
    </rPh>
    <rPh sb="15" eb="16">
      <t>ネン</t>
    </rPh>
    <rPh sb="18" eb="20">
      <t>シュウギョウ</t>
    </rPh>
    <rPh sb="20" eb="22">
      <t>バショ</t>
    </rPh>
    <rPh sb="32" eb="33">
      <t>クワ</t>
    </rPh>
    <phoneticPr fontId="12"/>
  </si>
  <si>
    <r>
      <t>　　2)　平成２（</t>
    </r>
    <r>
      <rPr>
        <sz val="11"/>
        <color theme="1"/>
        <rFont val="ＭＳ 明朝"/>
        <family val="1"/>
        <charset val="128"/>
      </rPr>
      <t>1990）</t>
    </r>
    <r>
      <rPr>
        <sz val="12"/>
        <rFont val="ＭＳ 明朝"/>
        <family val="1"/>
        <charset val="128"/>
      </rPr>
      <t>年から就業場所の一部が細分化された。</t>
    </r>
    <rPh sb="5" eb="7">
      <t>ヘイセイ</t>
    </rPh>
    <rPh sb="14" eb="15">
      <t>ネン</t>
    </rPh>
    <rPh sb="17" eb="19">
      <t>シュウギョウ</t>
    </rPh>
    <rPh sb="19" eb="21">
      <t>バショ</t>
    </rPh>
    <rPh sb="22" eb="24">
      <t>イチブ</t>
    </rPh>
    <rPh sb="25" eb="28">
      <t>サイブンカ</t>
    </rPh>
    <phoneticPr fontId="12"/>
  </si>
  <si>
    <t>　　3)　平成８（1996）年から就業場所に「訪問看護ｽﾃｰｼｮﾝ」「社会福祉施設」が加えられた。</t>
    <rPh sb="5" eb="7">
      <t>ヘイセイ</t>
    </rPh>
    <rPh sb="14" eb="15">
      <t>ネン</t>
    </rPh>
    <rPh sb="17" eb="19">
      <t>シュウギョウ</t>
    </rPh>
    <rPh sb="19" eb="21">
      <t>バショ</t>
    </rPh>
    <rPh sb="23" eb="25">
      <t>ホウモン</t>
    </rPh>
    <rPh sb="25" eb="27">
      <t>カンゴ</t>
    </rPh>
    <rPh sb="35" eb="37">
      <t>シャカイ</t>
    </rPh>
    <rPh sb="37" eb="39">
      <t>フクシ</t>
    </rPh>
    <rPh sb="39" eb="41">
      <t>シセツ</t>
    </rPh>
    <rPh sb="43" eb="44">
      <t>クワ</t>
    </rPh>
    <phoneticPr fontId="12"/>
  </si>
  <si>
    <r>
      <t>注　1)　平成8（</t>
    </r>
    <r>
      <rPr>
        <sz val="11"/>
        <color theme="1"/>
        <rFont val="ＭＳ 明朝"/>
        <family val="1"/>
        <charset val="128"/>
      </rPr>
      <t>1996）</t>
    </r>
    <r>
      <rPr>
        <sz val="12"/>
        <rFont val="ＭＳ 明朝"/>
        <family val="1"/>
        <charset val="128"/>
      </rPr>
      <t>年から就業場所に「社会福祉施設」が加えられたが該当がないので記載していない。</t>
    </r>
    <rPh sb="0" eb="1">
      <t>チュウイ</t>
    </rPh>
    <rPh sb="5" eb="7">
      <t>ヘイセイ</t>
    </rPh>
    <rPh sb="14" eb="15">
      <t>ネン</t>
    </rPh>
    <rPh sb="17" eb="19">
      <t>シュウギョウ</t>
    </rPh>
    <rPh sb="19" eb="21">
      <t>バショ</t>
    </rPh>
    <rPh sb="23" eb="25">
      <t>シャカイ</t>
    </rPh>
    <rPh sb="25" eb="27">
      <t>フクシ</t>
    </rPh>
    <rPh sb="27" eb="29">
      <t>シセツ</t>
    </rPh>
    <rPh sb="31" eb="32">
      <t>クワ</t>
    </rPh>
    <rPh sb="37" eb="39">
      <t>ガイトウ</t>
    </rPh>
    <rPh sb="44" eb="46">
      <t>キサイ</t>
    </rPh>
    <phoneticPr fontId="12"/>
  </si>
  <si>
    <r>
      <t>業 務</t>
    </r>
    <r>
      <rPr>
        <sz val="11"/>
        <color theme="1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と</t>
    </r>
    <phoneticPr fontId="12"/>
  </si>
  <si>
    <r>
      <t xml:space="preserve">兼　 </t>
    </r>
    <r>
      <rPr>
        <sz val="11"/>
        <color theme="1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務</t>
    </r>
    <phoneticPr fontId="12"/>
  </si>
  <si>
    <t>注　1)　昭和63（1988）年から就業場所に「老人保健施設」が加えられた。</t>
    <rPh sb="5" eb="7">
      <t>ショウワ</t>
    </rPh>
    <rPh sb="15" eb="16">
      <t>ネン</t>
    </rPh>
    <rPh sb="18" eb="20">
      <t>シュウギョウ</t>
    </rPh>
    <rPh sb="20" eb="22">
      <t>バショ</t>
    </rPh>
    <rPh sb="32" eb="33">
      <t>クワ</t>
    </rPh>
    <phoneticPr fontId="12"/>
  </si>
  <si>
    <r>
      <t>　　2)　平成8（</t>
    </r>
    <r>
      <rPr>
        <sz val="11"/>
        <color theme="1"/>
        <rFont val="ＭＳ 明朝"/>
        <family val="1"/>
        <charset val="128"/>
      </rPr>
      <t>1996）</t>
    </r>
    <r>
      <rPr>
        <sz val="12"/>
        <rFont val="ＭＳ 明朝"/>
        <family val="1"/>
        <charset val="128"/>
      </rPr>
      <t>年から就業場所に「訪問看護ｽﾃｰｼｮﾝ」「社会福祉施設」が加えられた。</t>
    </r>
    <rPh sb="5" eb="7">
      <t>ヘイセイ</t>
    </rPh>
    <rPh sb="14" eb="15">
      <t>ネン</t>
    </rPh>
    <rPh sb="17" eb="19">
      <t>シュウギョウ</t>
    </rPh>
    <rPh sb="19" eb="21">
      <t>バショ</t>
    </rPh>
    <rPh sb="23" eb="25">
      <t>ホウモン</t>
    </rPh>
    <rPh sb="25" eb="27">
      <t>カンゴ</t>
    </rPh>
    <rPh sb="35" eb="37">
      <t>シャカイ</t>
    </rPh>
    <rPh sb="37" eb="39">
      <t>フクシ</t>
    </rPh>
    <rPh sb="39" eb="41">
      <t>シセツ</t>
    </rPh>
    <rPh sb="43" eb="44">
      <t>クワ</t>
    </rPh>
    <phoneticPr fontId="12"/>
  </si>
  <si>
    <r>
      <t>令和２（2020）</t>
    </r>
    <r>
      <rPr>
        <sz val="11"/>
        <color theme="1"/>
        <rFont val="ＭＳ 明朝"/>
        <family val="1"/>
        <charset val="128"/>
      </rPr>
      <t>年12月31日現在</t>
    </r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</si>
</sst>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);[Red]\(0\)"/>
    <numFmt numFmtId="177" formatCode="#,##0.0_ ;[Red]\-#,##0.0\ "/>
    <numFmt numFmtId="178" formatCode="#,##0;\-#,;&quot;－&quot;"/>
    <numFmt numFmtId="179" formatCode="#,##0;\-#;&quot;－&quot;"/>
    <numFmt numFmtId="180" formatCode="#,##0_);[Red]\(#,##0\)"/>
    <numFmt numFmtId="181" formatCode="#,##0_ ;[Red]\-#,##0\ "/>
    <numFmt numFmtId="182" formatCode="#,##0.0_);[Red]\(#,##0.0\)"/>
    <numFmt numFmtId="183" formatCode="0.0_);[Red]\(0.0\)"/>
  </numFmts>
  <fonts count="24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ゴシック"/>
      <family val="3"/>
      <charset val="128"/>
    </font>
    <font>
      <sz val="12.5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/>
    <xf numFmtId="38" fontId="17" fillId="0" borderId="0" applyFont="0" applyFill="0" applyBorder="0" applyAlignment="0" applyProtection="0"/>
  </cellStyleXfs>
  <cellXfs count="777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Border="1" applyAlignment="1" applyProtection="1">
      <alignment horizontal="left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 applyProtection="1">
      <alignment vertical="center"/>
    </xf>
    <xf numFmtId="49" fontId="1" fillId="0" borderId="0" xfId="1" applyNumberFormat="1" applyFont="1" applyFill="1" applyAlignment="1">
      <alignment vertical="center"/>
    </xf>
    <xf numFmtId="176" fontId="1" fillId="0" borderId="3" xfId="1" applyNumberFormat="1" applyFont="1" applyFill="1" applyBorder="1" applyAlignment="1" applyProtection="1">
      <alignment horizontal="center" vertical="center"/>
    </xf>
    <xf numFmtId="176" fontId="1" fillId="0" borderId="4" xfId="1" applyNumberFormat="1" applyFont="1" applyFill="1" applyBorder="1" applyAlignment="1" applyProtection="1">
      <alignment horizontal="center" vertical="center"/>
    </xf>
    <xf numFmtId="176" fontId="1" fillId="0" borderId="5" xfId="1" applyNumberFormat="1" applyFont="1" applyFill="1" applyBorder="1" applyAlignment="1" applyProtection="1">
      <alignment horizontal="center" vertical="center"/>
    </xf>
    <xf numFmtId="176" fontId="1" fillId="0" borderId="6" xfId="1" applyNumberFormat="1" applyFont="1" applyFill="1" applyBorder="1" applyAlignment="1" applyProtection="1">
      <alignment vertical="center"/>
    </xf>
    <xf numFmtId="176" fontId="1" fillId="0" borderId="7" xfId="1" applyNumberFormat="1" applyFont="1" applyFill="1" applyBorder="1" applyAlignment="1" applyProtection="1">
      <alignment horizontal="center" vertical="center"/>
    </xf>
    <xf numFmtId="176" fontId="1" fillId="0" borderId="8" xfId="1" applyNumberFormat="1" applyFont="1" applyFill="1" applyBorder="1" applyAlignment="1" applyProtection="1">
      <alignment horizontal="center" vertical="center"/>
    </xf>
    <xf numFmtId="176" fontId="1" fillId="0" borderId="9" xfId="1" applyNumberFormat="1" applyFont="1" applyFill="1" applyBorder="1" applyAlignment="1" applyProtection="1">
      <alignment horizontal="center" vertical="center"/>
    </xf>
    <xf numFmtId="176" fontId="1" fillId="0" borderId="10" xfId="1" applyNumberFormat="1" applyFont="1" applyFill="1" applyBorder="1" applyAlignment="1" applyProtection="1">
      <alignment vertical="center"/>
    </xf>
    <xf numFmtId="49" fontId="1" fillId="0" borderId="11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 applyProtection="1">
      <alignment horizontal="center" vertical="center"/>
    </xf>
    <xf numFmtId="176" fontId="1" fillId="0" borderId="11" xfId="1" applyNumberFormat="1" applyFont="1" applyFill="1" applyBorder="1" applyAlignment="1" applyProtection="1">
      <alignment horizontal="center" vertical="center"/>
    </xf>
    <xf numFmtId="176" fontId="1" fillId="0" borderId="13" xfId="1" applyNumberFormat="1" applyFont="1" applyFill="1" applyBorder="1" applyAlignment="1" applyProtection="1">
      <alignment horizontal="center" vertical="center"/>
    </xf>
    <xf numFmtId="176" fontId="1" fillId="0" borderId="6" xfId="1" applyNumberFormat="1" applyFont="1" applyFill="1" applyBorder="1" applyAlignment="1" applyProtection="1">
      <alignment horizontal="left" vertical="center"/>
    </xf>
    <xf numFmtId="38" fontId="1" fillId="0" borderId="7" xfId="2" applyFont="1" applyFill="1" applyBorder="1" applyAlignment="1" applyProtection="1">
      <alignment vertical="center"/>
    </xf>
    <xf numFmtId="38" fontId="1" fillId="0" borderId="8" xfId="2" applyFont="1" applyFill="1" applyBorder="1" applyAlignment="1" applyProtection="1">
      <alignment vertical="center"/>
    </xf>
    <xf numFmtId="38" fontId="1" fillId="0" borderId="7" xfId="2" applyFont="1" applyFill="1" applyBorder="1" applyAlignment="1" applyProtection="1">
      <alignment horizontal="right" vertical="center"/>
    </xf>
    <xf numFmtId="38" fontId="1" fillId="0" borderId="9" xfId="2" applyFont="1" applyFill="1" applyBorder="1" applyAlignment="1" applyProtection="1">
      <alignment vertical="center"/>
    </xf>
    <xf numFmtId="176" fontId="1" fillId="0" borderId="6" xfId="1" quotePrefix="1" applyNumberFormat="1" applyFont="1" applyFill="1" applyBorder="1" applyAlignment="1" applyProtection="1">
      <alignment horizontal="left" vertical="center"/>
    </xf>
    <xf numFmtId="38" fontId="1" fillId="0" borderId="14" xfId="2" applyFont="1" applyFill="1" applyBorder="1" applyAlignment="1" applyProtection="1">
      <alignment vertical="center"/>
    </xf>
    <xf numFmtId="49" fontId="1" fillId="0" borderId="8" xfId="1" applyNumberFormat="1" applyFont="1" applyFill="1" applyBorder="1" applyAlignment="1">
      <alignment vertical="center"/>
    </xf>
    <xf numFmtId="38" fontId="1" fillId="0" borderId="0" xfId="2" applyFont="1" applyFill="1" applyBorder="1" applyAlignment="1" applyProtection="1">
      <alignment vertical="center"/>
    </xf>
    <xf numFmtId="49" fontId="1" fillId="0" borderId="16" xfId="1" applyNumberFormat="1" applyFont="1" applyFill="1" applyBorder="1" applyAlignment="1">
      <alignment vertical="center"/>
    </xf>
    <xf numFmtId="38" fontId="1" fillId="0" borderId="1" xfId="2" applyFont="1" applyFill="1" applyBorder="1" applyAlignment="1" applyProtection="1">
      <alignment vertical="center"/>
    </xf>
    <xf numFmtId="38" fontId="1" fillId="0" borderId="16" xfId="2" applyFont="1" applyFill="1" applyBorder="1" applyAlignment="1" applyProtection="1">
      <alignment vertical="center"/>
    </xf>
    <xf numFmtId="38" fontId="1" fillId="0" borderId="17" xfId="2" applyFont="1" applyFill="1" applyBorder="1" applyAlignment="1" applyProtection="1">
      <alignment vertical="center"/>
    </xf>
    <xf numFmtId="38" fontId="1" fillId="0" borderId="18" xfId="2" applyFont="1" applyFill="1" applyBorder="1" applyAlignment="1" applyProtection="1">
      <alignment vertical="center"/>
    </xf>
    <xf numFmtId="176" fontId="1" fillId="0" borderId="0" xfId="1" applyNumberFormat="1" applyFont="1" applyFill="1" applyAlignment="1" applyProtection="1">
      <alignment horizontal="left" vertical="center"/>
    </xf>
    <xf numFmtId="49" fontId="1" fillId="0" borderId="1" xfId="1" applyNumberFormat="1" applyFont="1" applyFill="1" applyBorder="1" applyAlignment="1">
      <alignment vertical="center"/>
    </xf>
    <xf numFmtId="177" fontId="1" fillId="0" borderId="7" xfId="2" applyNumberFormat="1" applyFont="1" applyFill="1" applyBorder="1" applyAlignment="1" applyProtection="1">
      <alignment vertical="center"/>
    </xf>
    <xf numFmtId="177" fontId="1" fillId="0" borderId="8" xfId="2" applyNumberFormat="1" applyFont="1" applyFill="1" applyBorder="1" applyAlignment="1" applyProtection="1">
      <alignment vertical="center"/>
    </xf>
    <xf numFmtId="177" fontId="1" fillId="0" borderId="7" xfId="2" applyNumberFormat="1" applyFont="1" applyFill="1" applyBorder="1" applyAlignment="1" applyProtection="1">
      <alignment horizontal="right" vertical="center"/>
    </xf>
    <xf numFmtId="177" fontId="1" fillId="0" borderId="9" xfId="2" applyNumberFormat="1" applyFont="1" applyFill="1" applyBorder="1" applyAlignment="1" applyProtection="1">
      <alignment vertical="center"/>
    </xf>
    <xf numFmtId="176" fontId="1" fillId="0" borderId="6" xfId="1" quotePrefix="1" applyNumberFormat="1" applyFont="1" applyFill="1" applyBorder="1" applyAlignment="1">
      <alignment vertical="center"/>
    </xf>
    <xf numFmtId="177" fontId="6" fillId="0" borderId="8" xfId="2" applyNumberFormat="1" applyFont="1" applyFill="1" applyBorder="1" applyAlignment="1" applyProtection="1">
      <alignment vertical="top"/>
    </xf>
    <xf numFmtId="177" fontId="1" fillId="0" borderId="14" xfId="2" applyNumberFormat="1" applyFont="1" applyFill="1" applyBorder="1" applyAlignment="1" applyProtection="1">
      <alignment vertical="center"/>
    </xf>
    <xf numFmtId="176" fontId="1" fillId="0" borderId="15" xfId="1" applyNumberFormat="1" applyFont="1" applyFill="1" applyBorder="1" applyAlignment="1">
      <alignment vertical="center"/>
    </xf>
    <xf numFmtId="176" fontId="1" fillId="0" borderId="19" xfId="1" applyNumberFormat="1" applyFont="1" applyFill="1" applyBorder="1" applyAlignment="1">
      <alignment vertical="center"/>
    </xf>
    <xf numFmtId="176" fontId="1" fillId="0" borderId="16" xfId="1" applyNumberFormat="1" applyFont="1" applyFill="1" applyBorder="1" applyAlignment="1">
      <alignment vertical="center"/>
    </xf>
    <xf numFmtId="176" fontId="1" fillId="0" borderId="17" xfId="1" applyNumberFormat="1" applyFont="1" applyFill="1" applyBorder="1" applyAlignment="1">
      <alignment vertical="center"/>
    </xf>
    <xf numFmtId="176" fontId="1" fillId="0" borderId="18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1" xfId="1" applyFont="1" applyFill="1" applyBorder="1" applyAlignment="1">
      <alignment vertical="center"/>
    </xf>
    <xf numFmtId="0" fontId="1" fillId="0" borderId="2" xfId="1" applyFont="1" applyFill="1" applyBorder="1" applyAlignment="1" applyProtection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3" xfId="1" applyFont="1" applyFill="1" applyBorder="1" applyAlignment="1" applyProtection="1">
      <alignment horizontal="center" vertical="center"/>
    </xf>
    <xf numFmtId="0" fontId="1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9" fillId="0" borderId="21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</xf>
    <xf numFmtId="0" fontId="1" fillId="0" borderId="23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vertical="center"/>
    </xf>
    <xf numFmtId="0" fontId="1" fillId="0" borderId="7" xfId="1" applyFont="1" applyFill="1" applyBorder="1" applyAlignment="1" applyProtection="1">
      <alignment horizontal="center" vertical="center"/>
    </xf>
    <xf numFmtId="0" fontId="1" fillId="0" borderId="24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distributed" vertical="center"/>
    </xf>
    <xf numFmtId="0" fontId="8" fillId="0" borderId="25" xfId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" vertical="center"/>
    </xf>
    <xf numFmtId="0" fontId="9" fillId="0" borderId="9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left" vertical="center"/>
    </xf>
    <xf numFmtId="0" fontId="8" fillId="0" borderId="9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>
      <alignment vertical="center"/>
    </xf>
    <xf numFmtId="0" fontId="8" fillId="0" borderId="7" xfId="1" applyFont="1" applyFill="1" applyBorder="1" applyAlignment="1" applyProtection="1">
      <alignment horizontal="distributed" vertical="center"/>
    </xf>
    <xf numFmtId="0" fontId="9" fillId="0" borderId="7" xfId="1" applyFont="1" applyFill="1" applyBorder="1" applyAlignment="1" applyProtection="1">
      <alignment horizontal="left" vertical="center"/>
    </xf>
    <xf numFmtId="0" fontId="1" fillId="0" borderId="10" xfId="1" applyFont="1" applyFill="1" applyBorder="1" applyAlignment="1" applyProtection="1">
      <alignment vertical="center"/>
    </xf>
    <xf numFmtId="0" fontId="1" fillId="0" borderId="11" xfId="1" applyFont="1" applyFill="1" applyBorder="1" applyAlignment="1">
      <alignment vertical="center"/>
    </xf>
    <xf numFmtId="0" fontId="1" fillId="0" borderId="12" xfId="1" applyFont="1" applyFill="1" applyBorder="1" applyAlignment="1" applyProtection="1">
      <alignment horizontal="center" vertical="center"/>
    </xf>
    <xf numFmtId="0" fontId="1" fillId="0" borderId="27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distributed" vertical="center"/>
    </xf>
    <xf numFmtId="0" fontId="8" fillId="0" borderId="12" xfId="1" applyFont="1" applyFill="1" applyBorder="1" applyAlignment="1" applyProtection="1">
      <alignment horizontal="left" vertical="center"/>
    </xf>
    <xf numFmtId="0" fontId="9" fillId="0" borderId="12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left" vertical="center"/>
    </xf>
    <xf numFmtId="0" fontId="8" fillId="0" borderId="13" xfId="1" applyFont="1" applyFill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left" vertical="center"/>
    </xf>
    <xf numFmtId="37" fontId="1" fillId="0" borderId="7" xfId="1" applyNumberFormat="1" applyFont="1" applyFill="1" applyBorder="1" applyAlignment="1" applyProtection="1">
      <alignment vertical="center"/>
    </xf>
    <xf numFmtId="37" fontId="1" fillId="0" borderId="24" xfId="1" applyNumberFormat="1" applyFont="1" applyFill="1" applyBorder="1" applyAlignment="1" applyProtection="1">
      <alignment vertical="center"/>
    </xf>
    <xf numFmtId="37" fontId="1" fillId="0" borderId="7" xfId="1" applyNumberFormat="1" applyFont="1" applyFill="1" applyBorder="1" applyAlignment="1" applyProtection="1">
      <alignment horizontal="right" vertical="center"/>
    </xf>
    <xf numFmtId="37" fontId="1" fillId="0" borderId="25" xfId="1" applyNumberFormat="1" applyFont="1" applyFill="1" applyBorder="1" applyAlignment="1" applyProtection="1">
      <alignment horizontal="right" vertical="center"/>
    </xf>
    <xf numFmtId="37" fontId="1" fillId="0" borderId="0" xfId="1" applyNumberFormat="1" applyFont="1" applyFill="1" applyBorder="1" applyAlignment="1" applyProtection="1">
      <alignment horizontal="right" vertical="center"/>
    </xf>
    <xf numFmtId="0" fontId="1" fillId="0" borderId="7" xfId="1" applyFont="1" applyFill="1" applyBorder="1" applyAlignment="1" applyProtection="1">
      <alignment vertical="center"/>
    </xf>
    <xf numFmtId="0" fontId="1" fillId="0" borderId="9" xfId="1" applyFont="1" applyFill="1" applyBorder="1" applyAlignment="1" applyProtection="1">
      <alignment horizontal="right" vertical="center"/>
    </xf>
    <xf numFmtId="49" fontId="1" fillId="0" borderId="0" xfId="1" applyNumberFormat="1" applyFont="1" applyFill="1" applyAlignment="1">
      <alignment horizontal="left" vertical="center"/>
    </xf>
    <xf numFmtId="37" fontId="1" fillId="0" borderId="9" xfId="1" applyNumberFormat="1" applyFont="1" applyFill="1" applyBorder="1" applyAlignment="1" applyProtection="1">
      <alignment horizontal="right" vertical="center"/>
    </xf>
    <xf numFmtId="37" fontId="1" fillId="0" borderId="14" xfId="1" applyNumberFormat="1" applyFont="1" applyFill="1" applyBorder="1" applyAlignment="1" applyProtection="1">
      <alignment horizontal="right" vertical="center"/>
    </xf>
    <xf numFmtId="0" fontId="1" fillId="0" borderId="9" xfId="1" applyFont="1" applyFill="1" applyBorder="1" applyAlignment="1" applyProtection="1">
      <alignment vertical="center"/>
    </xf>
    <xf numFmtId="37" fontId="1" fillId="0" borderId="14" xfId="1" applyNumberFormat="1" applyFont="1" applyFill="1" applyBorder="1" applyAlignment="1" applyProtection="1">
      <alignment vertical="center"/>
    </xf>
    <xf numFmtId="0" fontId="1" fillId="0" borderId="6" xfId="1" quotePrefix="1" applyFont="1" applyFill="1" applyBorder="1" applyAlignment="1" applyProtection="1">
      <alignment horizontal="left" vertical="center"/>
    </xf>
    <xf numFmtId="37" fontId="1" fillId="0" borderId="29" xfId="1" applyNumberFormat="1" applyFont="1" applyFill="1" applyBorder="1" applyAlignment="1" applyProtection="1">
      <alignment vertical="center"/>
    </xf>
    <xf numFmtId="0" fontId="1" fillId="0" borderId="15" xfId="1" applyFont="1" applyFill="1" applyBorder="1" applyAlignment="1" applyProtection="1">
      <alignment horizontal="left" vertical="center"/>
    </xf>
    <xf numFmtId="37" fontId="1" fillId="0" borderId="19" xfId="1" applyNumberFormat="1" applyFont="1" applyFill="1" applyBorder="1" applyAlignment="1" applyProtection="1">
      <alignment vertical="center"/>
    </xf>
    <xf numFmtId="37" fontId="1" fillId="0" borderId="30" xfId="1" applyNumberFormat="1" applyFont="1" applyFill="1" applyBorder="1" applyAlignment="1" applyProtection="1">
      <alignment vertical="center"/>
    </xf>
    <xf numFmtId="0" fontId="1" fillId="0" borderId="19" xfId="1" applyFont="1" applyFill="1" applyBorder="1" applyAlignment="1" applyProtection="1">
      <alignment vertical="center"/>
    </xf>
    <xf numFmtId="0" fontId="1" fillId="0" borderId="18" xfId="1" applyFont="1" applyFill="1" applyBorder="1" applyAlignment="1" applyProtection="1">
      <alignment vertical="center"/>
    </xf>
    <xf numFmtId="37" fontId="1" fillId="0" borderId="0" xfId="1" applyNumberFormat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37" fontId="1" fillId="0" borderId="6" xfId="1" applyNumberFormat="1" applyFont="1" applyFill="1" applyBorder="1" applyAlignment="1">
      <alignment vertical="center"/>
    </xf>
    <xf numFmtId="37" fontId="1" fillId="0" borderId="14" xfId="1" applyNumberFormat="1" applyFont="1" applyFill="1" applyBorder="1" applyAlignment="1">
      <alignment vertical="center"/>
    </xf>
    <xf numFmtId="37" fontId="1" fillId="0" borderId="7" xfId="1" applyNumberFormat="1" applyFont="1" applyFill="1" applyBorder="1" applyAlignment="1">
      <alignment vertical="center"/>
    </xf>
    <xf numFmtId="37" fontId="1" fillId="0" borderId="31" xfId="1" applyNumberFormat="1" applyFont="1" applyFill="1" applyBorder="1" applyAlignment="1" applyProtection="1">
      <alignment vertical="center"/>
    </xf>
    <xf numFmtId="0" fontId="1" fillId="0" borderId="21" xfId="1" applyFont="1" applyFill="1" applyBorder="1" applyAlignment="1">
      <alignment vertical="center"/>
    </xf>
    <xf numFmtId="0" fontId="1" fillId="0" borderId="3" xfId="1" applyFont="1" applyFill="1" applyBorder="1" applyAlignment="1" applyProtection="1">
      <alignment vertical="center"/>
    </xf>
    <xf numFmtId="49" fontId="1" fillId="0" borderId="16" xfId="1" applyNumberFormat="1" applyFont="1" applyFill="1" applyBorder="1" applyAlignment="1">
      <alignment horizontal="left" vertical="center"/>
    </xf>
    <xf numFmtId="0" fontId="1" fillId="0" borderId="17" xfId="1" applyFont="1" applyFill="1" applyBorder="1" applyAlignment="1">
      <alignment vertical="center"/>
    </xf>
    <xf numFmtId="0" fontId="1" fillId="0" borderId="14" xfId="1" applyFont="1" applyFill="1" applyBorder="1" applyAlignment="1" applyProtection="1">
      <alignment vertical="center"/>
    </xf>
    <xf numFmtId="0" fontId="1" fillId="0" borderId="12" xfId="1" applyFont="1" applyFill="1" applyBorder="1" applyAlignment="1" applyProtection="1">
      <alignment horizontal="centerContinuous" vertical="center"/>
    </xf>
    <xf numFmtId="0" fontId="5" fillId="0" borderId="32" xfId="1" applyFont="1" applyFill="1" applyBorder="1" applyAlignment="1" applyProtection="1">
      <alignment horizontal="centerContinuous" vertical="center"/>
    </xf>
    <xf numFmtId="0" fontId="1" fillId="0" borderId="32" xfId="1" applyFont="1" applyFill="1" applyBorder="1" applyAlignment="1" applyProtection="1">
      <alignment horizontal="centerContinuous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 applyProtection="1">
      <alignment horizontal="center" vertical="center"/>
    </xf>
    <xf numFmtId="0" fontId="1" fillId="0" borderId="35" xfId="1" quotePrefix="1" applyFont="1" applyFill="1" applyBorder="1" applyAlignment="1" applyProtection="1">
      <alignment horizontal="left" vertical="center"/>
    </xf>
    <xf numFmtId="0" fontId="1" fillId="0" borderId="35" xfId="1" applyFont="1" applyFill="1" applyBorder="1" applyAlignment="1" applyProtection="1">
      <alignment vertical="center"/>
    </xf>
    <xf numFmtId="37" fontId="1" fillId="0" borderId="35" xfId="1" applyNumberFormat="1" applyFont="1" applyFill="1" applyBorder="1" applyAlignment="1" applyProtection="1">
      <alignment vertical="center"/>
    </xf>
    <xf numFmtId="0" fontId="9" fillId="0" borderId="14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1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vertical="center"/>
    </xf>
    <xf numFmtId="0" fontId="5" fillId="0" borderId="12" xfId="1" applyFont="1" applyFill="1" applyBorder="1" applyAlignment="1" applyProtection="1">
      <alignment horizontal="center" vertical="center"/>
    </xf>
    <xf numFmtId="0" fontId="6" fillId="0" borderId="28" xfId="1" applyFont="1" applyFill="1" applyBorder="1" applyAlignment="1" applyProtection="1">
      <alignment horizontal="center" vertical="center"/>
    </xf>
    <xf numFmtId="0" fontId="9" fillId="0" borderId="28" xfId="1" applyFont="1" applyFill="1" applyBorder="1" applyAlignment="1" applyProtection="1">
      <alignment horizontal="center" vertical="center"/>
    </xf>
    <xf numFmtId="0" fontId="1" fillId="0" borderId="12" xfId="1" applyFont="1" applyFill="1" applyBorder="1" applyAlignment="1" applyProtection="1">
      <alignment vertical="center"/>
    </xf>
    <xf numFmtId="0" fontId="1" fillId="0" borderId="8" xfId="1" applyFont="1" applyFill="1" applyBorder="1" applyAlignment="1" applyProtection="1">
      <alignment horizontal="left" vertical="center"/>
    </xf>
    <xf numFmtId="0" fontId="1" fillId="0" borderId="36" xfId="1" applyFont="1" applyFill="1" applyBorder="1" applyAlignment="1" applyProtection="1">
      <alignment horizontal="left" vertical="center"/>
    </xf>
    <xf numFmtId="0" fontId="1" fillId="0" borderId="25" xfId="1" applyFont="1" applyFill="1" applyBorder="1" applyAlignment="1">
      <alignment horizontal="right" vertical="center"/>
    </xf>
    <xf numFmtId="0" fontId="1" fillId="0" borderId="37" xfId="1" applyFont="1" applyFill="1" applyBorder="1" applyAlignment="1">
      <alignment horizontal="right" vertical="center"/>
    </xf>
    <xf numFmtId="37" fontId="1" fillId="0" borderId="38" xfId="1" applyNumberFormat="1" applyFont="1" applyFill="1" applyBorder="1" applyAlignment="1" applyProtection="1">
      <alignment vertical="center"/>
    </xf>
    <xf numFmtId="0" fontId="1" fillId="0" borderId="7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" fillId="0" borderId="14" xfId="1" applyFont="1" applyFill="1" applyBorder="1" applyAlignment="1">
      <alignment horizontal="right" vertical="center"/>
    </xf>
    <xf numFmtId="0" fontId="1" fillId="0" borderId="8" xfId="1" applyFont="1" applyFill="1" applyBorder="1" applyAlignment="1">
      <alignment horizontal="right" vertical="center"/>
    </xf>
    <xf numFmtId="0" fontId="1" fillId="0" borderId="11" xfId="1" applyFont="1" applyFill="1" applyBorder="1" applyAlignment="1" applyProtection="1">
      <alignment vertical="center"/>
    </xf>
    <xf numFmtId="0" fontId="1" fillId="0" borderId="8" xfId="1" quotePrefix="1" applyFont="1" applyFill="1" applyBorder="1" applyAlignment="1" applyProtection="1">
      <alignment horizontal="left" vertical="center"/>
    </xf>
    <xf numFmtId="0" fontId="1" fillId="0" borderId="14" xfId="1" applyFont="1" applyFill="1" applyBorder="1" applyAlignment="1">
      <alignment vertical="center"/>
    </xf>
    <xf numFmtId="49" fontId="1" fillId="0" borderId="8" xfId="1" quotePrefix="1" applyNumberFormat="1" applyFont="1" applyFill="1" applyBorder="1" applyAlignment="1" applyProtection="1">
      <alignment horizontal="left" vertical="center"/>
    </xf>
    <xf numFmtId="37" fontId="1" fillId="0" borderId="31" xfId="1" applyNumberFormat="1" applyFont="1" applyFill="1" applyBorder="1" applyAlignment="1" applyProtection="1">
      <alignment horizontal="right" vertical="center"/>
    </xf>
    <xf numFmtId="37" fontId="1" fillId="0" borderId="29" xfId="1" applyNumberFormat="1" applyFont="1" applyFill="1" applyBorder="1" applyAlignment="1" applyProtection="1">
      <alignment horizontal="right" vertical="center"/>
    </xf>
    <xf numFmtId="0" fontId="1" fillId="0" borderId="7" xfId="1" applyFont="1" applyFill="1" applyBorder="1" applyAlignment="1" applyProtection="1">
      <alignment horizontal="right" vertical="center"/>
    </xf>
    <xf numFmtId="0" fontId="1" fillId="0" borderId="14" xfId="1" applyFill="1" applyBorder="1" applyAlignment="1">
      <alignment horizontal="right" vertical="center"/>
    </xf>
    <xf numFmtId="178" fontId="1" fillId="0" borderId="7" xfId="1" applyNumberFormat="1" applyFont="1" applyFill="1" applyBorder="1" applyAlignment="1" applyProtection="1">
      <alignment horizontal="right" vertical="center"/>
    </xf>
    <xf numFmtId="178" fontId="1" fillId="0" borderId="9" xfId="1" applyNumberFormat="1" applyFont="1" applyFill="1" applyBorder="1" applyAlignment="1" applyProtection="1">
      <alignment horizontal="right" vertical="center"/>
    </xf>
    <xf numFmtId="37" fontId="1" fillId="0" borderId="39" xfId="1" applyNumberFormat="1" applyFont="1" applyFill="1" applyBorder="1" applyAlignment="1" applyProtection="1">
      <alignment horizontal="right" vertical="center"/>
    </xf>
    <xf numFmtId="178" fontId="1" fillId="0" borderId="7" xfId="1" applyNumberFormat="1" applyFont="1" applyFill="1" applyBorder="1" applyAlignment="1" applyProtection="1">
      <alignment vertical="center"/>
    </xf>
    <xf numFmtId="178" fontId="1" fillId="0" borderId="29" xfId="1" applyNumberFormat="1" applyFont="1" applyFill="1" applyBorder="1" applyAlignment="1" applyProtection="1">
      <alignment vertical="center"/>
    </xf>
    <xf numFmtId="178" fontId="1" fillId="0" borderId="8" xfId="1" applyNumberFormat="1" applyFont="1" applyFill="1" applyBorder="1" applyAlignment="1">
      <alignment vertical="center"/>
    </xf>
    <xf numFmtId="178" fontId="1" fillId="0" borderId="14" xfId="1" applyNumberFormat="1" applyFont="1" applyFill="1" applyBorder="1" applyAlignment="1" applyProtection="1">
      <alignment vertical="center"/>
    </xf>
    <xf numFmtId="178" fontId="1" fillId="0" borderId="14" xfId="1" applyNumberFormat="1" applyFont="1" applyFill="1" applyBorder="1" applyAlignment="1">
      <alignment vertical="center"/>
    </xf>
    <xf numFmtId="178" fontId="1" fillId="0" borderId="7" xfId="1" applyNumberFormat="1" applyFont="1" applyFill="1" applyBorder="1" applyAlignment="1">
      <alignment vertical="center"/>
    </xf>
    <xf numFmtId="178" fontId="1" fillId="0" borderId="9" xfId="1" applyNumberFormat="1" applyFont="1" applyFill="1" applyBorder="1" applyAlignment="1">
      <alignment horizontal="right" vertical="center"/>
    </xf>
    <xf numFmtId="37" fontId="1" fillId="0" borderId="8" xfId="1" applyNumberFormat="1" applyFont="1" applyFill="1" applyBorder="1" applyAlignment="1" applyProtection="1">
      <alignment horizontal="right" vertical="center"/>
    </xf>
    <xf numFmtId="0" fontId="1" fillId="0" borderId="14" xfId="1" applyFont="1" applyFill="1" applyBorder="1" applyAlignment="1" applyProtection="1">
      <alignment horizontal="right" vertical="center"/>
    </xf>
    <xf numFmtId="178" fontId="1" fillId="0" borderId="31" xfId="1" applyNumberFormat="1" applyFont="1" applyFill="1" applyBorder="1" applyAlignment="1" applyProtection="1">
      <alignment vertical="center"/>
    </xf>
    <xf numFmtId="178" fontId="1" fillId="0" borderId="8" xfId="1" applyNumberFormat="1" applyFont="1" applyFill="1" applyBorder="1" applyAlignment="1" applyProtection="1">
      <alignment vertical="center"/>
    </xf>
    <xf numFmtId="49" fontId="1" fillId="0" borderId="16" xfId="1" quotePrefix="1" applyNumberFormat="1" applyFont="1" applyFill="1" applyBorder="1" applyAlignment="1" applyProtection="1">
      <alignment horizontal="left" vertical="center"/>
    </xf>
    <xf numFmtId="37" fontId="1" fillId="0" borderId="40" xfId="1" applyNumberFormat="1" applyFont="1" applyFill="1" applyBorder="1" applyAlignment="1" applyProtection="1">
      <alignment horizontal="right" vertical="center"/>
    </xf>
    <xf numFmtId="37" fontId="1" fillId="0" borderId="16" xfId="1" applyNumberFormat="1" applyFont="1" applyFill="1" applyBorder="1" applyAlignment="1" applyProtection="1">
      <alignment horizontal="right" vertical="center"/>
    </xf>
    <xf numFmtId="37" fontId="1" fillId="0" borderId="17" xfId="1" applyNumberFormat="1" applyFont="1" applyFill="1" applyBorder="1" applyAlignment="1" applyProtection="1">
      <alignment horizontal="right" vertical="center"/>
    </xf>
    <xf numFmtId="178" fontId="1" fillId="0" borderId="17" xfId="1" applyNumberFormat="1" applyFont="1" applyFill="1" applyBorder="1" applyAlignment="1" applyProtection="1">
      <alignment horizontal="right" vertical="center"/>
    </xf>
    <xf numFmtId="0" fontId="1" fillId="0" borderId="17" xfId="1" applyFont="1" applyFill="1" applyBorder="1" applyAlignment="1" applyProtection="1">
      <alignment horizontal="right" vertical="center"/>
    </xf>
    <xf numFmtId="178" fontId="1" fillId="0" borderId="18" xfId="1" applyNumberFormat="1" applyFont="1" applyFill="1" applyBorder="1" applyAlignment="1" applyProtection="1">
      <alignment horizontal="right" vertical="center"/>
    </xf>
    <xf numFmtId="178" fontId="1" fillId="0" borderId="40" xfId="1" applyNumberFormat="1" applyFont="1" applyFill="1" applyBorder="1" applyAlignment="1" applyProtection="1">
      <alignment vertical="center"/>
    </xf>
    <xf numFmtId="178" fontId="1" fillId="0" borderId="16" xfId="1" applyNumberFormat="1" applyFont="1" applyFill="1" applyBorder="1" applyAlignment="1" applyProtection="1">
      <alignment vertical="center"/>
    </xf>
    <xf numFmtId="178" fontId="1" fillId="0" borderId="17" xfId="1" applyNumberFormat="1" applyFont="1" applyFill="1" applyBorder="1" applyAlignment="1" applyProtection="1">
      <alignment vertical="center"/>
    </xf>
    <xf numFmtId="178" fontId="1" fillId="0" borderId="17" xfId="1" applyNumberFormat="1" applyFont="1" applyFill="1" applyBorder="1" applyAlignment="1">
      <alignment vertical="center"/>
    </xf>
    <xf numFmtId="178" fontId="1" fillId="0" borderId="18" xfId="1" applyNumberFormat="1" applyFont="1" applyFill="1" applyBorder="1" applyAlignment="1">
      <alignment horizontal="right" vertical="center"/>
    </xf>
    <xf numFmtId="49" fontId="1" fillId="0" borderId="0" xfId="1" quotePrefix="1" applyNumberFormat="1" applyFont="1" applyFill="1" applyBorder="1" applyAlignment="1" applyProtection="1">
      <alignment horizontal="left" vertical="center"/>
    </xf>
    <xf numFmtId="178" fontId="1" fillId="0" borderId="0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 applyProtection="1">
      <alignment horizontal="right" vertical="center"/>
    </xf>
    <xf numFmtId="49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 applyProtection="1">
      <alignment vertical="center"/>
    </xf>
    <xf numFmtId="178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1" applyFont="1" applyFill="1" applyAlignment="1" applyProtection="1">
      <alignment vertical="center"/>
    </xf>
    <xf numFmtId="0" fontId="1" fillId="0" borderId="21" xfId="1" applyFont="1" applyFill="1" applyBorder="1" applyAlignment="1" applyProtection="1">
      <alignment vertical="center"/>
    </xf>
    <xf numFmtId="0" fontId="5" fillId="0" borderId="41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left" vertical="center"/>
    </xf>
    <xf numFmtId="0" fontId="6" fillId="0" borderId="1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1" fillId="0" borderId="16" xfId="1" applyFont="1" applyFill="1" applyBorder="1" applyAlignment="1">
      <alignment vertical="center"/>
    </xf>
    <xf numFmtId="0" fontId="1" fillId="0" borderId="24" xfId="1" applyFont="1" applyFill="1" applyBorder="1" applyAlignment="1" applyProtection="1">
      <alignment vertical="center"/>
    </xf>
    <xf numFmtId="0" fontId="1" fillId="0" borderId="6" xfId="1" applyFont="1" applyFill="1" applyBorder="1" applyAlignment="1">
      <alignment vertical="center"/>
    </xf>
    <xf numFmtId="0" fontId="1" fillId="0" borderId="35" xfId="1" applyFont="1" applyFill="1" applyBorder="1" applyAlignment="1">
      <alignment vertical="center"/>
    </xf>
    <xf numFmtId="0" fontId="1" fillId="0" borderId="35" xfId="1" applyFont="1" applyFill="1" applyBorder="1" applyAlignment="1" applyProtection="1">
      <alignment horizontal="right" vertical="center"/>
    </xf>
    <xf numFmtId="0" fontId="1" fillId="0" borderId="1" xfId="1" applyFont="1" applyFill="1" applyBorder="1" applyAlignment="1" applyProtection="1">
      <alignment vertical="center"/>
    </xf>
    <xf numFmtId="0" fontId="5" fillId="0" borderId="14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vertical="center"/>
    </xf>
    <xf numFmtId="0" fontId="5" fillId="0" borderId="28" xfId="1" applyFont="1" applyFill="1" applyBorder="1" applyAlignment="1" applyProtection="1">
      <alignment horizontal="center" vertical="center"/>
    </xf>
    <xf numFmtId="0" fontId="1" fillId="0" borderId="7" xfId="1" applyFont="1" applyFill="1" applyBorder="1" applyAlignment="1">
      <alignment horizontal="center" vertical="center" wrapText="1"/>
    </xf>
    <xf numFmtId="178" fontId="1" fillId="0" borderId="29" xfId="1" applyNumberFormat="1" applyFont="1" applyFill="1" applyBorder="1" applyAlignment="1" applyProtection="1">
      <alignment horizontal="right" vertical="center"/>
    </xf>
    <xf numFmtId="178" fontId="1" fillId="0" borderId="14" xfId="1" applyNumberFormat="1" applyFont="1" applyFill="1" applyBorder="1" applyAlignment="1" applyProtection="1">
      <alignment horizontal="right" vertical="center"/>
    </xf>
    <xf numFmtId="178" fontId="1" fillId="0" borderId="8" xfId="1" applyNumberFormat="1" applyFont="1" applyFill="1" applyBorder="1" applyAlignment="1" applyProtection="1">
      <alignment horizontal="right" vertical="center"/>
    </xf>
    <xf numFmtId="37" fontId="1" fillId="0" borderId="40" xfId="1" applyNumberFormat="1" applyFont="1" applyFill="1" applyBorder="1" applyAlignment="1" applyProtection="1">
      <alignment vertical="center"/>
    </xf>
    <xf numFmtId="178" fontId="1" fillId="0" borderId="16" xfId="1" applyNumberFormat="1" applyFont="1" applyFill="1" applyBorder="1" applyAlignment="1" applyProtection="1">
      <alignment horizontal="right" vertical="center"/>
    </xf>
    <xf numFmtId="37" fontId="1" fillId="0" borderId="17" xfId="1" applyNumberFormat="1" applyFont="1" applyFill="1" applyBorder="1" applyAlignment="1" applyProtection="1">
      <alignment vertical="center"/>
    </xf>
    <xf numFmtId="0" fontId="1" fillId="0" borderId="17" xfId="1" applyFont="1" applyFill="1" applyBorder="1" applyAlignment="1" applyProtection="1">
      <alignment vertical="center"/>
    </xf>
    <xf numFmtId="0" fontId="1" fillId="0" borderId="0" xfId="1" applyFill="1" applyAlignment="1">
      <alignment vertical="center"/>
    </xf>
    <xf numFmtId="0" fontId="1" fillId="0" borderId="42" xfId="1" applyFont="1" applyFill="1" applyBorder="1" applyAlignment="1" applyProtection="1">
      <alignment horizontal="centerContinuous" vertical="center"/>
    </xf>
    <xf numFmtId="0" fontId="1" fillId="0" borderId="21" xfId="1" applyFont="1" applyFill="1" applyBorder="1" applyAlignment="1" applyProtection="1">
      <alignment horizontal="centerContinuous" vertical="center"/>
    </xf>
    <xf numFmtId="0" fontId="1" fillId="0" borderId="27" xfId="1" applyFont="1" applyFill="1" applyBorder="1" applyAlignment="1" applyProtection="1">
      <alignment horizontal="centerContinuous" vertical="center"/>
    </xf>
    <xf numFmtId="0" fontId="8" fillId="0" borderId="32" xfId="1" applyFont="1" applyFill="1" applyBorder="1" applyAlignment="1" applyProtection="1">
      <alignment horizontal="centerContinuous" vertical="center"/>
    </xf>
    <xf numFmtId="0" fontId="1" fillId="0" borderId="44" xfId="1" applyFont="1" applyFill="1" applyBorder="1" applyAlignment="1">
      <alignment horizontal="centerContinuous" vertical="center"/>
    </xf>
    <xf numFmtId="0" fontId="1" fillId="0" borderId="9" xfId="1" applyFont="1" applyFill="1" applyBorder="1" applyAlignment="1" applyProtection="1">
      <alignment horizontal="center" vertical="center"/>
    </xf>
    <xf numFmtId="0" fontId="14" fillId="0" borderId="6" xfId="1" applyFont="1" applyFill="1" applyBorder="1" applyAlignment="1" applyProtection="1">
      <alignment vertical="center"/>
    </xf>
    <xf numFmtId="0" fontId="1" fillId="0" borderId="37" xfId="1" applyFont="1" applyFill="1" applyBorder="1" applyAlignment="1">
      <alignment vertical="center"/>
    </xf>
    <xf numFmtId="0" fontId="14" fillId="0" borderId="7" xfId="1" applyFont="1" applyFill="1" applyBorder="1" applyAlignment="1" applyProtection="1">
      <alignment horizontal="center" vertical="center"/>
    </xf>
    <xf numFmtId="0" fontId="14" fillId="0" borderId="24" xfId="1" applyFont="1" applyFill="1" applyBorder="1" applyAlignment="1" applyProtection="1">
      <alignment horizontal="center" vertical="center"/>
    </xf>
    <xf numFmtId="0" fontId="14" fillId="0" borderId="38" xfId="1" applyFont="1" applyFill="1" applyBorder="1" applyAlignment="1" applyProtection="1">
      <alignment horizontal="center" vertical="center"/>
    </xf>
    <xf numFmtId="0" fontId="14" fillId="0" borderId="37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/>
    </xf>
    <xf numFmtId="0" fontId="14" fillId="0" borderId="6" xfId="1" applyFont="1" applyFill="1" applyBorder="1" applyAlignment="1" applyProtection="1">
      <alignment horizontal="center" vertical="center"/>
    </xf>
    <xf numFmtId="49" fontId="14" fillId="0" borderId="0" xfId="1" applyNumberFormat="1" applyFont="1" applyFill="1" applyAlignment="1">
      <alignment horizontal="left" vertical="center"/>
    </xf>
    <xf numFmtId="37" fontId="14" fillId="0" borderId="7" xfId="1" applyNumberFormat="1" applyFont="1" applyFill="1" applyBorder="1" applyAlignment="1" applyProtection="1">
      <alignment vertical="center"/>
    </xf>
    <xf numFmtId="37" fontId="14" fillId="0" borderId="24" xfId="1" applyNumberFormat="1" applyFont="1" applyFill="1" applyBorder="1" applyAlignment="1" applyProtection="1">
      <alignment vertical="center"/>
    </xf>
    <xf numFmtId="37" fontId="14" fillId="0" borderId="7" xfId="1" applyNumberFormat="1" applyFont="1" applyFill="1" applyBorder="1" applyAlignment="1" applyProtection="1">
      <alignment horizontal="right" vertical="center"/>
    </xf>
    <xf numFmtId="0" fontId="14" fillId="0" borderId="7" xfId="1" applyFont="1" applyFill="1" applyBorder="1" applyAlignment="1" applyProtection="1">
      <alignment vertical="center"/>
    </xf>
    <xf numFmtId="0" fontId="14" fillId="0" borderId="24" xfId="1" applyFont="1" applyFill="1" applyBorder="1" applyAlignment="1" applyProtection="1">
      <alignment horizontal="right" vertical="center"/>
    </xf>
    <xf numFmtId="0" fontId="14" fillId="0" borderId="7" xfId="1" applyFont="1" applyFill="1" applyBorder="1" applyAlignment="1" applyProtection="1">
      <alignment horizontal="right" vertical="center"/>
    </xf>
    <xf numFmtId="0" fontId="14" fillId="0" borderId="9" xfId="1" applyFont="1" applyFill="1" applyBorder="1" applyAlignment="1" applyProtection="1">
      <alignment horizontal="right" vertical="center"/>
    </xf>
    <xf numFmtId="49" fontId="14" fillId="0" borderId="6" xfId="1" applyNumberFormat="1" applyFont="1" applyFill="1" applyBorder="1" applyAlignment="1" applyProtection="1">
      <alignment horizontal="left" vertical="center"/>
    </xf>
    <xf numFmtId="0" fontId="14" fillId="0" borderId="9" xfId="1" applyFont="1" applyFill="1" applyBorder="1" applyAlignment="1" applyProtection="1">
      <alignment vertical="center"/>
    </xf>
    <xf numFmtId="49" fontId="14" fillId="0" borderId="6" xfId="1" applyNumberFormat="1" applyFont="1" applyFill="1" applyBorder="1" applyAlignment="1" applyProtection="1">
      <alignment vertical="center"/>
    </xf>
    <xf numFmtId="0" fontId="14" fillId="0" borderId="24" xfId="1" applyFont="1" applyFill="1" applyBorder="1" applyAlignment="1" applyProtection="1">
      <alignment vertical="center"/>
    </xf>
    <xf numFmtId="37" fontId="14" fillId="0" borderId="7" xfId="1" applyNumberFormat="1" applyFont="1" applyFill="1" applyBorder="1" applyAlignment="1" applyProtection="1">
      <alignment horizontal="center" vertical="center"/>
    </xf>
    <xf numFmtId="37" fontId="14" fillId="0" borderId="0" xfId="1" applyNumberFormat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vertical="center"/>
    </xf>
    <xf numFmtId="49" fontId="14" fillId="0" borderId="6" xfId="1" applyNumberFormat="1" applyFont="1" applyFill="1" applyBorder="1" applyAlignment="1" applyProtection="1">
      <alignment horizontal="center" vertical="center"/>
    </xf>
    <xf numFmtId="0" fontId="14" fillId="0" borderId="6" xfId="1" applyFont="1" applyFill="1" applyBorder="1" applyAlignment="1" applyProtection="1">
      <alignment horizontal="left" vertical="center"/>
    </xf>
    <xf numFmtId="0" fontId="14" fillId="0" borderId="14" xfId="1" applyFont="1" applyFill="1" applyBorder="1" applyAlignment="1" applyProtection="1">
      <alignment horizontal="right" vertical="center"/>
    </xf>
    <xf numFmtId="0" fontId="14" fillId="0" borderId="6" xfId="1" quotePrefix="1" applyFont="1" applyFill="1" applyBorder="1" applyAlignment="1" applyProtection="1">
      <alignment horizontal="left" vertical="center"/>
    </xf>
    <xf numFmtId="49" fontId="14" fillId="0" borderId="0" xfId="1" applyNumberFormat="1" applyFont="1" applyFill="1" applyBorder="1" applyAlignment="1">
      <alignment horizontal="left" vertical="center"/>
    </xf>
    <xf numFmtId="37" fontId="14" fillId="0" borderId="14" xfId="1" applyNumberFormat="1" applyFont="1" applyFill="1" applyBorder="1" applyAlignment="1" applyProtection="1">
      <alignment vertical="center"/>
    </xf>
    <xf numFmtId="49" fontId="14" fillId="0" borderId="16" xfId="1" applyNumberFormat="1" applyFont="1" applyFill="1" applyBorder="1" applyAlignment="1">
      <alignment horizontal="left" vertical="center"/>
    </xf>
    <xf numFmtId="0" fontId="14" fillId="0" borderId="35" xfId="1" quotePrefix="1" applyFont="1" applyFill="1" applyBorder="1" applyAlignment="1" applyProtection="1">
      <alignment horizontal="left" vertical="center"/>
    </xf>
    <xf numFmtId="37" fontId="14" fillId="0" borderId="35" xfId="1" applyNumberFormat="1" applyFont="1" applyFill="1" applyBorder="1" applyAlignment="1" applyProtection="1">
      <alignment vertical="center"/>
    </xf>
    <xf numFmtId="0" fontId="14" fillId="0" borderId="35" xfId="1" applyFont="1" applyFill="1" applyBorder="1" applyAlignment="1" applyProtection="1">
      <alignment horizontal="right" vertical="center"/>
    </xf>
    <xf numFmtId="0" fontId="14" fillId="0" borderId="35" xfId="1" applyFont="1" applyFill="1" applyBorder="1" applyAlignment="1" applyProtection="1">
      <alignment vertical="center"/>
    </xf>
    <xf numFmtId="0" fontId="14" fillId="0" borderId="22" xfId="1" applyFont="1" applyFill="1" applyBorder="1" applyAlignment="1" applyProtection="1">
      <alignment horizontal="right" vertical="center"/>
    </xf>
    <xf numFmtId="37" fontId="14" fillId="0" borderId="22" xfId="1" applyNumberFormat="1" applyFont="1" applyFill="1" applyBorder="1" applyAlignment="1" applyProtection="1">
      <alignment vertical="center"/>
    </xf>
    <xf numFmtId="0" fontId="1" fillId="0" borderId="6" xfId="1" applyFont="1" applyFill="1" applyBorder="1" applyAlignment="1" applyProtection="1">
      <alignment horizontal="centerContinuous" vertical="center"/>
    </xf>
    <xf numFmtId="0" fontId="8" fillId="0" borderId="0" xfId="1" applyFont="1" applyFill="1" applyBorder="1" applyAlignment="1" applyProtection="1">
      <alignment horizontal="centerContinuous" vertical="center"/>
    </xf>
    <xf numFmtId="0" fontId="1" fillId="0" borderId="0" xfId="1" applyFont="1" applyFill="1" applyBorder="1" applyAlignment="1">
      <alignment horizontal="centerContinuous" vertical="center"/>
    </xf>
    <xf numFmtId="0" fontId="1" fillId="0" borderId="6" xfId="1" applyFont="1" applyFill="1" applyBorder="1" applyAlignment="1" applyProtection="1">
      <alignment horizontal="center" vertical="center"/>
    </xf>
    <xf numFmtId="49" fontId="14" fillId="0" borderId="36" xfId="1" applyNumberFormat="1" applyFont="1" applyFill="1" applyBorder="1" applyAlignment="1" applyProtection="1">
      <alignment vertical="center"/>
    </xf>
    <xf numFmtId="49" fontId="14" fillId="0" borderId="37" xfId="1" applyNumberFormat="1" applyFont="1" applyFill="1" applyBorder="1" applyAlignment="1">
      <alignment horizontal="left" vertical="center"/>
    </xf>
    <xf numFmtId="0" fontId="14" fillId="0" borderId="29" xfId="1" applyFont="1" applyFill="1" applyBorder="1" applyAlignment="1" applyProtection="1">
      <alignment horizontal="right" vertical="center"/>
    </xf>
    <xf numFmtId="0" fontId="14" fillId="0" borderId="14" xfId="1" applyFont="1" applyFill="1" applyBorder="1" applyAlignment="1">
      <alignment horizontal="right" vertical="center"/>
    </xf>
    <xf numFmtId="37" fontId="14" fillId="0" borderId="14" xfId="1" applyNumberFormat="1" applyFont="1" applyFill="1" applyBorder="1" applyAlignment="1" applyProtection="1">
      <alignment horizontal="right" vertical="center"/>
    </xf>
    <xf numFmtId="49" fontId="14" fillId="0" borderId="8" xfId="1" applyNumberFormat="1" applyFont="1" applyFill="1" applyBorder="1" applyAlignment="1">
      <alignment horizontal="left" vertical="center"/>
    </xf>
    <xf numFmtId="37" fontId="14" fillId="0" borderId="31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45" xfId="1" applyFont="1" applyFill="1" applyBorder="1" applyAlignment="1" applyProtection="1">
      <alignment horizontal="right" vertical="center"/>
    </xf>
    <xf numFmtId="49" fontId="14" fillId="0" borderId="6" xfId="1" applyNumberFormat="1" applyFont="1" applyFill="1" applyBorder="1" applyAlignment="1" applyProtection="1">
      <alignment horizontal="right" vertical="center"/>
    </xf>
    <xf numFmtId="0" fontId="14" fillId="0" borderId="8" xfId="1" applyFont="1" applyFill="1" applyBorder="1" applyAlignment="1" applyProtection="1">
      <alignment horizontal="right" vertical="center"/>
    </xf>
    <xf numFmtId="49" fontId="14" fillId="0" borderId="15" xfId="1" applyNumberFormat="1" applyFont="1" applyFill="1" applyBorder="1" applyAlignment="1" applyProtection="1">
      <alignment vertical="center"/>
    </xf>
    <xf numFmtId="37" fontId="14" fillId="0" borderId="40" xfId="1" applyNumberFormat="1" applyFont="1" applyFill="1" applyBorder="1" applyAlignment="1" applyProtection="1">
      <alignment horizontal="center" vertical="center"/>
    </xf>
    <xf numFmtId="0" fontId="14" fillId="0" borderId="16" xfId="1" applyFont="1" applyFill="1" applyBorder="1" applyAlignment="1" applyProtection="1">
      <alignment horizontal="right" vertical="center"/>
    </xf>
    <xf numFmtId="0" fontId="14" fillId="0" borderId="17" xfId="1" applyFont="1" applyFill="1" applyBorder="1" applyAlignment="1">
      <alignment horizontal="right" vertical="center"/>
    </xf>
    <xf numFmtId="0" fontId="14" fillId="0" borderId="17" xfId="1" applyFont="1" applyFill="1" applyBorder="1" applyAlignment="1" applyProtection="1">
      <alignment horizontal="right" vertical="center"/>
    </xf>
    <xf numFmtId="37" fontId="14" fillId="0" borderId="17" xfId="1" applyNumberFormat="1" applyFont="1" applyFill="1" applyBorder="1" applyAlignment="1" applyProtection="1">
      <alignment horizontal="right" vertical="center"/>
    </xf>
    <xf numFmtId="0" fontId="14" fillId="0" borderId="18" xfId="1" applyFont="1" applyFill="1" applyBorder="1" applyAlignment="1" applyProtection="1">
      <alignment horizontal="right" vertical="center"/>
    </xf>
    <xf numFmtId="49" fontId="14" fillId="0" borderId="0" xfId="1" applyNumberFormat="1" applyFont="1" applyFill="1" applyBorder="1" applyAlignment="1" applyProtection="1">
      <alignment vertical="center"/>
    </xf>
    <xf numFmtId="37" fontId="14" fillId="0" borderId="0" xfId="1" applyNumberFormat="1" applyFont="1" applyFill="1" applyBorder="1" applyAlignment="1" applyProtection="1">
      <alignment horizontal="right" vertical="center"/>
    </xf>
    <xf numFmtId="0" fontId="9" fillId="0" borderId="20" xfId="1" applyFont="1" applyFill="1" applyBorder="1" applyAlignment="1" applyProtection="1">
      <alignment horizontal="center" vertical="center"/>
    </xf>
    <xf numFmtId="0" fontId="9" fillId="0" borderId="43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27" xfId="1" applyFont="1" applyFill="1" applyBorder="1" applyAlignment="1" applyProtection="1">
      <alignment vertical="center"/>
    </xf>
    <xf numFmtId="0" fontId="8" fillId="0" borderId="32" xfId="1" applyFont="1" applyFill="1" applyBorder="1" applyAlignment="1" applyProtection="1">
      <alignment horizontal="center" vertical="center"/>
    </xf>
    <xf numFmtId="0" fontId="1" fillId="0" borderId="44" xfId="1" applyFont="1" applyFill="1" applyBorder="1" applyAlignment="1">
      <alignment vertical="center"/>
    </xf>
    <xf numFmtId="0" fontId="1" fillId="0" borderId="13" xfId="1" applyFont="1" applyFill="1" applyBorder="1" applyAlignment="1" applyProtection="1">
      <alignment horizontal="center" vertical="center"/>
    </xf>
    <xf numFmtId="37" fontId="14" fillId="0" borderId="24" xfId="1" applyNumberFormat="1" applyFont="1" applyFill="1" applyBorder="1" applyAlignment="1" applyProtection="1">
      <alignment horizontal="right" vertical="center"/>
    </xf>
    <xf numFmtId="37" fontId="14" fillId="0" borderId="19" xfId="1" applyNumberFormat="1" applyFont="1" applyFill="1" applyBorder="1" applyAlignment="1" applyProtection="1">
      <alignment vertical="center"/>
    </xf>
    <xf numFmtId="37" fontId="14" fillId="0" borderId="30" xfId="1" applyNumberFormat="1" applyFont="1" applyFill="1" applyBorder="1" applyAlignment="1" applyProtection="1">
      <alignment vertical="center"/>
    </xf>
    <xf numFmtId="37" fontId="14" fillId="0" borderId="19" xfId="1" applyNumberFormat="1" applyFont="1" applyFill="1" applyBorder="1" applyAlignment="1" applyProtection="1">
      <alignment horizontal="right" vertical="center"/>
    </xf>
    <xf numFmtId="0" fontId="14" fillId="0" borderId="19" xfId="1" applyFont="1" applyFill="1" applyBorder="1" applyAlignment="1" applyProtection="1">
      <alignment vertical="center"/>
    </xf>
    <xf numFmtId="37" fontId="14" fillId="0" borderId="30" xfId="1" applyNumberFormat="1" applyFont="1" applyFill="1" applyBorder="1" applyAlignment="1" applyProtection="1">
      <alignment horizontal="right" vertical="center"/>
    </xf>
    <xf numFmtId="0" fontId="14" fillId="0" borderId="0" xfId="1" applyFont="1" applyFill="1" applyBorder="1" applyAlignment="1" applyProtection="1">
      <alignment vertical="center"/>
    </xf>
    <xf numFmtId="37" fontId="14" fillId="0" borderId="0" xfId="1" applyNumberFormat="1" applyFont="1" applyFill="1" applyBorder="1" applyAlignment="1" applyProtection="1">
      <alignment vertical="center"/>
    </xf>
    <xf numFmtId="0" fontId="1" fillId="0" borderId="23" xfId="1" applyFont="1" applyFill="1" applyBorder="1" applyAlignment="1" applyProtection="1">
      <alignment horizontal="centerContinuous" vertical="center"/>
    </xf>
    <xf numFmtId="0" fontId="1" fillId="0" borderId="25" xfId="1" applyFont="1" applyFill="1" applyBorder="1" applyAlignment="1" applyProtection="1">
      <alignment horizontal="center" vertical="center"/>
    </xf>
    <xf numFmtId="0" fontId="1" fillId="0" borderId="12" xfId="1" applyFont="1" applyFill="1" applyBorder="1" applyAlignment="1" applyProtection="1">
      <alignment horizontal="left" vertical="center"/>
    </xf>
    <xf numFmtId="0" fontId="1" fillId="0" borderId="46" xfId="1" applyFont="1" applyFill="1" applyBorder="1" applyAlignment="1" applyProtection="1">
      <alignment horizontal="center" vertical="center"/>
    </xf>
    <xf numFmtId="0" fontId="1" fillId="0" borderId="34" xfId="1" applyFont="1" applyFill="1" applyBorder="1" applyAlignment="1" applyProtection="1">
      <alignment horizontal="center" vertical="center"/>
    </xf>
    <xf numFmtId="0" fontId="1" fillId="0" borderId="26" xfId="1" applyFont="1" applyFill="1" applyBorder="1" applyAlignment="1" applyProtection="1">
      <alignment horizontal="center" vertical="center"/>
    </xf>
    <xf numFmtId="0" fontId="1" fillId="0" borderId="28" xfId="1" applyFont="1" applyFill="1" applyBorder="1" applyAlignment="1" applyProtection="1">
      <alignment horizontal="center" vertical="center"/>
    </xf>
    <xf numFmtId="0" fontId="1" fillId="0" borderId="13" xfId="1" applyFont="1" applyFill="1" applyBorder="1" applyAlignment="1" applyProtection="1">
      <alignment vertical="center"/>
    </xf>
    <xf numFmtId="179" fontId="14" fillId="0" borderId="29" xfId="1" applyNumberFormat="1" applyFont="1" applyFill="1" applyBorder="1" applyAlignment="1" applyProtection="1">
      <alignment horizontal="right" vertical="center"/>
    </xf>
    <xf numFmtId="179" fontId="14" fillId="0" borderId="14" xfId="1" applyNumberFormat="1" applyFont="1" applyFill="1" applyBorder="1" applyAlignment="1" applyProtection="1">
      <alignment horizontal="right" vertical="center"/>
    </xf>
    <xf numFmtId="179" fontId="14" fillId="0" borderId="9" xfId="1" applyNumberFormat="1" applyFont="1" applyFill="1" applyBorder="1" applyAlignment="1" applyProtection="1">
      <alignment horizontal="right" vertical="center"/>
    </xf>
    <xf numFmtId="179" fontId="14" fillId="0" borderId="7" xfId="1" applyNumberFormat="1" applyFont="1" applyFill="1" applyBorder="1" applyAlignment="1" applyProtection="1">
      <alignment horizontal="right" vertical="center"/>
    </xf>
    <xf numFmtId="179" fontId="14" fillId="0" borderId="8" xfId="1" applyNumberFormat="1" applyFont="1" applyFill="1" applyBorder="1" applyAlignment="1" applyProtection="1">
      <alignment horizontal="right" vertical="center"/>
    </xf>
    <xf numFmtId="179" fontId="14" fillId="0" borderId="0" xfId="1" applyNumberFormat="1" applyFont="1" applyFill="1" applyBorder="1" applyAlignment="1" applyProtection="1">
      <alignment horizontal="right" vertical="center"/>
    </xf>
    <xf numFmtId="0" fontId="14" fillId="0" borderId="31" xfId="1" applyFont="1" applyFill="1" applyBorder="1" applyAlignment="1" applyProtection="1">
      <alignment horizontal="right" vertical="center"/>
    </xf>
    <xf numFmtId="0" fontId="14" fillId="0" borderId="40" xfId="1" applyFont="1" applyFill="1" applyBorder="1" applyAlignment="1" applyProtection="1">
      <alignment horizontal="right" vertical="center"/>
    </xf>
    <xf numFmtId="179" fontId="14" fillId="0" borderId="16" xfId="1" applyNumberFormat="1" applyFont="1" applyFill="1" applyBorder="1" applyAlignment="1" applyProtection="1">
      <alignment horizontal="right" vertical="center"/>
    </xf>
    <xf numFmtId="179" fontId="14" fillId="0" borderId="17" xfId="1" applyNumberFormat="1" applyFont="1" applyFill="1" applyBorder="1" applyAlignment="1" applyProtection="1">
      <alignment horizontal="right" vertical="center"/>
    </xf>
    <xf numFmtId="179" fontId="14" fillId="0" borderId="18" xfId="1" applyNumberFormat="1" applyFont="1" applyFill="1" applyBorder="1" applyAlignment="1" applyProtection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11" xfId="1" applyFont="1" applyFill="1" applyBorder="1" applyAlignment="1">
      <alignment vertical="center"/>
    </xf>
    <xf numFmtId="37" fontId="14" fillId="0" borderId="9" xfId="1" applyNumberFormat="1" applyFont="1" applyFill="1" applyBorder="1" applyAlignment="1" applyProtection="1">
      <alignment horizontal="right" vertical="center"/>
    </xf>
    <xf numFmtId="37" fontId="14" fillId="0" borderId="9" xfId="1" applyNumberFormat="1" applyFont="1" applyFill="1" applyBorder="1" applyAlignment="1" applyProtection="1">
      <alignment vertical="center"/>
    </xf>
    <xf numFmtId="49" fontId="14" fillId="0" borderId="6" xfId="1" quotePrefix="1" applyNumberFormat="1" applyFont="1" applyFill="1" applyBorder="1" applyAlignment="1" applyProtection="1">
      <alignment vertical="center"/>
    </xf>
    <xf numFmtId="49" fontId="14" fillId="0" borderId="15" xfId="1" quotePrefix="1" applyNumberFormat="1" applyFont="1" applyFill="1" applyBorder="1" applyAlignment="1" applyProtection="1">
      <alignment vertical="center"/>
    </xf>
    <xf numFmtId="49" fontId="14" fillId="0" borderId="16" xfId="1" applyNumberFormat="1" applyFont="1" applyFill="1" applyBorder="1" applyAlignment="1" applyProtection="1">
      <alignment horizontal="left" vertical="center"/>
    </xf>
    <xf numFmtId="37" fontId="14" fillId="0" borderId="18" xfId="1" applyNumberFormat="1" applyFont="1" applyFill="1" applyBorder="1" applyAlignment="1" applyProtection="1">
      <alignment horizontal="right" vertical="center"/>
    </xf>
    <xf numFmtId="0" fontId="14" fillId="0" borderId="22" xfId="1" quotePrefix="1" applyFont="1" applyFill="1" applyBorder="1" applyAlignment="1" applyProtection="1">
      <alignment horizontal="left" vertical="center"/>
    </xf>
    <xf numFmtId="49" fontId="14" fillId="0" borderId="35" xfId="1" applyNumberFormat="1" applyFont="1" applyFill="1" applyBorder="1" applyAlignment="1">
      <alignment horizontal="left" vertical="center"/>
    </xf>
    <xf numFmtId="37" fontId="14" fillId="0" borderId="22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 applyProtection="1">
      <alignment horizontal="centerContinuous" vertical="center"/>
    </xf>
    <xf numFmtId="49" fontId="14" fillId="0" borderId="11" xfId="1" applyNumberFormat="1" applyFont="1" applyFill="1" applyBorder="1" applyAlignment="1">
      <alignment horizontal="left" vertical="center"/>
    </xf>
    <xf numFmtId="38" fontId="14" fillId="0" borderId="38" xfId="2" applyFont="1" applyFill="1" applyBorder="1" applyAlignment="1" applyProtection="1">
      <alignment vertical="center"/>
    </xf>
    <xf numFmtId="38" fontId="14" fillId="0" borderId="47" xfId="2" applyFont="1" applyFill="1" applyBorder="1" applyAlignment="1" applyProtection="1">
      <alignment horizontal="right" vertical="center"/>
    </xf>
    <xf numFmtId="38" fontId="14" fillId="0" borderId="25" xfId="2" applyFont="1" applyFill="1" applyBorder="1" applyAlignment="1" applyProtection="1">
      <alignment horizontal="right" vertical="center"/>
    </xf>
    <xf numFmtId="38" fontId="14" fillId="0" borderId="26" xfId="2" applyFont="1" applyFill="1" applyBorder="1" applyAlignment="1" applyProtection="1">
      <alignment horizontal="right" vertical="center"/>
    </xf>
    <xf numFmtId="38" fontId="14" fillId="0" borderId="7" xfId="2" applyFont="1" applyFill="1" applyBorder="1" applyAlignment="1" applyProtection="1">
      <alignment vertical="center"/>
    </xf>
    <xf numFmtId="38" fontId="14" fillId="0" borderId="29" xfId="2" applyFont="1" applyFill="1" applyBorder="1" applyAlignment="1" applyProtection="1">
      <alignment horizontal="right" vertical="center"/>
    </xf>
    <xf numFmtId="38" fontId="14" fillId="0" borderId="14" xfId="2" applyFont="1" applyFill="1" applyBorder="1" applyAlignment="1" applyProtection="1">
      <alignment horizontal="right" vertical="center"/>
    </xf>
    <xf numFmtId="38" fontId="14" fillId="0" borderId="9" xfId="2" applyFont="1" applyFill="1" applyBorder="1" applyAlignment="1" applyProtection="1">
      <alignment horizontal="right" vertical="center"/>
    </xf>
    <xf numFmtId="38" fontId="14" fillId="0" borderId="31" xfId="2" applyFont="1" applyFill="1" applyBorder="1" applyAlignment="1" applyProtection="1">
      <alignment vertical="center"/>
    </xf>
    <xf numFmtId="38" fontId="14" fillId="0" borderId="8" xfId="2" applyFont="1" applyFill="1" applyBorder="1" applyAlignment="1" applyProtection="1">
      <alignment horizontal="right" vertical="center"/>
    </xf>
    <xf numFmtId="38" fontId="14" fillId="0" borderId="40" xfId="2" applyFont="1" applyFill="1" applyBorder="1" applyAlignment="1" applyProtection="1">
      <alignment vertical="center"/>
    </xf>
    <xf numFmtId="38" fontId="14" fillId="0" borderId="16" xfId="2" applyFont="1" applyFill="1" applyBorder="1" applyAlignment="1" applyProtection="1">
      <alignment horizontal="right" vertical="center"/>
    </xf>
    <xf numFmtId="38" fontId="14" fillId="0" borderId="17" xfId="2" applyFont="1" applyFill="1" applyBorder="1" applyAlignment="1" applyProtection="1">
      <alignment horizontal="right" vertical="center"/>
    </xf>
    <xf numFmtId="38" fontId="14" fillId="0" borderId="18" xfId="2" applyFont="1" applyFill="1" applyBorder="1" applyAlignment="1" applyProtection="1">
      <alignment horizontal="right" vertical="center"/>
    </xf>
    <xf numFmtId="38" fontId="14" fillId="0" borderId="0" xfId="2" applyFont="1" applyFill="1" applyBorder="1" applyAlignment="1" applyProtection="1">
      <alignment vertical="center"/>
    </xf>
    <xf numFmtId="38" fontId="14" fillId="0" borderId="0" xfId="2" applyFont="1" applyFill="1" applyBorder="1" applyAlignment="1" applyProtection="1">
      <alignment horizontal="right" vertical="center"/>
    </xf>
    <xf numFmtId="49" fontId="14" fillId="0" borderId="1" xfId="1" applyNumberFormat="1" applyFont="1" applyFill="1" applyBorder="1" applyAlignment="1">
      <alignment horizontal="left" vertical="center"/>
    </xf>
    <xf numFmtId="37" fontId="1" fillId="0" borderId="0" xfId="1" applyNumberFormat="1" applyFont="1" applyFill="1" applyAlignment="1" applyProtection="1">
      <alignment vertical="center"/>
    </xf>
    <xf numFmtId="37" fontId="14" fillId="0" borderId="18" xfId="1" applyNumberFormat="1" applyFont="1" applyFill="1" applyBorder="1" applyAlignment="1" applyProtection="1">
      <alignment vertical="center"/>
    </xf>
    <xf numFmtId="37" fontId="14" fillId="0" borderId="1" xfId="1" applyNumberFormat="1" applyFont="1" applyFill="1" applyBorder="1" applyAlignment="1" applyProtection="1">
      <alignment vertical="center"/>
    </xf>
    <xf numFmtId="38" fontId="14" fillId="0" borderId="48" xfId="2" applyFont="1" applyFill="1" applyBorder="1" applyAlignment="1" applyProtection="1">
      <alignment vertical="center"/>
    </xf>
    <xf numFmtId="37" fontId="14" fillId="0" borderId="37" xfId="2" applyNumberFormat="1" applyFont="1" applyFill="1" applyBorder="1" applyAlignment="1" applyProtection="1">
      <alignment horizontal="right" vertical="center"/>
    </xf>
    <xf numFmtId="37" fontId="14" fillId="0" borderId="25" xfId="2" applyNumberFormat="1" applyFont="1" applyFill="1" applyBorder="1" applyAlignment="1" applyProtection="1">
      <alignment horizontal="right" vertical="center"/>
    </xf>
    <xf numFmtId="37" fontId="14" fillId="0" borderId="26" xfId="2" applyNumberFormat="1" applyFont="1" applyFill="1" applyBorder="1" applyAlignment="1" applyProtection="1">
      <alignment horizontal="right" vertical="center"/>
    </xf>
    <xf numFmtId="37" fontId="14" fillId="0" borderId="8" xfId="2" applyNumberFormat="1" applyFont="1" applyFill="1" applyBorder="1" applyAlignment="1" applyProtection="1">
      <alignment horizontal="right" vertical="center"/>
    </xf>
    <xf numFmtId="37" fontId="14" fillId="0" borderId="14" xfId="2" applyNumberFormat="1" applyFont="1" applyFill="1" applyBorder="1" applyAlignment="1" applyProtection="1">
      <alignment horizontal="right" vertical="center"/>
    </xf>
    <xf numFmtId="37" fontId="14" fillId="0" borderId="9" xfId="2" applyNumberFormat="1" applyFont="1" applyFill="1" applyBorder="1" applyAlignment="1" applyProtection="1">
      <alignment horizontal="right" vertical="center"/>
    </xf>
    <xf numFmtId="37" fontId="14" fillId="0" borderId="29" xfId="2" applyNumberFormat="1" applyFont="1" applyFill="1" applyBorder="1" applyAlignment="1" applyProtection="1">
      <alignment horizontal="right" vertical="center"/>
    </xf>
    <xf numFmtId="37" fontId="14" fillId="0" borderId="16" xfId="2" applyNumberFormat="1" applyFont="1" applyFill="1" applyBorder="1" applyAlignment="1" applyProtection="1">
      <alignment horizontal="right" vertical="center"/>
    </xf>
    <xf numFmtId="37" fontId="14" fillId="0" borderId="17" xfId="2" applyNumberFormat="1" applyFont="1" applyFill="1" applyBorder="1" applyAlignment="1" applyProtection="1">
      <alignment horizontal="right" vertical="center"/>
    </xf>
    <xf numFmtId="37" fontId="14" fillId="0" borderId="18" xfId="2" applyNumberFormat="1" applyFont="1" applyFill="1" applyBorder="1" applyAlignment="1" applyProtection="1">
      <alignment horizontal="right" vertical="center"/>
    </xf>
    <xf numFmtId="37" fontId="14" fillId="0" borderId="0" xfId="2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left" vertical="center"/>
    </xf>
    <xf numFmtId="0" fontId="1" fillId="0" borderId="2" xfId="1" applyFont="1" applyFill="1" applyBorder="1" applyAlignment="1" applyProtection="1">
      <alignment horizontal="left" vertical="center"/>
    </xf>
    <xf numFmtId="0" fontId="1" fillId="0" borderId="10" xfId="1" applyFont="1" applyFill="1" applyBorder="1" applyAlignment="1" applyProtection="1">
      <alignment horizontal="left" vertical="center"/>
    </xf>
    <xf numFmtId="49" fontId="1" fillId="0" borderId="6" xfId="1" applyNumberFormat="1" applyFont="1" applyFill="1" applyBorder="1" applyAlignment="1" applyProtection="1">
      <alignment horizontal="left" vertical="center"/>
    </xf>
    <xf numFmtId="49" fontId="1" fillId="0" borderId="0" xfId="1" applyNumberFormat="1" applyFont="1" applyFill="1" applyAlignment="1" applyProtection="1">
      <alignment horizontal="left" vertical="center"/>
    </xf>
    <xf numFmtId="180" fontId="1" fillId="0" borderId="7" xfId="1" applyNumberFormat="1" applyFont="1" applyFill="1" applyBorder="1" applyAlignment="1" applyProtection="1">
      <alignment horizontal="right" vertical="center"/>
    </xf>
    <xf numFmtId="180" fontId="1" fillId="0" borderId="24" xfId="1" applyNumberFormat="1" applyFont="1" applyFill="1" applyBorder="1" applyAlignment="1" applyProtection="1">
      <alignment horizontal="right" vertical="center"/>
    </xf>
    <xf numFmtId="180" fontId="1" fillId="0" borderId="14" xfId="1" applyNumberFormat="1" applyFont="1" applyFill="1" applyBorder="1" applyAlignment="1" applyProtection="1">
      <alignment horizontal="right" vertical="center"/>
    </xf>
    <xf numFmtId="180" fontId="1" fillId="0" borderId="9" xfId="1" applyNumberFormat="1" applyFont="1" applyFill="1" applyBorder="1" applyAlignment="1" applyProtection="1">
      <alignment horizontal="right" vertical="center"/>
    </xf>
    <xf numFmtId="49" fontId="1" fillId="0" borderId="6" xfId="1" quotePrefix="1" applyNumberFormat="1" applyFont="1" applyFill="1" applyBorder="1" applyAlignment="1" applyProtection="1">
      <alignment horizontal="left" vertical="center"/>
    </xf>
    <xf numFmtId="49" fontId="1" fillId="0" borderId="6" xfId="1" quotePrefix="1" applyNumberFormat="1" applyFill="1" applyBorder="1" applyAlignment="1" applyProtection="1">
      <alignment horizontal="left" vertical="center"/>
    </xf>
    <xf numFmtId="181" fontId="1" fillId="0" borderId="29" xfId="2" applyNumberFormat="1" applyFont="1" applyFill="1" applyBorder="1" applyAlignment="1">
      <alignment horizontal="right" vertical="center"/>
    </xf>
    <xf numFmtId="181" fontId="1" fillId="0" borderId="14" xfId="2" applyNumberFormat="1" applyFont="1" applyFill="1" applyBorder="1" applyAlignment="1">
      <alignment horizontal="right" vertical="center"/>
    </xf>
    <xf numFmtId="181" fontId="1" fillId="0" borderId="9" xfId="2" applyNumberFormat="1" applyFont="1" applyFill="1" applyBorder="1" applyAlignment="1">
      <alignment horizontal="right" vertical="center"/>
    </xf>
    <xf numFmtId="49" fontId="1" fillId="0" borderId="8" xfId="1" applyNumberFormat="1" applyFont="1" applyFill="1" applyBorder="1" applyAlignment="1">
      <alignment horizontal="left" vertical="center"/>
    </xf>
    <xf numFmtId="180" fontId="1" fillId="0" borderId="31" xfId="1" applyNumberFormat="1" applyFont="1" applyFill="1" applyBorder="1" applyAlignment="1" applyProtection="1">
      <alignment horizontal="right" vertical="center"/>
    </xf>
    <xf numFmtId="181" fontId="1" fillId="0" borderId="8" xfId="2" applyNumberFormat="1" applyFont="1" applyFill="1" applyBorder="1" applyAlignment="1">
      <alignment horizontal="right" vertical="center"/>
    </xf>
    <xf numFmtId="181" fontId="1" fillId="0" borderId="45" xfId="2" applyNumberFormat="1" applyFont="1" applyFill="1" applyBorder="1" applyAlignment="1">
      <alignment horizontal="right" vertical="center"/>
    </xf>
    <xf numFmtId="49" fontId="1" fillId="0" borderId="15" xfId="1" quotePrefix="1" applyNumberFormat="1" applyFill="1" applyBorder="1" applyAlignment="1" applyProtection="1">
      <alignment horizontal="left" vertical="center"/>
    </xf>
    <xf numFmtId="180" fontId="1" fillId="0" borderId="40" xfId="1" applyNumberFormat="1" applyFont="1" applyFill="1" applyBorder="1" applyAlignment="1" applyProtection="1">
      <alignment horizontal="right" vertical="center"/>
    </xf>
    <xf numFmtId="181" fontId="1" fillId="0" borderId="16" xfId="2" applyNumberFormat="1" applyFont="1" applyFill="1" applyBorder="1" applyAlignment="1">
      <alignment horizontal="right" vertical="center"/>
    </xf>
    <xf numFmtId="181" fontId="1" fillId="0" borderId="17" xfId="2" applyNumberFormat="1" applyFont="1" applyFill="1" applyBorder="1" applyAlignment="1">
      <alignment horizontal="right" vertical="center"/>
    </xf>
    <xf numFmtId="181" fontId="1" fillId="0" borderId="18" xfId="2" applyNumberFormat="1" applyFont="1" applyFill="1" applyBorder="1" applyAlignment="1">
      <alignment horizontal="right" vertical="center"/>
    </xf>
    <xf numFmtId="49" fontId="1" fillId="0" borderId="0" xfId="1" quotePrefix="1" applyNumberFormat="1" applyFill="1" applyBorder="1" applyAlignment="1" applyProtection="1">
      <alignment horizontal="left" vertical="center"/>
    </xf>
    <xf numFmtId="49" fontId="1" fillId="0" borderId="0" xfId="1" applyNumberFormat="1" applyFont="1" applyFill="1" applyBorder="1" applyAlignment="1">
      <alignment horizontal="left" vertical="center"/>
    </xf>
    <xf numFmtId="180" fontId="1" fillId="0" borderId="0" xfId="1" applyNumberFormat="1" applyFont="1" applyFill="1" applyBorder="1" applyAlignment="1" applyProtection="1">
      <alignment horizontal="right" vertical="center"/>
    </xf>
    <xf numFmtId="181" fontId="1" fillId="0" borderId="0" xfId="2" applyNumberFormat="1" applyFont="1" applyFill="1" applyBorder="1" applyAlignment="1">
      <alignment horizontal="right" vertical="center"/>
    </xf>
    <xf numFmtId="49" fontId="8" fillId="0" borderId="0" xfId="1" applyNumberFormat="1" applyFont="1" applyFill="1" applyAlignment="1" applyProtection="1">
      <alignment horizontal="left" vertical="center"/>
    </xf>
    <xf numFmtId="49" fontId="3" fillId="0" borderId="0" xfId="1" applyNumberFormat="1" applyFont="1" applyFill="1" applyBorder="1" applyAlignment="1" applyProtection="1">
      <alignment horizontal="left" vertical="center"/>
    </xf>
    <xf numFmtId="49" fontId="1" fillId="0" borderId="2" xfId="1" applyNumberFormat="1" applyFont="1" applyFill="1" applyBorder="1" applyAlignment="1" applyProtection="1">
      <alignment horizontal="left" vertical="center"/>
    </xf>
    <xf numFmtId="0" fontId="1" fillId="0" borderId="49" xfId="1" applyFont="1" applyFill="1" applyBorder="1" applyAlignment="1" applyProtection="1">
      <alignment horizontal="centerContinuous" vertical="center"/>
    </xf>
    <xf numFmtId="0" fontId="1" fillId="0" borderId="37" xfId="1" applyFill="1" applyBorder="1" applyAlignment="1">
      <alignment horizontal="centerContinuous" vertical="center"/>
    </xf>
    <xf numFmtId="0" fontId="1" fillId="0" borderId="38" xfId="1" applyFont="1" applyFill="1" applyBorder="1" applyAlignment="1" applyProtection="1">
      <alignment horizontal="centerContinuous" vertical="center"/>
    </xf>
    <xf numFmtId="0" fontId="1" fillId="0" borderId="50" xfId="1" applyFill="1" applyBorder="1" applyAlignment="1">
      <alignment horizontal="centerContinuous" vertical="center"/>
    </xf>
    <xf numFmtId="49" fontId="1" fillId="0" borderId="10" xfId="1" applyNumberFormat="1" applyFont="1" applyFill="1" applyBorder="1" applyAlignment="1" applyProtection="1">
      <alignment horizontal="left" vertical="center"/>
    </xf>
    <xf numFmtId="0" fontId="1" fillId="0" borderId="51" xfId="1" applyFill="1" applyBorder="1" applyAlignment="1">
      <alignment horizontal="center" vertical="center"/>
    </xf>
    <xf numFmtId="0" fontId="1" fillId="0" borderId="52" xfId="1" applyFill="1" applyBorder="1" applyAlignment="1">
      <alignment horizontal="center" vertical="center"/>
    </xf>
    <xf numFmtId="0" fontId="1" fillId="0" borderId="53" xfId="1" applyFill="1" applyBorder="1" applyAlignment="1">
      <alignment horizontal="center" vertical="center"/>
    </xf>
    <xf numFmtId="0" fontId="1" fillId="0" borderId="24" xfId="1" applyFill="1" applyBorder="1" applyAlignment="1">
      <alignment horizontal="right" vertical="center"/>
    </xf>
    <xf numFmtId="0" fontId="1" fillId="0" borderId="45" xfId="1" applyFill="1" applyBorder="1" applyAlignment="1">
      <alignment horizontal="right" vertical="center"/>
    </xf>
    <xf numFmtId="0" fontId="1" fillId="0" borderId="8" xfId="1" applyFill="1" applyBorder="1" applyAlignment="1">
      <alignment horizontal="right" vertical="center"/>
    </xf>
    <xf numFmtId="0" fontId="1" fillId="0" borderId="16" xfId="1" applyFill="1" applyBorder="1" applyAlignment="1">
      <alignment horizontal="right" vertical="center"/>
    </xf>
    <xf numFmtId="0" fontId="1" fillId="0" borderId="17" xfId="1" applyFill="1" applyBorder="1" applyAlignment="1">
      <alignment horizontal="right" vertical="center"/>
    </xf>
    <xf numFmtId="0" fontId="1" fillId="0" borderId="18" xfId="1" applyFill="1" applyBorder="1" applyAlignment="1">
      <alignment horizontal="right" vertical="center"/>
    </xf>
    <xf numFmtId="0" fontId="1" fillId="0" borderId="0" xfId="1" applyFill="1" applyBorder="1" applyAlignment="1">
      <alignment horizontal="right" vertical="center"/>
    </xf>
    <xf numFmtId="0" fontId="8" fillId="0" borderId="0" xfId="1" applyFont="1" applyFill="1" applyAlignment="1" applyProtection="1">
      <alignment horizontal="left" vertical="center"/>
    </xf>
    <xf numFmtId="0" fontId="1" fillId="0" borderId="0" xfId="1" applyFont="1" applyFill="1" applyAlignment="1">
      <alignment horizontal="left" vertical="center"/>
    </xf>
    <xf numFmtId="0" fontId="13" fillId="0" borderId="0" xfId="1" applyFont="1" applyFill="1" applyAlignment="1" applyProtection="1">
      <alignment horizontal="left" vertical="center"/>
    </xf>
    <xf numFmtId="0" fontId="1" fillId="0" borderId="2" xfId="1" applyFont="1" applyFill="1" applyBorder="1" applyAlignment="1">
      <alignment vertical="center"/>
    </xf>
    <xf numFmtId="0" fontId="1" fillId="0" borderId="4" xfId="1" applyFont="1" applyFill="1" applyBorder="1" applyAlignment="1" applyProtection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1" fillId="0" borderId="54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horizontal="center" vertical="center"/>
    </xf>
    <xf numFmtId="0" fontId="5" fillId="0" borderId="25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>
      <alignment vertical="center"/>
    </xf>
    <xf numFmtId="0" fontId="5" fillId="0" borderId="14" xfId="1" applyFont="1" applyFill="1" applyBorder="1" applyAlignment="1" applyProtection="1">
      <alignment horizontal="left" vertical="center"/>
    </xf>
    <xf numFmtId="0" fontId="1" fillId="0" borderId="10" xfId="1" applyFont="1" applyFill="1" applyBorder="1" applyAlignment="1">
      <alignment vertical="center"/>
    </xf>
    <xf numFmtId="0" fontId="1" fillId="0" borderId="11" xfId="1" applyFont="1" applyFill="1" applyBorder="1" applyAlignment="1" applyProtection="1">
      <alignment horizontal="center" vertical="center"/>
    </xf>
    <xf numFmtId="0" fontId="6" fillId="0" borderId="28" xfId="1" applyFont="1" applyFill="1" applyBorder="1" applyAlignment="1" applyProtection="1">
      <alignment horizontal="left" vertical="center"/>
    </xf>
    <xf numFmtId="0" fontId="1" fillId="0" borderId="28" xfId="1" applyFont="1" applyFill="1" applyBorder="1" applyAlignment="1">
      <alignment vertical="center"/>
    </xf>
    <xf numFmtId="37" fontId="1" fillId="0" borderId="49" xfId="1" applyNumberFormat="1" applyFont="1" applyFill="1" applyBorder="1" applyAlignment="1" applyProtection="1">
      <alignment horizontal="right" vertical="center"/>
    </xf>
    <xf numFmtId="37" fontId="1" fillId="0" borderId="38" xfId="1" applyNumberFormat="1" applyFont="1" applyFill="1" applyBorder="1" applyAlignment="1" applyProtection="1">
      <alignment horizontal="right" vertical="center"/>
    </xf>
    <xf numFmtId="37" fontId="1" fillId="0" borderId="26" xfId="1" applyNumberFormat="1" applyFont="1" applyFill="1" applyBorder="1" applyAlignment="1" applyProtection="1">
      <alignment horizontal="right" vertical="center"/>
    </xf>
    <xf numFmtId="0" fontId="1" fillId="0" borderId="9" xfId="1" applyFill="1" applyBorder="1" applyAlignment="1">
      <alignment horizontal="right" vertical="center"/>
    </xf>
    <xf numFmtId="179" fontId="1" fillId="0" borderId="9" xfId="1" applyNumberFormat="1" applyFont="1" applyFill="1" applyBorder="1" applyAlignment="1" applyProtection="1">
      <alignment horizontal="right" vertical="center"/>
    </xf>
    <xf numFmtId="179" fontId="1" fillId="0" borderId="29" xfId="1" applyNumberFormat="1" applyFont="1" applyFill="1" applyBorder="1" applyAlignment="1" applyProtection="1">
      <alignment horizontal="right" vertical="center"/>
    </xf>
    <xf numFmtId="179" fontId="1" fillId="0" borderId="14" xfId="1" applyNumberFormat="1" applyFont="1" applyFill="1" applyBorder="1" applyAlignment="1" applyProtection="1">
      <alignment horizontal="right" vertical="center"/>
    </xf>
    <xf numFmtId="179" fontId="1" fillId="0" borderId="7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 applyProtection="1">
      <alignment horizontal="distributed" vertical="center"/>
    </xf>
    <xf numFmtId="0" fontId="1" fillId="0" borderId="0" xfId="1" applyFont="1" applyFill="1" applyBorder="1" applyAlignment="1">
      <alignment horizontal="distributed" vertical="center"/>
    </xf>
    <xf numFmtId="0" fontId="1" fillId="0" borderId="0" xfId="1" applyFill="1" applyBorder="1" applyAlignment="1" applyProtection="1">
      <alignment horizontal="distributed" vertical="center"/>
    </xf>
    <xf numFmtId="0" fontId="1" fillId="0" borderId="6" xfId="1" applyFill="1" applyBorder="1" applyAlignment="1">
      <alignment horizontal="center" vertical="center"/>
    </xf>
    <xf numFmtId="0" fontId="1" fillId="0" borderId="8" xfId="1" applyFill="1" applyBorder="1" applyAlignment="1" applyProtection="1">
      <alignment horizontal="distributed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16" xfId="1" applyFont="1" applyFill="1" applyBorder="1" applyAlignment="1" applyProtection="1">
      <alignment horizontal="distributed" vertical="center"/>
    </xf>
    <xf numFmtId="179" fontId="1" fillId="0" borderId="40" xfId="1" applyNumberFormat="1" applyFont="1" applyFill="1" applyBorder="1" applyAlignment="1" applyProtection="1">
      <alignment horizontal="right" vertical="center"/>
    </xf>
    <xf numFmtId="179" fontId="1" fillId="0" borderId="55" xfId="1" applyNumberFormat="1" applyFont="1" applyFill="1" applyBorder="1" applyAlignment="1" applyProtection="1">
      <alignment horizontal="right" vertical="center"/>
    </xf>
    <xf numFmtId="179" fontId="1" fillId="0" borderId="19" xfId="1" applyNumberFormat="1" applyFont="1" applyFill="1" applyBorder="1" applyAlignment="1" applyProtection="1">
      <alignment horizontal="right" vertical="center"/>
    </xf>
    <xf numFmtId="179" fontId="1" fillId="0" borderId="17" xfId="1" applyNumberFormat="1" applyFont="1" applyFill="1" applyBorder="1" applyAlignment="1" applyProtection="1">
      <alignment horizontal="right" vertical="center"/>
    </xf>
    <xf numFmtId="179" fontId="1" fillId="0" borderId="18" xfId="1" applyNumberFormat="1" applyFont="1" applyFill="1" applyBorder="1" applyAlignment="1" applyProtection="1">
      <alignment horizontal="right" vertical="center"/>
    </xf>
    <xf numFmtId="0" fontId="1" fillId="0" borderId="56" xfId="1" applyFont="1" applyFill="1" applyBorder="1" applyAlignment="1" applyProtection="1">
      <alignment vertical="center"/>
    </xf>
    <xf numFmtId="0" fontId="1" fillId="0" borderId="41" xfId="1" applyFont="1" applyFill="1" applyBorder="1" applyAlignment="1" applyProtection="1">
      <alignment vertical="center"/>
    </xf>
    <xf numFmtId="0" fontId="1" fillId="0" borderId="41" xfId="1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vertical="center"/>
    </xf>
    <xf numFmtId="0" fontId="1" fillId="0" borderId="29" xfId="1" applyFont="1" applyFill="1" applyBorder="1" applyAlignment="1" applyProtection="1">
      <alignment vertical="center"/>
    </xf>
    <xf numFmtId="0" fontId="1" fillId="0" borderId="29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shrinkToFit="1"/>
    </xf>
    <xf numFmtId="0" fontId="1" fillId="0" borderId="57" xfId="1" applyFont="1" applyFill="1" applyBorder="1" applyAlignment="1" applyProtection="1">
      <alignment vertical="center"/>
    </xf>
    <xf numFmtId="0" fontId="1" fillId="0" borderId="28" xfId="1" applyFont="1" applyFill="1" applyBorder="1" applyAlignment="1" applyProtection="1">
      <alignment vertical="center"/>
    </xf>
    <xf numFmtId="0" fontId="1" fillId="0" borderId="8" xfId="1" applyFont="1" applyFill="1" applyBorder="1" applyAlignment="1" applyProtection="1">
      <alignment horizontal="distributed" vertical="center"/>
    </xf>
    <xf numFmtId="0" fontId="1" fillId="0" borderId="8" xfId="1" applyFont="1" applyFill="1" applyBorder="1" applyAlignment="1">
      <alignment horizontal="distributed" vertical="center"/>
    </xf>
    <xf numFmtId="0" fontId="7" fillId="0" borderId="0" xfId="1" applyFont="1" applyFill="1" applyAlignment="1" applyProtection="1">
      <alignment horizontal="left" vertical="center"/>
    </xf>
    <xf numFmtId="0" fontId="1" fillId="0" borderId="4" xfId="1" applyFont="1" applyFill="1" applyBorder="1" applyAlignment="1" applyProtection="1">
      <alignment vertical="center"/>
    </xf>
    <xf numFmtId="0" fontId="1" fillId="0" borderId="23" xfId="1" applyFont="1" applyFill="1" applyBorder="1" applyAlignment="1" applyProtection="1">
      <alignment vertical="center"/>
    </xf>
    <xf numFmtId="0" fontId="8" fillId="0" borderId="12" xfId="1" applyFont="1" applyFill="1" applyBorder="1" applyAlignment="1" applyProtection="1">
      <alignment vertical="center"/>
    </xf>
    <xf numFmtId="178" fontId="1" fillId="0" borderId="47" xfId="1" applyNumberFormat="1" applyFont="1" applyFill="1" applyBorder="1" applyAlignment="1" applyProtection="1">
      <alignment horizontal="right" vertical="center"/>
    </xf>
    <xf numFmtId="178" fontId="1" fillId="0" borderId="25" xfId="1" applyNumberFormat="1" applyFont="1" applyFill="1" applyBorder="1" applyAlignment="1" applyProtection="1">
      <alignment horizontal="right" vertical="center"/>
    </xf>
    <xf numFmtId="178" fontId="1" fillId="0" borderId="26" xfId="1" applyNumberFormat="1" applyFont="1" applyFill="1" applyBorder="1" applyAlignment="1" applyProtection="1">
      <alignment horizontal="right" vertical="center"/>
    </xf>
    <xf numFmtId="178" fontId="1" fillId="0" borderId="45" xfId="1" applyNumberFormat="1" applyFont="1" applyFill="1" applyBorder="1" applyAlignment="1" applyProtection="1">
      <alignment horizontal="right" vertical="center"/>
    </xf>
    <xf numFmtId="178" fontId="1" fillId="0" borderId="40" xfId="1" applyNumberFormat="1" applyFont="1" applyFill="1" applyBorder="1" applyAlignment="1" applyProtection="1">
      <alignment horizontal="right" vertical="center"/>
    </xf>
    <xf numFmtId="178" fontId="1" fillId="0" borderId="55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22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5" fillId="0" borderId="7" xfId="1" applyFont="1" applyFill="1" applyBorder="1" applyAlignment="1" applyProtection="1">
      <alignment horizontal="center" vertical="center"/>
    </xf>
    <xf numFmtId="0" fontId="15" fillId="0" borderId="9" xfId="1" applyFont="1" applyFill="1" applyBorder="1" applyAlignment="1" applyProtection="1">
      <alignment horizontal="center" vertical="center"/>
    </xf>
    <xf numFmtId="0" fontId="15" fillId="0" borderId="11" xfId="1" applyFont="1" applyFill="1" applyBorder="1" applyAlignment="1" applyProtection="1">
      <alignment horizontal="center" vertical="center"/>
    </xf>
    <xf numFmtId="0" fontId="15" fillId="0" borderId="32" xfId="1" applyFont="1" applyFill="1" applyBorder="1" applyAlignment="1" applyProtection="1">
      <alignment horizontal="center" vertical="center"/>
    </xf>
    <xf numFmtId="0" fontId="15" fillId="0" borderId="12" xfId="1" applyFont="1" applyFill="1" applyBorder="1" applyAlignment="1" applyProtection="1">
      <alignment horizontal="center" vertical="center"/>
    </xf>
    <xf numFmtId="0" fontId="15" fillId="0" borderId="13" xfId="1" applyFont="1" applyFill="1" applyBorder="1" applyAlignment="1" applyProtection="1">
      <alignment horizontal="center" vertical="center"/>
    </xf>
    <xf numFmtId="179" fontId="1" fillId="0" borderId="0" xfId="1" applyNumberFormat="1" applyFont="1" applyFill="1" applyBorder="1" applyAlignment="1" applyProtection="1">
      <alignment horizontal="right" vertical="center"/>
    </xf>
    <xf numFmtId="0" fontId="1" fillId="0" borderId="22" xfId="1" applyFont="1" applyFill="1" applyBorder="1" applyAlignment="1" applyProtection="1">
      <alignment horizontal="center" vertical="center"/>
    </xf>
    <xf numFmtId="0" fontId="1" fillId="0" borderId="45" xfId="1" applyFont="1" applyFill="1" applyBorder="1" applyAlignment="1" applyProtection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7" xfId="1" applyFill="1" applyBorder="1" applyAlignment="1" applyProtection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1" fillId="0" borderId="44" xfId="1" applyFont="1" applyFill="1" applyBorder="1" applyAlignment="1" applyProtection="1">
      <alignment horizontal="center" vertical="center"/>
    </xf>
    <xf numFmtId="179" fontId="1" fillId="0" borderId="47" xfId="1" applyNumberFormat="1" applyFont="1" applyFill="1" applyBorder="1" applyAlignment="1" applyProtection="1">
      <alignment horizontal="right" vertical="center"/>
    </xf>
    <xf numFmtId="179" fontId="1" fillId="0" borderId="8" xfId="1" applyNumberFormat="1" applyFont="1" applyFill="1" applyBorder="1" applyAlignment="1" applyProtection="1">
      <alignment horizontal="right" vertical="center"/>
    </xf>
    <xf numFmtId="179" fontId="1" fillId="0" borderId="25" xfId="1" applyNumberFormat="1" applyFont="1" applyFill="1" applyBorder="1" applyAlignment="1" applyProtection="1">
      <alignment horizontal="right" vertical="center"/>
    </xf>
    <xf numFmtId="37" fontId="1" fillId="0" borderId="25" xfId="1" applyNumberFormat="1" applyFill="1" applyBorder="1" applyAlignment="1">
      <alignment vertical="center"/>
    </xf>
    <xf numFmtId="0" fontId="1" fillId="0" borderId="26" xfId="1" applyFill="1" applyBorder="1" applyAlignment="1">
      <alignment vertical="center"/>
    </xf>
    <xf numFmtId="179" fontId="1" fillId="0" borderId="45" xfId="1" applyNumberFormat="1" applyFont="1" applyFill="1" applyBorder="1" applyAlignment="1" applyProtection="1">
      <alignment horizontal="right" vertical="center"/>
    </xf>
    <xf numFmtId="179" fontId="1" fillId="0" borderId="0" xfId="1" applyNumberFormat="1" applyFont="1" applyFill="1" applyBorder="1" applyAlignment="1" applyProtection="1">
      <alignment vertical="center"/>
    </xf>
    <xf numFmtId="37" fontId="1" fillId="0" borderId="0" xfId="1" applyNumberFormat="1" applyFont="1" applyFill="1" applyAlignment="1" applyProtection="1">
      <alignment horizontal="right" vertical="center"/>
    </xf>
    <xf numFmtId="0" fontId="15" fillId="0" borderId="41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distributed" vertical="center"/>
    </xf>
    <xf numFmtId="179" fontId="1" fillId="0" borderId="7" xfId="1" applyNumberFormat="1" applyFont="1" applyFill="1" applyBorder="1" applyAlignment="1" applyProtection="1">
      <alignment vertical="center"/>
    </xf>
    <xf numFmtId="179" fontId="1" fillId="0" borderId="9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distributed" vertical="center"/>
    </xf>
    <xf numFmtId="0" fontId="8" fillId="0" borderId="8" xfId="1" applyFont="1" applyFill="1" applyBorder="1" applyAlignment="1" applyProtection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5" fillId="0" borderId="16" xfId="1" applyFont="1" applyFill="1" applyBorder="1" applyAlignment="1" applyProtection="1">
      <alignment horizontal="distributed" vertical="center"/>
    </xf>
    <xf numFmtId="0" fontId="3" fillId="0" borderId="0" xfId="1" applyFont="1" applyFill="1" applyAlignment="1" applyProtection="1">
      <alignment horizontal="left"/>
    </xf>
    <xf numFmtId="0" fontId="1" fillId="0" borderId="0" xfId="1" applyFont="1" applyFill="1" applyAlignment="1"/>
    <xf numFmtId="0" fontId="1" fillId="0" borderId="0" xfId="1" applyFont="1" applyFill="1" applyBorder="1" applyAlignment="1"/>
    <xf numFmtId="0" fontId="1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1" fillId="0" borderId="2" xfId="1" applyFont="1" applyFill="1" applyBorder="1" applyAlignment="1" applyProtection="1"/>
    <xf numFmtId="0" fontId="1" fillId="0" borderId="22" xfId="1" applyFont="1" applyFill="1" applyBorder="1" applyAlignment="1" applyProtection="1"/>
    <xf numFmtId="0" fontId="1" fillId="0" borderId="4" xfId="1" applyFill="1" applyBorder="1" applyAlignment="1"/>
    <xf numFmtId="0" fontId="1" fillId="0" borderId="10" xfId="1" applyFill="1" applyBorder="1" applyAlignment="1"/>
    <xf numFmtId="0" fontId="1" fillId="0" borderId="32" xfId="1" applyFill="1" applyBorder="1" applyAlignment="1"/>
    <xf numFmtId="0" fontId="1" fillId="0" borderId="11" xfId="1" applyFill="1" applyBorder="1" applyAlignment="1"/>
    <xf numFmtId="176" fontId="1" fillId="0" borderId="7" xfId="1" applyNumberFormat="1" applyFont="1" applyFill="1" applyBorder="1" applyAlignment="1"/>
    <xf numFmtId="176" fontId="1" fillId="0" borderId="8" xfId="1" applyNumberFormat="1" applyFont="1" applyFill="1" applyBorder="1" applyAlignment="1"/>
    <xf numFmtId="183" fontId="1" fillId="0" borderId="8" xfId="1" applyNumberFormat="1" applyFont="1" applyFill="1" applyBorder="1" applyAlignment="1"/>
    <xf numFmtId="176" fontId="1" fillId="0" borderId="45" xfId="1" applyNumberFormat="1" applyFont="1" applyFill="1" applyBorder="1" applyAlignment="1"/>
    <xf numFmtId="176" fontId="1" fillId="0" borderId="0" xfId="1" applyNumberFormat="1" applyFont="1" applyFill="1" applyBorder="1" applyAlignment="1"/>
    <xf numFmtId="49" fontId="8" fillId="0" borderId="15" xfId="1" applyNumberFormat="1" applyFont="1" applyFill="1" applyBorder="1" applyAlignment="1" applyProtection="1">
      <alignment horizontal="distributed"/>
    </xf>
    <xf numFmtId="0" fontId="1" fillId="0" borderId="1" xfId="1" applyFill="1" applyBorder="1" applyAlignment="1">
      <alignment horizontal="distributed"/>
    </xf>
    <xf numFmtId="180" fontId="1" fillId="0" borderId="19" xfId="1" applyNumberFormat="1" applyFont="1" applyFill="1" applyBorder="1" applyAlignment="1" applyProtection="1"/>
    <xf numFmtId="0" fontId="1" fillId="0" borderId="16" xfId="1" applyFill="1" applyBorder="1" applyAlignment="1"/>
    <xf numFmtId="182" fontId="1" fillId="0" borderId="19" xfId="1" applyNumberFormat="1" applyFont="1" applyFill="1" applyBorder="1" applyAlignment="1" applyProtection="1"/>
    <xf numFmtId="182" fontId="1" fillId="0" borderId="16" xfId="1" applyNumberFormat="1" applyFill="1" applyBorder="1" applyAlignment="1"/>
    <xf numFmtId="180" fontId="1" fillId="0" borderId="1" xfId="1" applyNumberFormat="1" applyFont="1" applyFill="1" applyBorder="1" applyAlignment="1" applyProtection="1">
      <alignment horizontal="right"/>
    </xf>
    <xf numFmtId="0" fontId="1" fillId="0" borderId="60" xfId="1" applyFill="1" applyBorder="1" applyAlignment="1">
      <alignment horizontal="right"/>
    </xf>
    <xf numFmtId="0" fontId="5" fillId="0" borderId="0" xfId="1" applyFont="1" applyFill="1" applyAlignment="1" applyProtection="1">
      <alignment horizontal="left"/>
    </xf>
    <xf numFmtId="0" fontId="1" fillId="0" borderId="0" xfId="1" applyFont="1" applyFill="1" applyAlignment="1" applyProtection="1"/>
    <xf numFmtId="0" fontId="1" fillId="0" borderId="0" xfId="1" applyFill="1" applyAlignment="1"/>
    <xf numFmtId="0" fontId="1" fillId="0" borderId="62" xfId="1" applyFill="1" applyBorder="1" applyAlignment="1">
      <alignment horizontal="center" vertical="center"/>
    </xf>
    <xf numFmtId="38" fontId="18" fillId="0" borderId="52" xfId="3" applyFont="1" applyFill="1" applyBorder="1" applyAlignment="1">
      <alignment horizontal="right" vertical="center"/>
    </xf>
    <xf numFmtId="38" fontId="19" fillId="0" borderId="52" xfId="3" applyFont="1" applyFill="1" applyBorder="1" applyAlignment="1">
      <alignment horizontal="right" vertical="center"/>
    </xf>
    <xf numFmtId="38" fontId="18" fillId="0" borderId="70" xfId="3" applyFont="1" applyFill="1" applyBorder="1" applyAlignment="1">
      <alignment horizontal="right" vertical="center"/>
    </xf>
    <xf numFmtId="0" fontId="1" fillId="0" borderId="0" xfId="1" applyFill="1" applyBorder="1" applyAlignment="1">
      <alignment horizontal="center" vertical="center"/>
    </xf>
    <xf numFmtId="38" fontId="0" fillId="0" borderId="0" xfId="3" applyFont="1" applyFill="1" applyBorder="1" applyAlignment="1">
      <alignment horizontal="right" vertical="center"/>
    </xf>
    <xf numFmtId="0" fontId="20" fillId="0" borderId="0" xfId="1" applyFont="1" applyFill="1" applyAlignment="1" applyProtection="1"/>
    <xf numFmtId="0" fontId="1" fillId="0" borderId="52" xfId="1" applyFont="1" applyFill="1" applyBorder="1" applyAlignment="1">
      <alignment horizontal="center" vertical="center" shrinkToFit="1"/>
    </xf>
    <xf numFmtId="179" fontId="0" fillId="0" borderId="52" xfId="3" applyNumberFormat="1" applyFont="1" applyFill="1" applyBorder="1" applyAlignment="1">
      <alignment horizontal="right" vertical="center"/>
    </xf>
    <xf numFmtId="179" fontId="1" fillId="0" borderId="52" xfId="3" applyNumberFormat="1" applyFont="1" applyFill="1" applyBorder="1" applyAlignment="1">
      <alignment horizontal="right" vertical="center"/>
    </xf>
    <xf numFmtId="179" fontId="1" fillId="0" borderId="28" xfId="1" applyNumberFormat="1" applyFill="1" applyBorder="1" applyAlignment="1">
      <alignment horizontal="right" vertical="center"/>
    </xf>
    <xf numFmtId="179" fontId="1" fillId="0" borderId="28" xfId="1" applyNumberFormat="1" applyFont="1" applyFill="1" applyBorder="1" applyAlignment="1">
      <alignment horizontal="right" vertical="center"/>
    </xf>
    <xf numFmtId="179" fontId="1" fillId="0" borderId="28" xfId="1" applyNumberFormat="1" applyFont="1" applyFill="1" applyBorder="1" applyAlignment="1">
      <alignment vertical="center"/>
    </xf>
    <xf numFmtId="179" fontId="1" fillId="0" borderId="13" xfId="1" applyNumberFormat="1" applyFill="1" applyBorder="1" applyAlignment="1">
      <alignment horizontal="right" vertical="center"/>
    </xf>
    <xf numFmtId="179" fontId="1" fillId="0" borderId="0" xfId="1" applyNumberFormat="1" applyFill="1" applyAlignment="1"/>
    <xf numFmtId="179" fontId="1" fillId="0" borderId="52" xfId="1" applyNumberFormat="1" applyFill="1" applyBorder="1" applyAlignment="1">
      <alignment horizontal="right" vertical="center"/>
    </xf>
    <xf numFmtId="179" fontId="1" fillId="0" borderId="53" xfId="1" applyNumberFormat="1" applyFill="1" applyBorder="1" applyAlignment="1">
      <alignment horizontal="right" vertical="center"/>
    </xf>
    <xf numFmtId="179" fontId="1" fillId="0" borderId="53" xfId="3" applyNumberFormat="1" applyFont="1" applyFill="1" applyBorder="1" applyAlignment="1">
      <alignment horizontal="right" vertical="center"/>
    </xf>
    <xf numFmtId="179" fontId="0" fillId="0" borderId="25" xfId="3" applyNumberFormat="1" applyFont="1" applyFill="1" applyBorder="1" applyAlignment="1">
      <alignment horizontal="right" vertical="center"/>
    </xf>
    <xf numFmtId="179" fontId="1" fillId="0" borderId="25" xfId="1" applyNumberFormat="1" applyFill="1" applyBorder="1" applyAlignment="1">
      <alignment horizontal="right" vertical="center"/>
    </xf>
    <xf numFmtId="179" fontId="1" fillId="0" borderId="26" xfId="1" applyNumberFormat="1" applyFill="1" applyBorder="1" applyAlignment="1">
      <alignment horizontal="right" vertical="center"/>
    </xf>
    <xf numFmtId="179" fontId="0" fillId="0" borderId="70" xfId="3" applyNumberFormat="1" applyFont="1" applyFill="1" applyBorder="1" applyAlignment="1">
      <alignment horizontal="right" vertical="center"/>
    </xf>
    <xf numFmtId="179" fontId="1" fillId="0" borderId="17" xfId="3" applyNumberFormat="1" applyFont="1" applyFill="1" applyBorder="1" applyAlignment="1">
      <alignment horizontal="right" vertical="center"/>
    </xf>
    <xf numFmtId="179" fontId="1" fillId="0" borderId="70" xfId="1" applyNumberFormat="1" applyFill="1" applyBorder="1" applyAlignment="1">
      <alignment horizontal="right" vertical="center"/>
    </xf>
    <xf numFmtId="179" fontId="1" fillId="0" borderId="70" xfId="3" applyNumberFormat="1" applyFont="1" applyFill="1" applyBorder="1" applyAlignment="1">
      <alignment horizontal="right" vertical="center"/>
    </xf>
    <xf numFmtId="179" fontId="1" fillId="0" borderId="73" xfId="1" applyNumberFormat="1" applyFill="1" applyBorder="1" applyAlignment="1">
      <alignment horizontal="right" vertical="center"/>
    </xf>
    <xf numFmtId="176" fontId="1" fillId="0" borderId="15" xfId="1" quotePrefix="1" applyNumberFormat="1" applyFont="1" applyFill="1" applyBorder="1" applyAlignment="1" applyProtection="1">
      <alignment horizontal="left" vertical="center"/>
    </xf>
    <xf numFmtId="177" fontId="21" fillId="0" borderId="7" xfId="2" applyNumberFormat="1" applyFont="1" applyFill="1" applyBorder="1" applyAlignment="1" applyProtection="1">
      <alignment vertical="center"/>
    </xf>
    <xf numFmtId="176" fontId="1" fillId="0" borderId="6" xfId="1" quotePrefix="1" applyNumberFormat="1" applyFont="1" applyFill="1" applyBorder="1" applyAlignment="1">
      <alignment horizontal="left" vertical="center"/>
    </xf>
    <xf numFmtId="0" fontId="22" fillId="0" borderId="0" xfId="1" applyFont="1" applyFill="1" applyAlignment="1">
      <alignment vertical="center"/>
    </xf>
    <xf numFmtId="0" fontId="22" fillId="0" borderId="0" xfId="1" applyFont="1" applyFill="1" applyBorder="1" applyAlignment="1" applyProtection="1">
      <alignment horizontal="left" vertical="center"/>
    </xf>
    <xf numFmtId="0" fontId="1" fillId="0" borderId="14" xfId="1" applyFont="1" applyFill="1" applyBorder="1" applyAlignment="1">
      <alignment horizontal="center" vertical="center"/>
    </xf>
    <xf numFmtId="49" fontId="1" fillId="0" borderId="6" xfId="1" quotePrefix="1" applyNumberFormat="1" applyFont="1" applyFill="1" applyBorder="1" applyAlignment="1" applyProtection="1">
      <alignment horizontal="right" vertical="center"/>
    </xf>
    <xf numFmtId="0" fontId="1" fillId="0" borderId="15" xfId="1" quotePrefix="1" applyFont="1" applyFill="1" applyBorder="1" applyAlignment="1" applyProtection="1">
      <alignment horizontal="left" vertical="center"/>
    </xf>
    <xf numFmtId="0" fontId="1" fillId="0" borderId="0" xfId="1" quotePrefix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horizontal="left" vertical="center"/>
    </xf>
    <xf numFmtId="0" fontId="1" fillId="0" borderId="0" xfId="1" applyFont="1" applyFill="1" applyBorder="1" applyAlignment="1">
      <alignment horizontal="right" vertical="center"/>
    </xf>
    <xf numFmtId="179" fontId="21" fillId="0" borderId="38" xfId="2" applyNumberFormat="1" applyFont="1" applyFill="1" applyBorder="1" applyAlignment="1" applyProtection="1">
      <alignment horizontal="right" vertical="center"/>
    </xf>
    <xf numFmtId="179" fontId="21" fillId="0" borderId="47" xfId="2" applyNumberFormat="1" applyFont="1" applyFill="1" applyBorder="1" applyAlignment="1" applyProtection="1">
      <alignment horizontal="right" vertical="center"/>
    </xf>
    <xf numFmtId="179" fontId="21" fillId="0" borderId="25" xfId="2" applyNumberFormat="1" applyFont="1" applyFill="1" applyBorder="1" applyAlignment="1" applyProtection="1">
      <alignment horizontal="right" vertical="center"/>
    </xf>
    <xf numFmtId="179" fontId="21" fillId="0" borderId="7" xfId="2" applyNumberFormat="1" applyFont="1" applyFill="1" applyBorder="1" applyAlignment="1" applyProtection="1">
      <alignment horizontal="right" vertical="center"/>
    </xf>
    <xf numFmtId="179" fontId="21" fillId="0" borderId="8" xfId="2" applyNumberFormat="1" applyFont="1" applyFill="1" applyBorder="1" applyAlignment="1" applyProtection="1">
      <alignment horizontal="right" vertical="center"/>
    </xf>
    <xf numFmtId="179" fontId="21" fillId="0" borderId="26" xfId="2" applyNumberFormat="1" applyFont="1" applyFill="1" applyBorder="1" applyAlignment="1" applyProtection="1">
      <alignment horizontal="right" vertical="center"/>
    </xf>
    <xf numFmtId="179" fontId="21" fillId="0" borderId="29" xfId="2" applyNumberFormat="1" applyFont="1" applyFill="1" applyBorder="1" applyAlignment="1" applyProtection="1">
      <alignment horizontal="right" vertical="center"/>
    </xf>
    <xf numFmtId="179" fontId="21" fillId="0" borderId="14" xfId="2" applyNumberFormat="1" applyFont="1" applyFill="1" applyBorder="1" applyAlignment="1" applyProtection="1">
      <alignment horizontal="right" vertical="center"/>
    </xf>
    <xf numFmtId="179" fontId="21" fillId="0" borderId="0" xfId="2" applyNumberFormat="1" applyFont="1" applyFill="1" applyBorder="1" applyAlignment="1" applyProtection="1">
      <alignment horizontal="right" vertical="center"/>
    </xf>
    <xf numFmtId="179" fontId="21" fillId="0" borderId="9" xfId="2" applyNumberFormat="1" applyFont="1" applyFill="1" applyBorder="1" applyAlignment="1" applyProtection="1">
      <alignment horizontal="right" vertical="center"/>
    </xf>
    <xf numFmtId="179" fontId="21" fillId="0" borderId="40" xfId="2" applyNumberFormat="1" applyFont="1" applyFill="1" applyBorder="1" applyAlignment="1" applyProtection="1">
      <alignment horizontal="right" vertical="center"/>
    </xf>
    <xf numFmtId="179" fontId="21" fillId="0" borderId="55" xfId="2" applyNumberFormat="1" applyFont="1" applyFill="1" applyBorder="1" applyAlignment="1" applyProtection="1">
      <alignment horizontal="right" vertical="center"/>
    </xf>
    <xf numFmtId="179" fontId="21" fillId="0" borderId="17" xfId="2" applyNumberFormat="1" applyFont="1" applyFill="1" applyBorder="1" applyAlignment="1" applyProtection="1">
      <alignment horizontal="right" vertical="center"/>
    </xf>
    <xf numFmtId="179" fontId="21" fillId="0" borderId="18" xfId="2" applyNumberFormat="1" applyFont="1" applyFill="1" applyBorder="1" applyAlignment="1" applyProtection="1">
      <alignment horizontal="right" vertical="center"/>
    </xf>
    <xf numFmtId="0" fontId="5" fillId="0" borderId="25" xfId="1" applyFont="1" applyFill="1" applyBorder="1" applyAlignment="1" applyProtection="1">
      <alignment horizontal="center" vertical="center" wrapText="1"/>
    </xf>
    <xf numFmtId="0" fontId="1" fillId="0" borderId="14" xfId="1" applyFont="1" applyFill="1" applyBorder="1" applyAlignment="1">
      <alignment vertical="center" wrapText="1"/>
    </xf>
    <xf numFmtId="0" fontId="1" fillId="0" borderId="28" xfId="1" applyFont="1" applyFill="1" applyBorder="1" applyAlignment="1">
      <alignment vertical="center" wrapText="1"/>
    </xf>
    <xf numFmtId="0" fontId="5" fillId="0" borderId="25" xfId="1" applyFont="1" applyFill="1" applyBorder="1" applyAlignment="1" applyProtection="1">
      <alignment horizontal="center" vertical="top" wrapText="1"/>
    </xf>
    <xf numFmtId="0" fontId="1" fillId="0" borderId="14" xfId="1" applyFont="1" applyFill="1" applyBorder="1" applyAlignment="1">
      <alignment horizontal="center" vertical="top" wrapText="1"/>
    </xf>
    <xf numFmtId="0" fontId="1" fillId="0" borderId="28" xfId="1" applyFont="1" applyFill="1" applyBorder="1" applyAlignment="1">
      <alignment horizontal="center" vertical="top" wrapText="1"/>
    </xf>
    <xf numFmtId="0" fontId="6" fillId="0" borderId="25" xfId="1" applyFont="1" applyFill="1" applyBorder="1" applyAlignment="1" applyProtection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center" vertical="center" wrapText="1"/>
    </xf>
    <xf numFmtId="0" fontId="1" fillId="0" borderId="33" xfId="1" applyFont="1" applyFill="1" applyBorder="1" applyAlignment="1">
      <alignment horizontal="distributed" vertical="justify"/>
    </xf>
    <xf numFmtId="0" fontId="1" fillId="0" borderId="34" xfId="1" applyFont="1" applyFill="1" applyBorder="1" applyAlignment="1">
      <alignment horizontal="distributed" vertical="justify"/>
    </xf>
    <xf numFmtId="0" fontId="1" fillId="0" borderId="33" xfId="1" applyFont="1" applyFill="1" applyBorder="1" applyAlignment="1" applyProtection="1">
      <alignment horizontal="center" vertical="center"/>
    </xf>
    <xf numFmtId="0" fontId="1" fillId="0" borderId="34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vertical="center" wrapText="1"/>
    </xf>
    <xf numFmtId="0" fontId="10" fillId="0" borderId="25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 applyProtection="1">
      <alignment horizontal="center" vertical="distributed" wrapText="1"/>
    </xf>
    <xf numFmtId="0" fontId="1" fillId="0" borderId="14" xfId="1" applyFont="1" applyFill="1" applyBorder="1" applyAlignment="1" applyProtection="1">
      <alignment horizontal="center" vertical="distributed" wrapText="1"/>
    </xf>
    <xf numFmtId="0" fontId="1" fillId="0" borderId="28" xfId="1" applyFont="1" applyFill="1" applyBorder="1" applyAlignment="1" applyProtection="1">
      <alignment horizontal="center" vertical="distributed" wrapText="1"/>
    </xf>
    <xf numFmtId="0" fontId="1" fillId="0" borderId="25" xfId="1" applyFont="1" applyFill="1" applyBorder="1" applyAlignment="1" applyProtection="1">
      <alignment horizontal="center" vertical="center"/>
    </xf>
    <xf numFmtId="0" fontId="1" fillId="0" borderId="14" xfId="1" applyFont="1" applyFill="1" applyBorder="1" applyAlignment="1" applyProtection="1">
      <alignment horizontal="center" vertical="center"/>
    </xf>
    <xf numFmtId="0" fontId="1" fillId="0" borderId="28" xfId="1" applyFont="1" applyFill="1" applyBorder="1" applyAlignment="1" applyProtection="1">
      <alignment horizontal="center" vertical="center"/>
    </xf>
    <xf numFmtId="0" fontId="1" fillId="0" borderId="26" xfId="1" applyFont="1" applyFill="1" applyBorder="1" applyAlignment="1" applyProtection="1">
      <alignment horizontal="center" vertical="center"/>
    </xf>
    <xf numFmtId="0" fontId="1" fillId="0" borderId="9" xfId="1" applyFont="1" applyFill="1" applyBorder="1" applyAlignment="1" applyProtection="1">
      <alignment horizontal="center" vertical="center"/>
    </xf>
    <xf numFmtId="0" fontId="1" fillId="0" borderId="13" xfId="1" applyFont="1" applyFill="1" applyBorder="1" applyAlignment="1" applyProtection="1">
      <alignment horizontal="center" vertical="center"/>
    </xf>
    <xf numFmtId="37" fontId="14" fillId="0" borderId="7" xfId="1" applyNumberFormat="1" applyFont="1" applyFill="1" applyBorder="1" applyAlignment="1" applyProtection="1">
      <alignment horizontal="center" vertical="center"/>
    </xf>
    <xf numFmtId="37" fontId="14" fillId="0" borderId="8" xfId="1" applyNumberFormat="1" applyFont="1" applyFill="1" applyBorder="1" applyAlignment="1" applyProtection="1">
      <alignment horizontal="center" vertical="center"/>
    </xf>
    <xf numFmtId="37" fontId="14" fillId="0" borderId="0" xfId="1" applyNumberFormat="1" applyFont="1" applyFill="1" applyBorder="1" applyAlignment="1" applyProtection="1">
      <alignment horizontal="center" vertical="center"/>
    </xf>
    <xf numFmtId="0" fontId="9" fillId="0" borderId="6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</xf>
    <xf numFmtId="0" fontId="9" fillId="0" borderId="43" xfId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" vertical="center"/>
    </xf>
    <xf numFmtId="0" fontId="8" fillId="0" borderId="22" xfId="1" applyFont="1" applyFill="1" applyBorder="1" applyAlignment="1" applyProtection="1">
      <alignment horizontal="center" vertical="center"/>
    </xf>
    <xf numFmtId="0" fontId="8" fillId="0" borderId="43" xfId="1" applyFont="1" applyFill="1" applyBorder="1" applyAlignment="1" applyProtection="1">
      <alignment horizontal="center" vertical="center"/>
    </xf>
    <xf numFmtId="0" fontId="1" fillId="0" borderId="42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center" vertical="center"/>
    </xf>
    <xf numFmtId="0" fontId="1" fillId="0" borderId="23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distributed" vertical="center"/>
    </xf>
    <xf numFmtId="0" fontId="1" fillId="0" borderId="8" xfId="1" applyFont="1" applyFill="1" applyBorder="1" applyAlignment="1" applyProtection="1">
      <alignment horizontal="distributed" vertical="center"/>
    </xf>
    <xf numFmtId="0" fontId="1" fillId="0" borderId="6" xfId="1" applyFill="1" applyBorder="1" applyAlignment="1" applyProtection="1">
      <alignment horizontal="distributed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distributed" vertical="center"/>
    </xf>
    <xf numFmtId="0" fontId="1" fillId="0" borderId="8" xfId="1" applyFont="1" applyFill="1" applyBorder="1" applyAlignment="1">
      <alignment horizontal="distributed" vertical="center"/>
    </xf>
    <xf numFmtId="0" fontId="1" fillId="0" borderId="8" xfId="1" applyFill="1" applyBorder="1" applyAlignment="1" applyProtection="1">
      <alignment horizontal="distributed" vertical="center"/>
    </xf>
    <xf numFmtId="0" fontId="6" fillId="0" borderId="6" xfId="1" applyFont="1" applyFill="1" applyBorder="1" applyAlignment="1" applyProtection="1">
      <alignment horizontal="distributed" vertical="center"/>
    </xf>
    <xf numFmtId="0" fontId="6" fillId="0" borderId="8" xfId="1" applyFont="1" applyFill="1" applyBorder="1" applyAlignment="1" applyProtection="1">
      <alignment horizontal="distributed" vertical="center"/>
    </xf>
    <xf numFmtId="0" fontId="1" fillId="0" borderId="6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horizontal="center" vertical="center"/>
    </xf>
    <xf numFmtId="0" fontId="1" fillId="0" borderId="36" xfId="1" applyFont="1" applyFill="1" applyBorder="1" applyAlignment="1" applyProtection="1">
      <alignment horizontal="center" vertical="center"/>
    </xf>
    <xf numFmtId="0" fontId="1" fillId="0" borderId="37" xfId="1" applyFont="1" applyFill="1" applyBorder="1" applyAlignment="1" applyProtection="1">
      <alignment horizontal="center" vertical="center"/>
    </xf>
    <xf numFmtId="0" fontId="1" fillId="0" borderId="1" xfId="1" applyFill="1" applyBorder="1" applyAlignment="1">
      <alignment horizontal="right" vertical="center"/>
    </xf>
    <xf numFmtId="0" fontId="1" fillId="0" borderId="3" xfId="1" applyFont="1" applyFill="1" applyBorder="1" applyAlignment="1" applyProtection="1">
      <alignment horizontal="center" vertical="distributed" wrapText="1"/>
    </xf>
    <xf numFmtId="0" fontId="1" fillId="0" borderId="7" xfId="1" applyFont="1" applyFill="1" applyBorder="1" applyAlignment="1" applyProtection="1">
      <alignment horizontal="center" vertical="distributed" wrapText="1"/>
    </xf>
    <xf numFmtId="0" fontId="1" fillId="0" borderId="12" xfId="1" applyFont="1" applyFill="1" applyBorder="1" applyAlignment="1" applyProtection="1">
      <alignment horizontal="center" vertical="distributed" wrapText="1"/>
    </xf>
    <xf numFmtId="0" fontId="1" fillId="0" borderId="7" xfId="1" applyFill="1" applyBorder="1" applyAlignment="1">
      <alignment horizontal="center" vertical="distributed" wrapText="1"/>
    </xf>
    <xf numFmtId="0" fontId="1" fillId="0" borderId="12" xfId="1" applyFill="1" applyBorder="1" applyAlignment="1">
      <alignment horizontal="center" vertical="distributed" wrapText="1"/>
    </xf>
    <xf numFmtId="0" fontId="1" fillId="0" borderId="3" xfId="1" applyFont="1" applyFill="1" applyBorder="1" applyAlignment="1" applyProtection="1">
      <alignment horizontal="left" vertical="distributed" wrapText="1"/>
    </xf>
    <xf numFmtId="0" fontId="1" fillId="0" borderId="7" xfId="1" applyFont="1" applyFill="1" applyBorder="1" applyAlignment="1">
      <alignment horizontal="left" vertical="distributed" wrapText="1"/>
    </xf>
    <xf numFmtId="0" fontId="1" fillId="0" borderId="12" xfId="1" applyFont="1" applyFill="1" applyBorder="1" applyAlignment="1">
      <alignment horizontal="left" vertical="distributed" wrapText="1"/>
    </xf>
    <xf numFmtId="0" fontId="5" fillId="0" borderId="25" xfId="1" applyFont="1" applyFill="1" applyBorder="1" applyAlignment="1" applyProtection="1">
      <alignment horizontal="left" vertical="distributed" wrapText="1"/>
    </xf>
    <xf numFmtId="0" fontId="1" fillId="0" borderId="14" xfId="1" applyFont="1" applyFill="1" applyBorder="1" applyAlignment="1">
      <alignment horizontal="left" vertical="distributed" wrapText="1"/>
    </xf>
    <xf numFmtId="0" fontId="1" fillId="0" borderId="28" xfId="1" applyFont="1" applyFill="1" applyBorder="1" applyAlignment="1">
      <alignment horizontal="left" vertical="distributed" wrapText="1"/>
    </xf>
    <xf numFmtId="0" fontId="1" fillId="0" borderId="14" xfId="1" applyFill="1" applyBorder="1" applyAlignment="1">
      <alignment horizontal="left" vertical="distributed" wrapText="1"/>
    </xf>
    <xf numFmtId="0" fontId="1" fillId="0" borderId="28" xfId="1" applyFill="1" applyBorder="1" applyAlignment="1">
      <alignment horizontal="left" vertical="distributed" wrapText="1"/>
    </xf>
    <xf numFmtId="0" fontId="1" fillId="0" borderId="59" xfId="1" applyFont="1" applyFill="1" applyBorder="1" applyAlignment="1" applyProtection="1">
      <alignment horizontal="distributed" vertical="center"/>
    </xf>
    <xf numFmtId="0" fontId="1" fillId="0" borderId="14" xfId="1" applyFont="1" applyFill="1" applyBorder="1" applyAlignment="1" applyProtection="1">
      <alignment horizontal="distributed" vertical="center"/>
    </xf>
    <xf numFmtId="0" fontId="1" fillId="0" borderId="59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6" fillId="0" borderId="59" xfId="1" applyFont="1" applyFill="1" applyBorder="1" applyAlignment="1" applyProtection="1">
      <alignment horizontal="distributed" vertical="center"/>
    </xf>
    <xf numFmtId="0" fontId="6" fillId="0" borderId="14" xfId="1" applyFont="1" applyFill="1" applyBorder="1" applyAlignment="1" applyProtection="1">
      <alignment horizontal="distributed" vertical="center"/>
    </xf>
    <xf numFmtId="0" fontId="1" fillId="0" borderId="59" xfId="1" applyFont="1" applyFill="1" applyBorder="1" applyAlignment="1">
      <alignment horizontal="distributed" vertical="center"/>
    </xf>
    <xf numFmtId="0" fontId="1" fillId="0" borderId="14" xfId="1" applyFont="1" applyFill="1" applyBorder="1" applyAlignment="1">
      <alignment horizontal="distributed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58" xfId="1" applyFont="1" applyFill="1" applyBorder="1" applyAlignment="1" applyProtection="1">
      <alignment horizontal="center" vertical="center"/>
    </xf>
    <xf numFmtId="0" fontId="1" fillId="0" borderId="59" xfId="1" applyFont="1" applyFill="1" applyBorder="1" applyAlignment="1" applyProtection="1">
      <alignment horizontal="center" vertical="center"/>
    </xf>
    <xf numFmtId="0" fontId="1" fillId="0" borderId="41" xfId="1" applyFont="1" applyFill="1" applyBorder="1" applyAlignment="1" applyProtection="1">
      <alignment horizontal="left" vertical="distributed" wrapText="1"/>
    </xf>
    <xf numFmtId="0" fontId="1" fillId="0" borderId="59" xfId="1" applyFill="1" applyBorder="1" applyAlignment="1" applyProtection="1">
      <alignment horizontal="distributed" vertical="center"/>
    </xf>
    <xf numFmtId="0" fontId="1" fillId="0" borderId="14" xfId="1" applyFill="1" applyBorder="1" applyAlignment="1" applyProtection="1">
      <alignment horizontal="distributed" vertical="center"/>
    </xf>
    <xf numFmtId="0" fontId="15" fillId="0" borderId="6" xfId="1" applyFont="1" applyFill="1" applyBorder="1" applyAlignment="1" applyProtection="1">
      <alignment horizontal="center" vertical="center"/>
    </xf>
    <xf numFmtId="0" fontId="15" fillId="0" borderId="8" xfId="1" applyFont="1" applyFill="1" applyBorder="1" applyAlignment="1" applyProtection="1">
      <alignment horizontal="center" vertical="center"/>
    </xf>
    <xf numFmtId="0" fontId="1" fillId="0" borderId="34" xfId="1" applyFont="1" applyFill="1" applyBorder="1" applyAlignment="1" applyProtection="1">
      <alignment horizontal="center" vertical="center"/>
    </xf>
    <xf numFmtId="0" fontId="1" fillId="0" borderId="34" xfId="1" applyFill="1" applyBorder="1" applyAlignment="1">
      <alignment horizontal="center" vertical="center"/>
    </xf>
    <xf numFmtId="0" fontId="1" fillId="0" borderId="14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15" fillId="0" borderId="5" xfId="1" applyFont="1" applyFill="1" applyBorder="1" applyAlignment="1" applyProtection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 applyProtection="1">
      <alignment horizontal="center" vertical="center"/>
    </xf>
    <xf numFmtId="0" fontId="8" fillId="0" borderId="37" xfId="1" applyFont="1" applyFill="1" applyBorder="1" applyAlignment="1" applyProtection="1">
      <alignment horizontal="center" vertical="center"/>
    </xf>
    <xf numFmtId="0" fontId="1" fillId="0" borderId="67" xfId="1" applyFill="1" applyBorder="1" applyAlignment="1">
      <alignment horizontal="center" vertical="center"/>
    </xf>
    <xf numFmtId="0" fontId="1" fillId="0" borderId="68" xfId="1" applyFill="1" applyBorder="1" applyAlignment="1">
      <alignment horizontal="center" vertical="center"/>
    </xf>
    <xf numFmtId="0" fontId="1" fillId="0" borderId="69" xfId="1" applyFill="1" applyBorder="1" applyAlignment="1">
      <alignment horizontal="center" vertical="center"/>
    </xf>
    <xf numFmtId="0" fontId="1" fillId="0" borderId="22" xfId="1" applyFill="1" applyBorder="1" applyAlignment="1">
      <alignment horizontal="left" vertical="center" wrapText="1"/>
    </xf>
    <xf numFmtId="0" fontId="18" fillId="0" borderId="64" xfId="1" applyFont="1" applyFill="1" applyBorder="1" applyAlignment="1">
      <alignment horizontal="center" vertical="center"/>
    </xf>
    <xf numFmtId="0" fontId="18" fillId="0" borderId="46" xfId="1" applyFont="1" applyFill="1" applyBorder="1" applyAlignment="1">
      <alignment horizontal="center" vertical="center"/>
    </xf>
    <xf numFmtId="0" fontId="18" fillId="0" borderId="34" xfId="1" applyFont="1" applyFill="1" applyBorder="1" applyAlignment="1">
      <alignment horizontal="center" vertical="center"/>
    </xf>
    <xf numFmtId="0" fontId="1" fillId="0" borderId="64" xfId="1" applyFill="1" applyBorder="1" applyAlignment="1">
      <alignment horizontal="center" vertical="center"/>
    </xf>
    <xf numFmtId="0" fontId="1" fillId="0" borderId="46" xfId="1" applyFill="1" applyBorder="1" applyAlignment="1">
      <alignment horizontal="center" vertical="center"/>
    </xf>
    <xf numFmtId="0" fontId="1" fillId="0" borderId="58" xfId="1" applyFill="1" applyBorder="1" applyAlignment="1">
      <alignment horizontal="center" vertical="center" textRotation="255"/>
    </xf>
    <xf numFmtId="0" fontId="1" fillId="0" borderId="59" xfId="1" applyFill="1" applyBorder="1" applyAlignment="1">
      <alignment horizontal="center" vertical="center"/>
    </xf>
    <xf numFmtId="0" fontId="1" fillId="0" borderId="66" xfId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1" fillId="0" borderId="46" xfId="1" applyFill="1" applyBorder="1" applyAlignment="1">
      <alignment horizontal="distributed" vertical="center"/>
    </xf>
    <xf numFmtId="0" fontId="1" fillId="0" borderId="34" xfId="1" applyFill="1" applyBorder="1" applyAlignment="1">
      <alignment horizontal="distributed" vertical="center"/>
    </xf>
    <xf numFmtId="0" fontId="1" fillId="0" borderId="26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3" xfId="1" applyFill="1" applyBorder="1" applyAlignment="1">
      <alignment vertical="center"/>
    </xf>
    <xf numFmtId="0" fontId="1" fillId="0" borderId="52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vertical="center"/>
    </xf>
    <xf numFmtId="0" fontId="1" fillId="0" borderId="0" xfId="1" applyFill="1" applyAlignment="1">
      <alignment horizontal="left" vertical="center" wrapText="1"/>
    </xf>
    <xf numFmtId="0" fontId="1" fillId="0" borderId="1" xfId="1" applyFill="1" applyBorder="1" applyAlignment="1">
      <alignment horizontal="right"/>
    </xf>
    <xf numFmtId="0" fontId="1" fillId="0" borderId="2" xfId="1" applyFill="1" applyBorder="1" applyAlignment="1">
      <alignment vertical="center"/>
    </xf>
    <xf numFmtId="0" fontId="1" fillId="0" borderId="2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6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8" xfId="1" applyFill="1" applyBorder="1" applyAlignment="1">
      <alignment vertical="center"/>
    </xf>
    <xf numFmtId="0" fontId="1" fillId="0" borderId="10" xfId="1" applyFill="1" applyBorder="1" applyAlignment="1">
      <alignment vertical="center"/>
    </xf>
    <xf numFmtId="0" fontId="1" fillId="0" borderId="32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1" fillId="0" borderId="41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" fillId="0" borderId="28" xfId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horizontal="center" vertical="center"/>
    </xf>
    <xf numFmtId="0" fontId="1" fillId="0" borderId="62" xfId="1" applyFont="1" applyFill="1" applyBorder="1" applyAlignment="1">
      <alignment horizontal="center" vertical="center"/>
    </xf>
    <xf numFmtId="0" fontId="1" fillId="0" borderId="62" xfId="1" applyFont="1" applyFill="1" applyBorder="1" applyAlignment="1">
      <alignment vertical="center"/>
    </xf>
    <xf numFmtId="0" fontId="1" fillId="0" borderId="62" xfId="1" applyFill="1" applyBorder="1" applyAlignment="1">
      <alignment horizontal="center" vertical="center"/>
    </xf>
    <xf numFmtId="0" fontId="1" fillId="0" borderId="72" xfId="1" applyFill="1" applyBorder="1" applyAlignment="1">
      <alignment horizontal="center" vertical="center"/>
    </xf>
    <xf numFmtId="0" fontId="1" fillId="0" borderId="25" xfId="1" applyFill="1" applyBorder="1" applyAlignment="1">
      <alignment horizontal="center" vertical="center"/>
    </xf>
    <xf numFmtId="0" fontId="1" fillId="0" borderId="28" xfId="1" applyFill="1" applyBorder="1" applyAlignment="1">
      <alignment vertical="center"/>
    </xf>
    <xf numFmtId="38" fontId="18" fillId="0" borderId="33" xfId="3" applyFont="1" applyFill="1" applyBorder="1" applyAlignment="1">
      <alignment horizontal="right" vertical="center"/>
    </xf>
    <xf numFmtId="38" fontId="18" fillId="0" borderId="34" xfId="3" applyFont="1" applyFill="1" applyBorder="1" applyAlignment="1">
      <alignment horizontal="right" vertical="center"/>
    </xf>
    <xf numFmtId="0" fontId="18" fillId="0" borderId="34" xfId="1" applyFont="1" applyFill="1" applyBorder="1" applyAlignment="1">
      <alignment horizontal="right" vertical="center"/>
    </xf>
    <xf numFmtId="0" fontId="18" fillId="0" borderId="65" xfId="1" applyFont="1" applyFill="1" applyBorder="1" applyAlignment="1">
      <alignment horizontal="right" vertical="center"/>
    </xf>
    <xf numFmtId="38" fontId="18" fillId="0" borderId="71" xfId="3" applyFont="1" applyFill="1" applyBorder="1" applyAlignment="1">
      <alignment horizontal="right" vertical="center"/>
    </xf>
    <xf numFmtId="38" fontId="18" fillId="0" borderId="69" xfId="3" applyFont="1" applyFill="1" applyBorder="1" applyAlignment="1">
      <alignment horizontal="right" vertical="center"/>
    </xf>
    <xf numFmtId="0" fontId="18" fillId="0" borderId="69" xfId="1" applyFont="1" applyFill="1" applyBorder="1" applyAlignment="1">
      <alignment horizontal="right" vertical="center"/>
    </xf>
    <xf numFmtId="38" fontId="18" fillId="0" borderId="19" xfId="3" applyFont="1" applyFill="1" applyBorder="1" applyAlignment="1">
      <alignment horizontal="right" vertical="center"/>
    </xf>
    <xf numFmtId="0" fontId="18" fillId="0" borderId="60" xfId="1" applyFont="1" applyFill="1" applyBorder="1" applyAlignment="1">
      <alignment horizontal="right" vertical="center"/>
    </xf>
    <xf numFmtId="0" fontId="6" fillId="0" borderId="33" xfId="1" applyFont="1" applyFill="1" applyBorder="1" applyAlignment="1">
      <alignment horizontal="center" vertical="center"/>
    </xf>
    <xf numFmtId="0" fontId="18" fillId="0" borderId="46" xfId="1" applyFont="1" applyFill="1" applyBorder="1" applyAlignment="1">
      <alignment horizontal="right" vertical="center"/>
    </xf>
    <xf numFmtId="38" fontId="18" fillId="0" borderId="65" xfId="3" applyFont="1" applyFill="1" applyBorder="1" applyAlignment="1">
      <alignment horizontal="right" vertical="center"/>
    </xf>
    <xf numFmtId="49" fontId="8" fillId="0" borderId="59" xfId="1" applyNumberFormat="1" applyFont="1" applyFill="1" applyBorder="1" applyAlignment="1" applyProtection="1">
      <alignment horizontal="center"/>
    </xf>
    <xf numFmtId="0" fontId="1" fillId="0" borderId="14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49" fontId="8" fillId="0" borderId="6" xfId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>
      <alignment horizontal="left"/>
    </xf>
    <xf numFmtId="49" fontId="8" fillId="0" borderId="8" xfId="1" applyNumberFormat="1" applyFont="1" applyFill="1" applyBorder="1" applyAlignment="1" applyProtection="1">
      <alignment horizontal="left"/>
    </xf>
    <xf numFmtId="0" fontId="1" fillId="0" borderId="61" xfId="1" applyFill="1" applyBorder="1" applyAlignment="1"/>
    <xf numFmtId="0" fontId="1" fillId="0" borderId="21" xfId="1" applyFill="1" applyBorder="1" applyAlignment="1"/>
    <xf numFmtId="0" fontId="1" fillId="0" borderId="54" xfId="1" applyFill="1" applyBorder="1" applyAlignment="1"/>
    <xf numFmtId="0" fontId="1" fillId="0" borderId="63" xfId="1" applyFill="1" applyBorder="1" applyAlignment="1">
      <alignment horizontal="center" vertical="center"/>
    </xf>
    <xf numFmtId="0" fontId="1" fillId="0" borderId="54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3" xfId="1" applyFill="1" applyBorder="1" applyAlignment="1">
      <alignment horizontal="center" vertical="center"/>
    </xf>
    <xf numFmtId="176" fontId="1" fillId="0" borderId="7" xfId="1" applyNumberFormat="1" applyFill="1" applyBorder="1" applyAlignment="1"/>
    <xf numFmtId="176" fontId="1" fillId="0" borderId="8" xfId="1" applyNumberFormat="1" applyFill="1" applyBorder="1" applyAlignment="1"/>
    <xf numFmtId="176" fontId="1" fillId="0" borderId="7" xfId="1" applyNumberFormat="1" applyFill="1" applyBorder="1" applyAlignment="1">
      <alignment horizontal="right"/>
    </xf>
    <xf numFmtId="176" fontId="1" fillId="0" borderId="8" xfId="1" applyNumberFormat="1" applyFill="1" applyBorder="1" applyAlignment="1">
      <alignment horizontal="right"/>
    </xf>
    <xf numFmtId="180" fontId="1" fillId="0" borderId="7" xfId="1" applyNumberFormat="1" applyFont="1" applyFill="1" applyBorder="1" applyAlignment="1" applyProtection="1"/>
    <xf numFmtId="180" fontId="1" fillId="0" borderId="8" xfId="1" applyNumberFormat="1" applyFont="1" applyFill="1" applyBorder="1" applyAlignment="1" applyProtection="1"/>
    <xf numFmtId="182" fontId="1" fillId="0" borderId="7" xfId="1" applyNumberFormat="1" applyFont="1" applyFill="1" applyBorder="1" applyAlignment="1" applyProtection="1"/>
    <xf numFmtId="182" fontId="1" fillId="0" borderId="8" xfId="1" applyNumberFormat="1" applyFont="1" applyFill="1" applyBorder="1" applyAlignment="1" applyProtection="1"/>
    <xf numFmtId="180" fontId="1" fillId="0" borderId="45" xfId="1" applyNumberFormat="1" applyFont="1" applyFill="1" applyBorder="1" applyAlignment="1" applyProtection="1"/>
    <xf numFmtId="180" fontId="1" fillId="0" borderId="14" xfId="1" applyNumberFormat="1" applyFont="1" applyFill="1" applyBorder="1" applyAlignment="1" applyProtection="1"/>
    <xf numFmtId="0" fontId="1" fillId="0" borderId="14" xfId="1" applyFill="1" applyBorder="1" applyAlignment="1"/>
    <xf numFmtId="182" fontId="1" fillId="0" borderId="14" xfId="1" applyNumberFormat="1" applyFont="1" applyFill="1" applyBorder="1" applyAlignment="1" applyProtection="1"/>
    <xf numFmtId="182" fontId="1" fillId="0" borderId="14" xfId="1" applyNumberFormat="1" applyFill="1" applyBorder="1" applyAlignment="1"/>
    <xf numFmtId="180" fontId="1" fillId="0" borderId="8" xfId="1" applyNumberFormat="1" applyFont="1" applyFill="1" applyBorder="1" applyAlignment="1" applyProtection="1">
      <alignment horizontal="right"/>
    </xf>
    <xf numFmtId="0" fontId="1" fillId="0" borderId="9" xfId="1" applyFill="1" applyBorder="1" applyAlignment="1">
      <alignment horizontal="right"/>
    </xf>
    <xf numFmtId="180" fontId="1" fillId="0" borderId="14" xfId="1" applyNumberFormat="1" applyFont="1" applyFill="1" applyBorder="1" applyAlignment="1" applyProtection="1">
      <alignment horizontal="right"/>
    </xf>
    <xf numFmtId="49" fontId="8" fillId="0" borderId="6" xfId="1" applyNumberFormat="1" applyFont="1" applyFill="1" applyBorder="1" applyAlignment="1" applyProtection="1">
      <alignment horizontal="center"/>
    </xf>
    <xf numFmtId="0" fontId="1" fillId="0" borderId="0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8" xfId="1" applyFill="1" applyBorder="1" applyAlignment="1"/>
    <xf numFmtId="182" fontId="1" fillId="0" borderId="8" xfId="1" applyNumberFormat="1" applyFill="1" applyBorder="1" applyAlignment="1"/>
    <xf numFmtId="180" fontId="1" fillId="0" borderId="7" xfId="1" applyNumberFormat="1" applyFont="1" applyFill="1" applyBorder="1" applyAlignment="1" applyProtection="1">
      <alignment horizontal="right"/>
    </xf>
    <xf numFmtId="0" fontId="1" fillId="0" borderId="45" xfId="1" applyFill="1" applyBorder="1" applyAlignment="1">
      <alignment horizontal="right"/>
    </xf>
    <xf numFmtId="49" fontId="8" fillId="0" borderId="0" xfId="1" applyNumberFormat="1" applyFont="1" applyFill="1" applyBorder="1" applyAlignment="1" applyProtection="1">
      <alignment horizontal="center"/>
    </xf>
    <xf numFmtId="49" fontId="8" fillId="0" borderId="8" xfId="1" applyNumberFormat="1" applyFont="1" applyFill="1" applyBorder="1" applyAlignment="1" applyProtection="1">
      <alignment horizontal="center"/>
    </xf>
    <xf numFmtId="180" fontId="1" fillId="0" borderId="45" xfId="1" applyNumberFormat="1" applyFont="1" applyFill="1" applyBorder="1" applyAlignment="1" applyProtection="1">
      <alignment horizontal="right"/>
    </xf>
    <xf numFmtId="0" fontId="1" fillId="0" borderId="45" xfId="1" applyFill="1" applyBorder="1" applyAlignment="1"/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4" xfId="1" applyFont="1" applyFill="1" applyBorder="1" applyAlignment="1">
      <alignment horizontal="center" vertical="center" wrapText="1"/>
    </xf>
  </cellXfs>
  <cellStyles count="4">
    <cellStyle name="桁区切り 2" xfId="2"/>
    <cellStyle name="桁区切り 3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8</xdr:row>
      <xdr:rowOff>66675</xdr:rowOff>
    </xdr:from>
    <xdr:to>
      <xdr:col>9</xdr:col>
      <xdr:colOff>466725</xdr:colOff>
      <xdr:row>8</xdr:row>
      <xdr:rowOff>142875</xdr:rowOff>
    </xdr:to>
    <xdr:sp macro="" textlink="">
      <xdr:nvSpPr>
        <xdr:cNvPr id="2" name="AutoShape 1"/>
        <xdr:cNvSpPr>
          <a:spLocks/>
        </xdr:cNvSpPr>
      </xdr:nvSpPr>
      <xdr:spPr bwMode="auto">
        <a:xfrm rot="5400000">
          <a:off x="6234113" y="1500187"/>
          <a:ext cx="76200" cy="923925"/>
        </a:xfrm>
        <a:prstGeom prst="rightBrace">
          <a:avLst>
            <a:gd name="adj1" fmla="val 10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342900</xdr:colOff>
      <xdr:row>17</xdr:row>
      <xdr:rowOff>85725</xdr:rowOff>
    </xdr:from>
    <xdr:to>
      <xdr:col>10</xdr:col>
      <xdr:colOff>485775</xdr:colOff>
      <xdr:row>17</xdr:row>
      <xdr:rowOff>200025</xdr:rowOff>
    </xdr:to>
    <xdr:sp macro="" textlink="">
      <xdr:nvSpPr>
        <xdr:cNvPr id="3" name="AutoShape 2"/>
        <xdr:cNvSpPr>
          <a:spLocks/>
        </xdr:cNvSpPr>
      </xdr:nvSpPr>
      <xdr:spPr bwMode="auto">
        <a:xfrm rot="5390283">
          <a:off x="6624638" y="2967037"/>
          <a:ext cx="114300" cy="1685925"/>
        </a:xfrm>
        <a:prstGeom prst="rightBrace">
          <a:avLst>
            <a:gd name="adj1" fmla="val 12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Q134"/>
  <sheetViews>
    <sheetView showGridLines="0" tabSelected="1" zoomScaleNormal="100" zoomScaleSheetLayoutView="80" workbookViewId="0"/>
  </sheetViews>
  <sheetFormatPr defaultColWidth="10.625" defaultRowHeight="21.6" customHeight="1"/>
  <cols>
    <col min="1" max="1" width="1.625" style="1" customWidth="1"/>
    <col min="2" max="2" width="6.625" style="1" customWidth="1"/>
    <col min="3" max="3" width="11.25" style="1" customWidth="1"/>
    <col min="4" max="4" width="8.375" style="1" customWidth="1"/>
    <col min="5" max="5" width="2.5" style="1" customWidth="1"/>
    <col min="6" max="9" width="8.375" style="1" customWidth="1"/>
    <col min="10" max="10" width="9.875" style="1" customWidth="1"/>
    <col min="11" max="15" width="8.375" style="1" customWidth="1"/>
    <col min="16" max="16" width="8.5" style="1" customWidth="1"/>
    <col min="17" max="17" width="8.375" style="1" customWidth="1"/>
    <col min="18" max="18" width="0.875" style="1" customWidth="1"/>
    <col min="19" max="16384" width="10.625" style="1"/>
  </cols>
  <sheetData>
    <row r="1" spans="2:17" ht="18" customHeight="1">
      <c r="B1" s="33" t="s">
        <v>0</v>
      </c>
    </row>
    <row r="2" spans="2:17" ht="18" customHeight="1" thickBot="1">
      <c r="B2" s="2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17" ht="21.6" customHeight="1">
      <c r="B3" s="5"/>
      <c r="C3" s="6"/>
      <c r="D3" s="7"/>
      <c r="E3" s="8"/>
      <c r="F3" s="7" t="s">
        <v>2</v>
      </c>
      <c r="G3" s="7"/>
      <c r="H3" s="7"/>
      <c r="I3" s="7"/>
      <c r="J3" s="7"/>
      <c r="K3" s="7" t="s">
        <v>3</v>
      </c>
      <c r="L3" s="7" t="s">
        <v>4</v>
      </c>
      <c r="M3" s="7" t="s">
        <v>4</v>
      </c>
      <c r="N3" s="7" t="s">
        <v>5</v>
      </c>
      <c r="O3" s="7"/>
      <c r="P3" s="7" t="s">
        <v>6</v>
      </c>
      <c r="Q3" s="9" t="s">
        <v>7</v>
      </c>
    </row>
    <row r="4" spans="2:17" ht="21.6" customHeight="1">
      <c r="B4" s="10"/>
      <c r="C4" s="6"/>
      <c r="D4" s="11" t="s">
        <v>8</v>
      </c>
      <c r="E4" s="12"/>
      <c r="F4" s="11"/>
      <c r="G4" s="11" t="s">
        <v>9</v>
      </c>
      <c r="H4" s="11" t="s">
        <v>10</v>
      </c>
      <c r="I4" s="11" t="s">
        <v>11</v>
      </c>
      <c r="J4" s="11" t="s">
        <v>12</v>
      </c>
      <c r="K4" s="11"/>
      <c r="L4" s="11"/>
      <c r="M4" s="11"/>
      <c r="N4" s="11" t="s">
        <v>13</v>
      </c>
      <c r="O4" s="11" t="s">
        <v>14</v>
      </c>
      <c r="P4" s="11"/>
      <c r="Q4" s="13"/>
    </row>
    <row r="5" spans="2:17" ht="21.6" customHeight="1">
      <c r="B5" s="14"/>
      <c r="C5" s="15"/>
      <c r="D5" s="16"/>
      <c r="E5" s="17"/>
      <c r="F5" s="16" t="s">
        <v>15</v>
      </c>
      <c r="G5" s="16"/>
      <c r="H5" s="16"/>
      <c r="I5" s="16"/>
      <c r="J5" s="16"/>
      <c r="K5" s="16" t="s">
        <v>16</v>
      </c>
      <c r="L5" s="16" t="s">
        <v>17</v>
      </c>
      <c r="M5" s="16" t="s">
        <v>18</v>
      </c>
      <c r="N5" s="16" t="s">
        <v>19</v>
      </c>
      <c r="O5" s="16"/>
      <c r="P5" s="16" t="s">
        <v>20</v>
      </c>
      <c r="Q5" s="18" t="s">
        <v>21</v>
      </c>
    </row>
    <row r="6" spans="2:17" ht="21" hidden="1" customHeight="1">
      <c r="B6" s="19" t="s">
        <v>22</v>
      </c>
      <c r="C6" s="6" t="s">
        <v>23</v>
      </c>
      <c r="D6" s="20">
        <v>1950</v>
      </c>
      <c r="E6" s="21"/>
      <c r="F6" s="20">
        <v>675</v>
      </c>
      <c r="G6" s="20">
        <v>669</v>
      </c>
      <c r="H6" s="20">
        <v>220</v>
      </c>
      <c r="I6" s="20">
        <v>1017</v>
      </c>
      <c r="J6" s="20">
        <v>1991</v>
      </c>
      <c r="K6" s="22" t="s">
        <v>24</v>
      </c>
      <c r="L6" s="20">
        <v>5</v>
      </c>
      <c r="M6" s="22" t="s">
        <v>25</v>
      </c>
      <c r="N6" s="20">
        <v>386</v>
      </c>
      <c r="O6" s="20">
        <v>38</v>
      </c>
      <c r="P6" s="20">
        <v>42</v>
      </c>
      <c r="Q6" s="23">
        <v>199</v>
      </c>
    </row>
    <row r="7" spans="2:17" ht="21" hidden="1" customHeight="1">
      <c r="B7" s="19" t="s">
        <v>26</v>
      </c>
      <c r="C7" s="6" t="s">
        <v>27</v>
      </c>
      <c r="D7" s="20">
        <v>1966</v>
      </c>
      <c r="E7" s="21"/>
      <c r="F7" s="20">
        <v>663</v>
      </c>
      <c r="G7" s="20">
        <v>671</v>
      </c>
      <c r="H7" s="20">
        <v>261</v>
      </c>
      <c r="I7" s="20">
        <v>1030</v>
      </c>
      <c r="J7" s="20">
        <v>2202</v>
      </c>
      <c r="K7" s="20">
        <v>74</v>
      </c>
      <c r="L7" s="20">
        <v>5</v>
      </c>
      <c r="M7" s="22" t="s">
        <v>25</v>
      </c>
      <c r="N7" s="20">
        <v>378</v>
      </c>
      <c r="O7" s="20">
        <v>37</v>
      </c>
      <c r="P7" s="20">
        <v>37</v>
      </c>
      <c r="Q7" s="23">
        <v>176</v>
      </c>
    </row>
    <row r="8" spans="2:17" ht="21" customHeight="1">
      <c r="B8" s="24" t="s">
        <v>28</v>
      </c>
      <c r="C8" s="6" t="s">
        <v>29</v>
      </c>
      <c r="D8" s="20">
        <v>2009</v>
      </c>
      <c r="E8" s="21"/>
      <c r="F8" s="20">
        <v>665</v>
      </c>
      <c r="G8" s="20">
        <v>680</v>
      </c>
      <c r="H8" s="20">
        <v>282</v>
      </c>
      <c r="I8" s="20">
        <v>1016</v>
      </c>
      <c r="J8" s="20">
        <v>2204</v>
      </c>
      <c r="K8" s="20">
        <v>133</v>
      </c>
      <c r="L8" s="20">
        <v>5</v>
      </c>
      <c r="M8" s="22" t="s">
        <v>24</v>
      </c>
      <c r="N8" s="20">
        <v>571</v>
      </c>
      <c r="O8" s="20">
        <v>352</v>
      </c>
      <c r="P8" s="20">
        <v>319</v>
      </c>
      <c r="Q8" s="23">
        <v>185</v>
      </c>
    </row>
    <row r="9" spans="2:17" ht="21" hidden="1" customHeight="1">
      <c r="B9" s="10"/>
      <c r="C9" s="6"/>
      <c r="D9" s="20"/>
      <c r="E9" s="21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3"/>
    </row>
    <row r="10" spans="2:17" ht="21" hidden="1" customHeight="1">
      <c r="B10" s="19" t="s">
        <v>30</v>
      </c>
      <c r="C10" s="6"/>
      <c r="D10" s="20">
        <v>2019</v>
      </c>
      <c r="E10" s="21"/>
      <c r="F10" s="20">
        <v>666</v>
      </c>
      <c r="G10" s="20">
        <v>679</v>
      </c>
      <c r="H10" s="20">
        <v>266</v>
      </c>
      <c r="I10" s="20">
        <v>1022</v>
      </c>
      <c r="J10" s="20">
        <v>2474</v>
      </c>
      <c r="K10" s="20">
        <v>268</v>
      </c>
      <c r="L10" s="20">
        <v>3</v>
      </c>
      <c r="M10" s="20">
        <v>15</v>
      </c>
      <c r="N10" s="20">
        <v>526</v>
      </c>
      <c r="O10" s="20">
        <v>215</v>
      </c>
      <c r="P10" s="20">
        <v>187</v>
      </c>
      <c r="Q10" s="23">
        <v>173</v>
      </c>
    </row>
    <row r="11" spans="2:17" ht="21" hidden="1" customHeight="1">
      <c r="B11" s="19" t="s">
        <v>31</v>
      </c>
      <c r="C11" s="6"/>
      <c r="D11" s="20">
        <v>2044</v>
      </c>
      <c r="E11" s="21"/>
      <c r="F11" s="20">
        <v>659</v>
      </c>
      <c r="G11" s="20">
        <v>693</v>
      </c>
      <c r="H11" s="20">
        <v>262</v>
      </c>
      <c r="I11" s="20">
        <v>1026</v>
      </c>
      <c r="J11" s="20">
        <v>2615</v>
      </c>
      <c r="K11" s="20">
        <v>508</v>
      </c>
      <c r="L11" s="20">
        <v>3</v>
      </c>
      <c r="M11" s="20">
        <v>87</v>
      </c>
      <c r="N11" s="20">
        <v>450</v>
      </c>
      <c r="O11" s="20">
        <v>330</v>
      </c>
      <c r="P11" s="20">
        <v>332</v>
      </c>
      <c r="Q11" s="23">
        <v>149</v>
      </c>
    </row>
    <row r="12" spans="2:17" ht="21" hidden="1" customHeight="1">
      <c r="B12" s="19" t="s">
        <v>32</v>
      </c>
      <c r="C12" s="6"/>
      <c r="D12" s="20">
        <v>2009</v>
      </c>
      <c r="E12" s="21"/>
      <c r="F12" s="20">
        <v>652</v>
      </c>
      <c r="G12" s="20">
        <v>711</v>
      </c>
      <c r="H12" s="20">
        <v>264</v>
      </c>
      <c r="I12" s="20">
        <v>1029</v>
      </c>
      <c r="J12" s="20">
        <v>2631</v>
      </c>
      <c r="K12" s="20">
        <v>841</v>
      </c>
      <c r="L12" s="20">
        <v>4</v>
      </c>
      <c r="M12" s="20">
        <v>114</v>
      </c>
      <c r="N12" s="20">
        <v>635</v>
      </c>
      <c r="O12" s="20">
        <v>461</v>
      </c>
      <c r="P12" s="20">
        <v>433</v>
      </c>
      <c r="Q12" s="23">
        <v>158</v>
      </c>
    </row>
    <row r="13" spans="2:17" ht="21" hidden="1" customHeight="1">
      <c r="B13" s="19" t="s">
        <v>33</v>
      </c>
      <c r="C13" s="6"/>
      <c r="D13" s="20">
        <v>1999</v>
      </c>
      <c r="E13" s="21"/>
      <c r="F13" s="20">
        <v>657</v>
      </c>
      <c r="G13" s="20">
        <v>739</v>
      </c>
      <c r="H13" s="20">
        <v>272</v>
      </c>
      <c r="I13" s="20">
        <v>1037</v>
      </c>
      <c r="J13" s="20">
        <v>2773</v>
      </c>
      <c r="K13" s="20">
        <v>1108</v>
      </c>
      <c r="L13" s="20">
        <v>7</v>
      </c>
      <c r="M13" s="20">
        <v>121</v>
      </c>
      <c r="N13" s="20">
        <v>617</v>
      </c>
      <c r="O13" s="20">
        <v>468</v>
      </c>
      <c r="P13" s="20">
        <v>445</v>
      </c>
      <c r="Q13" s="23">
        <v>272</v>
      </c>
    </row>
    <row r="14" spans="2:17" ht="21" customHeight="1">
      <c r="B14" s="19" t="s">
        <v>34</v>
      </c>
      <c r="C14" s="6" t="s">
        <v>35</v>
      </c>
      <c r="D14" s="20">
        <v>2048</v>
      </c>
      <c r="E14" s="21"/>
      <c r="F14" s="20">
        <v>661</v>
      </c>
      <c r="G14" s="20">
        <v>741</v>
      </c>
      <c r="H14" s="20">
        <v>290</v>
      </c>
      <c r="I14" s="20">
        <v>1042</v>
      </c>
      <c r="J14" s="20">
        <v>2915</v>
      </c>
      <c r="K14" s="20">
        <v>1441</v>
      </c>
      <c r="L14" s="20">
        <v>23</v>
      </c>
      <c r="M14" s="20">
        <v>127</v>
      </c>
      <c r="N14" s="20">
        <v>603</v>
      </c>
      <c r="O14" s="20">
        <v>415</v>
      </c>
      <c r="P14" s="20">
        <v>401</v>
      </c>
      <c r="Q14" s="23">
        <v>171</v>
      </c>
    </row>
    <row r="15" spans="2:17" ht="20.25" customHeight="1">
      <c r="B15" s="10"/>
      <c r="C15" s="6"/>
      <c r="D15" s="20"/>
      <c r="E15" s="21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3"/>
    </row>
    <row r="16" spans="2:17" ht="20.25" customHeight="1">
      <c r="B16" s="19" t="s">
        <v>36</v>
      </c>
      <c r="C16" s="6" t="s">
        <v>37</v>
      </c>
      <c r="D16" s="20">
        <v>2064</v>
      </c>
      <c r="E16" s="21"/>
      <c r="F16" s="20">
        <v>665</v>
      </c>
      <c r="G16" s="20">
        <v>755</v>
      </c>
      <c r="H16" s="20">
        <v>299</v>
      </c>
      <c r="I16" s="20">
        <v>1047</v>
      </c>
      <c r="J16" s="20">
        <v>3009</v>
      </c>
      <c r="K16" s="20">
        <v>1797</v>
      </c>
      <c r="L16" s="20">
        <v>37</v>
      </c>
      <c r="M16" s="20">
        <v>134</v>
      </c>
      <c r="N16" s="20">
        <v>632</v>
      </c>
      <c r="O16" s="20">
        <v>443</v>
      </c>
      <c r="P16" s="20">
        <v>428</v>
      </c>
      <c r="Q16" s="23">
        <v>163</v>
      </c>
    </row>
    <row r="17" spans="2:17" ht="20.25" customHeight="1">
      <c r="B17" s="19" t="s">
        <v>38</v>
      </c>
      <c r="C17" s="6" t="s">
        <v>39</v>
      </c>
      <c r="D17" s="20">
        <v>2098</v>
      </c>
      <c r="E17" s="21"/>
      <c r="F17" s="20">
        <v>669</v>
      </c>
      <c r="G17" s="20">
        <v>764</v>
      </c>
      <c r="H17" s="20">
        <v>289</v>
      </c>
      <c r="I17" s="20">
        <v>1041</v>
      </c>
      <c r="J17" s="20">
        <v>3125</v>
      </c>
      <c r="K17" s="20">
        <v>2191</v>
      </c>
      <c r="L17" s="20">
        <v>46</v>
      </c>
      <c r="M17" s="20">
        <v>119</v>
      </c>
      <c r="N17" s="20">
        <v>627</v>
      </c>
      <c r="O17" s="20">
        <v>420</v>
      </c>
      <c r="P17" s="20">
        <v>393</v>
      </c>
      <c r="Q17" s="23">
        <v>183</v>
      </c>
    </row>
    <row r="18" spans="2:17" ht="20.25" customHeight="1">
      <c r="B18" s="19" t="s">
        <v>40</v>
      </c>
      <c r="C18" s="6" t="s">
        <v>41</v>
      </c>
      <c r="D18" s="20">
        <v>2103</v>
      </c>
      <c r="E18" s="21"/>
      <c r="F18" s="20">
        <v>674</v>
      </c>
      <c r="G18" s="20">
        <v>755</v>
      </c>
      <c r="H18" s="20">
        <v>292</v>
      </c>
      <c r="I18" s="20">
        <v>1042</v>
      </c>
      <c r="J18" s="20">
        <v>3108</v>
      </c>
      <c r="K18" s="20">
        <v>2508</v>
      </c>
      <c r="L18" s="20">
        <v>60</v>
      </c>
      <c r="M18" s="20">
        <v>122</v>
      </c>
      <c r="N18" s="20">
        <v>577</v>
      </c>
      <c r="O18" s="20">
        <v>377</v>
      </c>
      <c r="P18" s="20">
        <v>354</v>
      </c>
      <c r="Q18" s="23">
        <v>162</v>
      </c>
    </row>
    <row r="19" spans="2:17" ht="20.25" customHeight="1">
      <c r="B19" s="19" t="s">
        <v>42</v>
      </c>
      <c r="C19" s="6" t="s">
        <v>43</v>
      </c>
      <c r="D19" s="20">
        <v>2127</v>
      </c>
      <c r="E19" s="21"/>
      <c r="F19" s="20">
        <v>679</v>
      </c>
      <c r="G19" s="20">
        <v>775</v>
      </c>
      <c r="H19" s="20">
        <v>294</v>
      </c>
      <c r="I19" s="20">
        <v>1046</v>
      </c>
      <c r="J19" s="20">
        <v>3248</v>
      </c>
      <c r="K19" s="20">
        <v>2858</v>
      </c>
      <c r="L19" s="20">
        <v>61</v>
      </c>
      <c r="M19" s="20">
        <v>120</v>
      </c>
      <c r="N19" s="20">
        <v>675</v>
      </c>
      <c r="O19" s="20">
        <v>436</v>
      </c>
      <c r="P19" s="20">
        <v>408</v>
      </c>
      <c r="Q19" s="23">
        <v>180</v>
      </c>
    </row>
    <row r="20" spans="2:17" ht="20.25" customHeight="1">
      <c r="B20" s="19" t="s">
        <v>44</v>
      </c>
      <c r="C20" s="6" t="s">
        <v>45</v>
      </c>
      <c r="D20" s="20">
        <v>2183</v>
      </c>
      <c r="E20" s="21"/>
      <c r="F20" s="20">
        <v>679</v>
      </c>
      <c r="G20" s="20">
        <v>797</v>
      </c>
      <c r="H20" s="20">
        <v>302</v>
      </c>
      <c r="I20" s="20">
        <v>696</v>
      </c>
      <c r="J20" s="20">
        <v>3334</v>
      </c>
      <c r="K20" s="20">
        <v>3328</v>
      </c>
      <c r="L20" s="20">
        <v>68</v>
      </c>
      <c r="M20" s="20">
        <v>114</v>
      </c>
      <c r="N20" s="20">
        <v>647</v>
      </c>
      <c r="O20" s="20">
        <v>379</v>
      </c>
      <c r="P20" s="20">
        <v>388</v>
      </c>
      <c r="Q20" s="23">
        <v>180</v>
      </c>
    </row>
    <row r="21" spans="2:17" ht="20.25" customHeight="1">
      <c r="B21" s="10"/>
      <c r="C21" s="6"/>
      <c r="D21" s="20"/>
      <c r="E21" s="2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3"/>
    </row>
    <row r="22" spans="2:17" ht="20.25" customHeight="1">
      <c r="B22" s="19" t="s">
        <v>46</v>
      </c>
      <c r="C22" s="6" t="s">
        <v>47</v>
      </c>
      <c r="D22" s="20">
        <v>2226</v>
      </c>
      <c r="E22" s="21"/>
      <c r="F22" s="20">
        <v>675</v>
      </c>
      <c r="G22" s="20">
        <v>813</v>
      </c>
      <c r="H22" s="20">
        <v>304</v>
      </c>
      <c r="I22" s="20">
        <v>746</v>
      </c>
      <c r="J22" s="20">
        <v>3521</v>
      </c>
      <c r="K22" s="20">
        <v>3828</v>
      </c>
      <c r="L22" s="20">
        <v>87</v>
      </c>
      <c r="M22" s="20">
        <v>129</v>
      </c>
      <c r="N22" s="20">
        <v>717</v>
      </c>
      <c r="O22" s="20">
        <v>401</v>
      </c>
      <c r="P22" s="20">
        <v>397</v>
      </c>
      <c r="Q22" s="23">
        <v>185</v>
      </c>
    </row>
    <row r="23" spans="2:17" ht="20.25" customHeight="1">
      <c r="B23" s="19" t="s">
        <v>48</v>
      </c>
      <c r="C23" s="6" t="s">
        <v>49</v>
      </c>
      <c r="D23" s="20">
        <v>2231</v>
      </c>
      <c r="E23" s="21"/>
      <c r="F23" s="20">
        <v>680</v>
      </c>
      <c r="G23" s="20">
        <v>796</v>
      </c>
      <c r="H23" s="20">
        <v>307</v>
      </c>
      <c r="I23" s="20">
        <v>414</v>
      </c>
      <c r="J23" s="20">
        <v>2742</v>
      </c>
      <c r="K23" s="20">
        <v>2689</v>
      </c>
      <c r="L23" s="20">
        <v>92</v>
      </c>
      <c r="M23" s="20">
        <v>114</v>
      </c>
      <c r="N23" s="20">
        <v>763</v>
      </c>
      <c r="O23" s="20">
        <v>405</v>
      </c>
      <c r="P23" s="20">
        <v>402</v>
      </c>
      <c r="Q23" s="23">
        <v>187</v>
      </c>
    </row>
    <row r="24" spans="2:17" ht="20.25" customHeight="1">
      <c r="B24" s="19" t="s">
        <v>50</v>
      </c>
      <c r="C24" s="6" t="s">
        <v>51</v>
      </c>
      <c r="D24" s="20">
        <v>2373</v>
      </c>
      <c r="E24" s="21"/>
      <c r="F24" s="20">
        <v>676</v>
      </c>
      <c r="G24" s="20">
        <v>871</v>
      </c>
      <c r="H24" s="20">
        <v>311</v>
      </c>
      <c r="I24" s="20">
        <v>390</v>
      </c>
      <c r="J24" s="20">
        <v>2842</v>
      </c>
      <c r="K24" s="20">
        <v>2958</v>
      </c>
      <c r="L24" s="20">
        <v>121</v>
      </c>
      <c r="M24" s="20">
        <v>133</v>
      </c>
      <c r="N24" s="20">
        <v>655</v>
      </c>
      <c r="O24" s="20">
        <v>352</v>
      </c>
      <c r="P24" s="20">
        <v>351</v>
      </c>
      <c r="Q24" s="23">
        <v>154</v>
      </c>
    </row>
    <row r="25" spans="2:17" ht="20.25" customHeight="1">
      <c r="B25" s="19" t="s">
        <v>52</v>
      </c>
      <c r="C25" s="6" t="s">
        <v>53</v>
      </c>
      <c r="D25" s="20">
        <v>2406</v>
      </c>
      <c r="E25" s="21"/>
      <c r="F25" s="20">
        <v>680</v>
      </c>
      <c r="G25" s="20">
        <v>924</v>
      </c>
      <c r="H25" s="20">
        <v>314</v>
      </c>
      <c r="I25" s="20">
        <v>378</v>
      </c>
      <c r="J25" s="20">
        <v>2895</v>
      </c>
      <c r="K25" s="20">
        <v>3284</v>
      </c>
      <c r="L25" s="20">
        <v>154</v>
      </c>
      <c r="M25" s="20">
        <v>150</v>
      </c>
      <c r="N25" s="20">
        <v>701</v>
      </c>
      <c r="O25" s="20">
        <v>374</v>
      </c>
      <c r="P25" s="20">
        <v>366</v>
      </c>
      <c r="Q25" s="23">
        <v>162</v>
      </c>
    </row>
    <row r="26" spans="2:17" ht="20.25" customHeight="1">
      <c r="B26" s="19" t="s">
        <v>54</v>
      </c>
      <c r="C26" s="6" t="s">
        <v>55</v>
      </c>
      <c r="D26" s="20">
        <v>2471</v>
      </c>
      <c r="E26" s="21"/>
      <c r="F26" s="20">
        <v>679</v>
      </c>
      <c r="G26" s="20">
        <v>973</v>
      </c>
      <c r="H26" s="20">
        <v>315</v>
      </c>
      <c r="I26" s="20">
        <v>378</v>
      </c>
      <c r="J26" s="20">
        <v>3101</v>
      </c>
      <c r="K26" s="20">
        <v>3643</v>
      </c>
      <c r="L26" s="20">
        <v>157</v>
      </c>
      <c r="M26" s="20">
        <v>162</v>
      </c>
      <c r="N26" s="20">
        <v>708</v>
      </c>
      <c r="O26" s="20">
        <v>388</v>
      </c>
      <c r="P26" s="20">
        <v>373</v>
      </c>
      <c r="Q26" s="23">
        <v>167</v>
      </c>
    </row>
    <row r="27" spans="2:17" ht="20.25" customHeight="1">
      <c r="B27" s="10"/>
      <c r="C27" s="6"/>
      <c r="D27" s="20"/>
      <c r="E27" s="21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3"/>
    </row>
    <row r="28" spans="2:17" ht="20.25" customHeight="1">
      <c r="B28" s="19" t="s">
        <v>56</v>
      </c>
      <c r="C28" s="6" t="s">
        <v>57</v>
      </c>
      <c r="D28" s="20">
        <v>2552</v>
      </c>
      <c r="E28" s="21"/>
      <c r="F28" s="20">
        <v>691</v>
      </c>
      <c r="G28" s="20">
        <v>1042</v>
      </c>
      <c r="H28" s="20">
        <v>322</v>
      </c>
      <c r="I28" s="20">
        <v>402</v>
      </c>
      <c r="J28" s="20">
        <v>3256</v>
      </c>
      <c r="K28" s="20">
        <v>3841</v>
      </c>
      <c r="L28" s="20">
        <v>189</v>
      </c>
      <c r="M28" s="20">
        <v>174</v>
      </c>
      <c r="N28" s="20">
        <v>776</v>
      </c>
      <c r="O28" s="20">
        <v>413</v>
      </c>
      <c r="P28" s="20">
        <v>387</v>
      </c>
      <c r="Q28" s="23">
        <v>149</v>
      </c>
    </row>
    <row r="29" spans="2:17" ht="20.25" customHeight="1">
      <c r="B29" s="19" t="s">
        <v>58</v>
      </c>
      <c r="C29" s="6" t="s">
        <v>59</v>
      </c>
      <c r="D29" s="20">
        <v>2632</v>
      </c>
      <c r="E29" s="21"/>
      <c r="F29" s="20">
        <v>683</v>
      </c>
      <c r="G29" s="20">
        <v>1061</v>
      </c>
      <c r="H29" s="20">
        <v>334</v>
      </c>
      <c r="I29" s="20">
        <v>393</v>
      </c>
      <c r="J29" s="20">
        <v>3436</v>
      </c>
      <c r="K29" s="20">
        <v>3920</v>
      </c>
      <c r="L29" s="20">
        <v>215</v>
      </c>
      <c r="M29" s="20">
        <v>173</v>
      </c>
      <c r="N29" s="20">
        <v>778</v>
      </c>
      <c r="O29" s="20">
        <v>478</v>
      </c>
      <c r="P29" s="20">
        <v>449</v>
      </c>
      <c r="Q29" s="23">
        <v>149</v>
      </c>
    </row>
    <row r="30" spans="2:17" ht="20.25" customHeight="1">
      <c r="B30" s="19" t="s">
        <v>60</v>
      </c>
      <c r="C30" s="6" t="s">
        <v>61</v>
      </c>
      <c r="D30" s="20">
        <v>2660</v>
      </c>
      <c r="E30" s="21"/>
      <c r="F30" s="20">
        <v>682</v>
      </c>
      <c r="G30" s="20">
        <v>1061</v>
      </c>
      <c r="H30" s="20">
        <v>339</v>
      </c>
      <c r="I30" s="20">
        <v>380</v>
      </c>
      <c r="J30" s="20">
        <v>3693</v>
      </c>
      <c r="K30" s="20">
        <v>3860</v>
      </c>
      <c r="L30" s="20">
        <v>234</v>
      </c>
      <c r="M30" s="20">
        <v>193</v>
      </c>
      <c r="N30" s="20">
        <v>900</v>
      </c>
      <c r="O30" s="20">
        <v>477</v>
      </c>
      <c r="P30" s="20">
        <v>463</v>
      </c>
      <c r="Q30" s="23">
        <v>152</v>
      </c>
    </row>
    <row r="31" spans="2:17" ht="20.25" customHeight="1">
      <c r="B31" s="19" t="s">
        <v>62</v>
      </c>
      <c r="C31" s="6" t="s">
        <v>63</v>
      </c>
      <c r="D31" s="20">
        <v>2765</v>
      </c>
      <c r="E31" s="21"/>
      <c r="F31" s="20">
        <v>682</v>
      </c>
      <c r="G31" s="20">
        <v>1134</v>
      </c>
      <c r="H31" s="20">
        <v>345</v>
      </c>
      <c r="I31" s="20">
        <v>359</v>
      </c>
      <c r="J31" s="20">
        <v>3969</v>
      </c>
      <c r="K31" s="20">
        <v>3914</v>
      </c>
      <c r="L31" s="20">
        <v>237</v>
      </c>
      <c r="M31" s="20">
        <v>204</v>
      </c>
      <c r="N31" s="20">
        <v>908</v>
      </c>
      <c r="O31" s="20">
        <v>480</v>
      </c>
      <c r="P31" s="20">
        <v>462</v>
      </c>
      <c r="Q31" s="23">
        <v>125</v>
      </c>
    </row>
    <row r="32" spans="2:17" ht="20.25" customHeight="1">
      <c r="B32" s="19" t="s">
        <v>64</v>
      </c>
      <c r="C32" s="6" t="s">
        <v>65</v>
      </c>
      <c r="D32" s="20">
        <v>2755</v>
      </c>
      <c r="E32" s="21"/>
      <c r="F32" s="20">
        <v>691</v>
      </c>
      <c r="G32" s="20">
        <v>1201</v>
      </c>
      <c r="H32" s="20">
        <v>355</v>
      </c>
      <c r="I32" s="20">
        <v>358</v>
      </c>
      <c r="J32" s="20">
        <v>4301</v>
      </c>
      <c r="K32" s="20">
        <v>4037</v>
      </c>
      <c r="L32" s="20">
        <v>273</v>
      </c>
      <c r="M32" s="20">
        <v>219</v>
      </c>
      <c r="N32" s="20">
        <v>689</v>
      </c>
      <c r="O32" s="20">
        <v>387</v>
      </c>
      <c r="P32" s="20">
        <v>370</v>
      </c>
      <c r="Q32" s="23">
        <v>123</v>
      </c>
    </row>
    <row r="33" spans="2:17" ht="20.25" customHeight="1">
      <c r="B33" s="10"/>
      <c r="C33" s="6"/>
      <c r="D33" s="20"/>
      <c r="E33" s="21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3"/>
    </row>
    <row r="34" spans="2:17" ht="20.25" customHeight="1">
      <c r="B34" s="19" t="s">
        <v>66</v>
      </c>
      <c r="C34" s="6" t="s">
        <v>67</v>
      </c>
      <c r="D34" s="20">
        <v>2926</v>
      </c>
      <c r="E34" s="21"/>
      <c r="F34" s="20">
        <v>715</v>
      </c>
      <c r="G34" s="20">
        <v>1279</v>
      </c>
      <c r="H34" s="20">
        <v>369</v>
      </c>
      <c r="I34" s="20">
        <v>377</v>
      </c>
      <c r="J34" s="20">
        <v>4544</v>
      </c>
      <c r="K34" s="20">
        <v>4192</v>
      </c>
      <c r="L34" s="20">
        <v>333</v>
      </c>
      <c r="M34" s="20">
        <v>265</v>
      </c>
      <c r="N34" s="20">
        <v>738</v>
      </c>
      <c r="O34" s="20">
        <v>406</v>
      </c>
      <c r="P34" s="20">
        <v>386</v>
      </c>
      <c r="Q34" s="23">
        <v>120</v>
      </c>
    </row>
    <row r="35" spans="2:17" ht="20.25" customHeight="1">
      <c r="B35" s="19" t="s">
        <v>68</v>
      </c>
      <c r="C35" s="6" t="s">
        <v>69</v>
      </c>
      <c r="D35" s="20">
        <v>2976</v>
      </c>
      <c r="E35" s="21"/>
      <c r="F35" s="20">
        <v>739</v>
      </c>
      <c r="G35" s="20">
        <v>1336</v>
      </c>
      <c r="H35" s="20">
        <v>384</v>
      </c>
      <c r="I35" s="20">
        <v>401</v>
      </c>
      <c r="J35" s="20">
        <v>4838</v>
      </c>
      <c r="K35" s="20">
        <v>4245</v>
      </c>
      <c r="L35" s="20">
        <v>385</v>
      </c>
      <c r="M35" s="20">
        <v>282</v>
      </c>
      <c r="N35" s="20">
        <v>729</v>
      </c>
      <c r="O35" s="20">
        <v>421</v>
      </c>
      <c r="P35" s="20">
        <v>409</v>
      </c>
      <c r="Q35" s="23">
        <v>120</v>
      </c>
    </row>
    <row r="36" spans="2:17" ht="20.25" customHeight="1">
      <c r="B36" s="19" t="s">
        <v>70</v>
      </c>
      <c r="C36" s="6" t="s">
        <v>71</v>
      </c>
      <c r="D36" s="20">
        <v>3054</v>
      </c>
      <c r="E36" s="21"/>
      <c r="F36" s="20">
        <v>762</v>
      </c>
      <c r="G36" s="20">
        <v>1361</v>
      </c>
      <c r="H36" s="20">
        <v>389</v>
      </c>
      <c r="I36" s="20">
        <v>402</v>
      </c>
      <c r="J36" s="20">
        <v>5151</v>
      </c>
      <c r="K36" s="20">
        <v>4563</v>
      </c>
      <c r="L36" s="20">
        <v>434</v>
      </c>
      <c r="M36" s="20">
        <v>314</v>
      </c>
      <c r="N36" s="20">
        <v>732</v>
      </c>
      <c r="O36" s="20">
        <v>415</v>
      </c>
      <c r="P36" s="20">
        <v>402</v>
      </c>
      <c r="Q36" s="23">
        <v>119</v>
      </c>
    </row>
    <row r="37" spans="2:17" ht="20.25" customHeight="1">
      <c r="B37" s="19" t="s">
        <v>72</v>
      </c>
      <c r="C37" s="6" t="s">
        <v>73</v>
      </c>
      <c r="D37" s="20">
        <v>3118</v>
      </c>
      <c r="E37" s="21"/>
      <c r="F37" s="20">
        <v>782</v>
      </c>
      <c r="G37" s="20">
        <v>1434</v>
      </c>
      <c r="H37" s="20">
        <v>391</v>
      </c>
      <c r="I37" s="20">
        <v>407</v>
      </c>
      <c r="J37" s="20">
        <v>5381</v>
      </c>
      <c r="K37" s="20">
        <v>4685</v>
      </c>
      <c r="L37" s="20">
        <v>502</v>
      </c>
      <c r="M37" s="20">
        <v>346</v>
      </c>
      <c r="N37" s="20">
        <v>840</v>
      </c>
      <c r="O37" s="20">
        <v>509</v>
      </c>
      <c r="P37" s="20">
        <v>488</v>
      </c>
      <c r="Q37" s="23">
        <v>145</v>
      </c>
    </row>
    <row r="38" spans="2:17" ht="20.25" customHeight="1">
      <c r="B38" s="19" t="s">
        <v>74</v>
      </c>
      <c r="C38" s="6" t="s">
        <v>75</v>
      </c>
      <c r="D38" s="20">
        <v>3217</v>
      </c>
      <c r="E38" s="21"/>
      <c r="F38" s="20">
        <v>811</v>
      </c>
      <c r="G38" s="20">
        <v>1526</v>
      </c>
      <c r="H38" s="20">
        <v>400</v>
      </c>
      <c r="I38" s="20">
        <v>376</v>
      </c>
      <c r="J38" s="20">
        <v>5728</v>
      </c>
      <c r="K38" s="20">
        <v>4817</v>
      </c>
      <c r="L38" s="20">
        <v>474</v>
      </c>
      <c r="M38" s="20">
        <v>380</v>
      </c>
      <c r="N38" s="20">
        <v>820</v>
      </c>
      <c r="O38" s="20">
        <v>521</v>
      </c>
      <c r="P38" s="20">
        <v>504</v>
      </c>
      <c r="Q38" s="23">
        <v>130</v>
      </c>
    </row>
    <row r="39" spans="2:17" ht="20.25" customHeight="1">
      <c r="B39" s="10"/>
      <c r="C39" s="6"/>
      <c r="D39" s="20"/>
      <c r="E39" s="2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3"/>
    </row>
    <row r="40" spans="2:17" ht="20.25" customHeight="1">
      <c r="B40" s="19" t="s">
        <v>76</v>
      </c>
      <c r="C40" s="6" t="s">
        <v>77</v>
      </c>
      <c r="D40" s="20">
        <v>3318</v>
      </c>
      <c r="E40" s="21"/>
      <c r="F40" s="20">
        <v>891</v>
      </c>
      <c r="G40" s="20">
        <v>1619</v>
      </c>
      <c r="H40" s="20">
        <v>435</v>
      </c>
      <c r="I40" s="20">
        <v>364</v>
      </c>
      <c r="J40" s="20">
        <v>6159</v>
      </c>
      <c r="K40" s="20">
        <v>5219</v>
      </c>
      <c r="L40" s="20">
        <v>650</v>
      </c>
      <c r="M40" s="20">
        <v>436</v>
      </c>
      <c r="N40" s="20">
        <v>710</v>
      </c>
      <c r="O40" s="20">
        <v>459</v>
      </c>
      <c r="P40" s="20">
        <v>448</v>
      </c>
      <c r="Q40" s="23">
        <v>119</v>
      </c>
    </row>
    <row r="41" spans="2:17" ht="20.25" customHeight="1">
      <c r="B41" s="19" t="s">
        <v>78</v>
      </c>
      <c r="C41" s="6" t="s">
        <v>79</v>
      </c>
      <c r="D41" s="20">
        <v>3428</v>
      </c>
      <c r="E41" s="21"/>
      <c r="F41" s="20">
        <v>927</v>
      </c>
      <c r="G41" s="20">
        <v>1700</v>
      </c>
      <c r="H41" s="20">
        <v>433</v>
      </c>
      <c r="I41" s="20">
        <v>341</v>
      </c>
      <c r="J41" s="20">
        <v>6393</v>
      </c>
      <c r="K41" s="20">
        <v>5412</v>
      </c>
      <c r="L41" s="20">
        <v>719</v>
      </c>
      <c r="M41" s="20">
        <v>441</v>
      </c>
      <c r="N41" s="20">
        <v>719</v>
      </c>
      <c r="O41" s="20">
        <v>473</v>
      </c>
      <c r="P41" s="20">
        <v>464</v>
      </c>
      <c r="Q41" s="23">
        <v>122</v>
      </c>
    </row>
    <row r="42" spans="2:17" ht="20.25" customHeight="1">
      <c r="B42" s="19" t="s">
        <v>80</v>
      </c>
      <c r="C42" s="6" t="s">
        <v>81</v>
      </c>
      <c r="D42" s="20">
        <v>3579</v>
      </c>
      <c r="E42" s="21"/>
      <c r="F42" s="20">
        <v>1024</v>
      </c>
      <c r="G42" s="20">
        <v>1783</v>
      </c>
      <c r="H42" s="20">
        <v>486</v>
      </c>
      <c r="I42" s="20">
        <v>338</v>
      </c>
      <c r="J42" s="20">
        <v>7057</v>
      </c>
      <c r="K42" s="20">
        <v>5697</v>
      </c>
      <c r="L42" s="20">
        <v>838</v>
      </c>
      <c r="M42" s="20">
        <v>511</v>
      </c>
      <c r="N42" s="20">
        <v>675</v>
      </c>
      <c r="O42" s="20">
        <v>449</v>
      </c>
      <c r="P42" s="20">
        <v>433</v>
      </c>
      <c r="Q42" s="23">
        <v>126</v>
      </c>
    </row>
    <row r="43" spans="2:17" ht="20.25" customHeight="1">
      <c r="B43" s="19" t="s">
        <v>82</v>
      </c>
      <c r="C43" s="6" t="s">
        <v>83</v>
      </c>
      <c r="D43" s="20">
        <v>3701</v>
      </c>
      <c r="E43" s="21"/>
      <c r="F43" s="20">
        <v>1150</v>
      </c>
      <c r="G43" s="20">
        <v>1930</v>
      </c>
      <c r="H43" s="20">
        <v>495</v>
      </c>
      <c r="I43" s="20">
        <v>328</v>
      </c>
      <c r="J43" s="20">
        <v>7633</v>
      </c>
      <c r="K43" s="20">
        <v>5737</v>
      </c>
      <c r="L43" s="20">
        <v>916</v>
      </c>
      <c r="M43" s="20">
        <v>539</v>
      </c>
      <c r="N43" s="20">
        <v>716</v>
      </c>
      <c r="O43" s="20">
        <v>512</v>
      </c>
      <c r="P43" s="20">
        <v>495</v>
      </c>
      <c r="Q43" s="23">
        <v>147</v>
      </c>
    </row>
    <row r="44" spans="2:17" ht="20.25" customHeight="1">
      <c r="B44" s="19" t="s">
        <v>84</v>
      </c>
      <c r="C44" s="6" t="s">
        <v>85</v>
      </c>
      <c r="D44" s="20">
        <v>3880</v>
      </c>
      <c r="E44" s="21"/>
      <c r="F44" s="20">
        <v>1237</v>
      </c>
      <c r="G44" s="20">
        <v>2025</v>
      </c>
      <c r="H44" s="20">
        <v>516</v>
      </c>
      <c r="I44" s="20">
        <v>310</v>
      </c>
      <c r="J44" s="20">
        <v>8395</v>
      </c>
      <c r="K44" s="20">
        <v>5913</v>
      </c>
      <c r="L44" s="20">
        <v>990</v>
      </c>
      <c r="M44" s="20">
        <v>583</v>
      </c>
      <c r="N44" s="20">
        <v>826</v>
      </c>
      <c r="O44" s="20">
        <v>570</v>
      </c>
      <c r="P44" s="20">
        <v>555</v>
      </c>
      <c r="Q44" s="23">
        <v>157</v>
      </c>
    </row>
    <row r="45" spans="2:17" ht="20.25" customHeight="1">
      <c r="B45" s="10"/>
      <c r="C45" s="6"/>
      <c r="D45" s="20"/>
      <c r="E45" s="21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3"/>
    </row>
    <row r="46" spans="2:17" ht="20.25" customHeight="1">
      <c r="B46" s="19" t="s">
        <v>86</v>
      </c>
      <c r="C46" s="6" t="s">
        <v>87</v>
      </c>
      <c r="D46" s="20">
        <v>4074</v>
      </c>
      <c r="E46" s="21"/>
      <c r="F46" s="20">
        <v>1289</v>
      </c>
      <c r="G46" s="20">
        <v>2091</v>
      </c>
      <c r="H46" s="20">
        <v>524</v>
      </c>
      <c r="I46" s="20">
        <v>297</v>
      </c>
      <c r="J46" s="20">
        <v>9072</v>
      </c>
      <c r="K46" s="20">
        <v>6286</v>
      </c>
      <c r="L46" s="20">
        <v>1081</v>
      </c>
      <c r="M46" s="20">
        <v>612</v>
      </c>
      <c r="N46" s="20">
        <v>865</v>
      </c>
      <c r="O46" s="20">
        <v>582</v>
      </c>
      <c r="P46" s="20">
        <v>585</v>
      </c>
      <c r="Q46" s="23">
        <v>180</v>
      </c>
    </row>
    <row r="47" spans="2:17" ht="20.25" customHeight="1">
      <c r="B47" s="19" t="s">
        <v>88</v>
      </c>
      <c r="C47" s="6" t="s">
        <v>89</v>
      </c>
      <c r="D47" s="20">
        <v>4157</v>
      </c>
      <c r="E47" s="21"/>
      <c r="F47" s="20">
        <v>1345</v>
      </c>
      <c r="G47" s="20">
        <v>2179</v>
      </c>
      <c r="H47" s="20">
        <v>585</v>
      </c>
      <c r="I47" s="20">
        <v>303</v>
      </c>
      <c r="J47" s="20">
        <v>9960</v>
      </c>
      <c r="K47" s="20">
        <v>6316</v>
      </c>
      <c r="L47" s="20">
        <v>1138</v>
      </c>
      <c r="M47" s="20">
        <v>596</v>
      </c>
      <c r="N47" s="20">
        <v>960</v>
      </c>
      <c r="O47" s="20">
        <v>663</v>
      </c>
      <c r="P47" s="20">
        <v>624</v>
      </c>
      <c r="Q47" s="23">
        <v>192</v>
      </c>
    </row>
    <row r="48" spans="2:17" ht="20.25" customHeight="1">
      <c r="B48" s="24" t="s">
        <v>90</v>
      </c>
      <c r="C48" s="6" t="s">
        <v>91</v>
      </c>
      <c r="D48" s="20">
        <v>4405</v>
      </c>
      <c r="E48" s="21"/>
      <c r="F48" s="20">
        <v>1416</v>
      </c>
      <c r="G48" s="20">
        <v>2341</v>
      </c>
      <c r="H48" s="20">
        <v>644</v>
      </c>
      <c r="I48" s="20">
        <v>299</v>
      </c>
      <c r="J48" s="20">
        <v>10918</v>
      </c>
      <c r="K48" s="20">
        <v>6880</v>
      </c>
      <c r="L48" s="20">
        <v>1265</v>
      </c>
      <c r="M48" s="20">
        <v>632</v>
      </c>
      <c r="N48" s="20">
        <v>686</v>
      </c>
      <c r="O48" s="20">
        <v>500</v>
      </c>
      <c r="P48" s="20">
        <v>479</v>
      </c>
      <c r="Q48" s="23">
        <v>155</v>
      </c>
    </row>
    <row r="49" spans="2:17" ht="20.25" customHeight="1">
      <c r="B49" s="24" t="s">
        <v>92</v>
      </c>
      <c r="C49" s="6" t="s">
        <v>93</v>
      </c>
      <c r="D49" s="20">
        <v>4513</v>
      </c>
      <c r="E49" s="21"/>
      <c r="F49" s="20">
        <v>1461</v>
      </c>
      <c r="G49" s="20">
        <v>2785</v>
      </c>
      <c r="H49" s="20">
        <v>677</v>
      </c>
      <c r="I49" s="20">
        <v>312</v>
      </c>
      <c r="J49" s="20">
        <v>11827</v>
      </c>
      <c r="K49" s="20">
        <v>7000</v>
      </c>
      <c r="L49" s="20">
        <v>1408</v>
      </c>
      <c r="M49" s="20">
        <v>647</v>
      </c>
      <c r="N49" s="20">
        <v>941</v>
      </c>
      <c r="O49" s="20">
        <v>709</v>
      </c>
      <c r="P49" s="20">
        <v>668</v>
      </c>
      <c r="Q49" s="23">
        <v>214</v>
      </c>
    </row>
    <row r="50" spans="2:17" ht="20.25" customHeight="1">
      <c r="B50" s="24" t="s">
        <v>451</v>
      </c>
      <c r="C50" s="6" t="s">
        <v>94</v>
      </c>
      <c r="D50" s="20">
        <v>4640</v>
      </c>
      <c r="E50" s="21"/>
      <c r="F50" s="25">
        <v>1487</v>
      </c>
      <c r="G50" s="25">
        <v>2903</v>
      </c>
      <c r="H50" s="25">
        <v>724</v>
      </c>
      <c r="I50" s="25">
        <v>343</v>
      </c>
      <c r="J50" s="25">
        <v>12623</v>
      </c>
      <c r="K50" s="25">
        <v>7058</v>
      </c>
      <c r="L50" s="25">
        <v>1508</v>
      </c>
      <c r="M50" s="25">
        <v>632</v>
      </c>
      <c r="N50" s="25">
        <v>982</v>
      </c>
      <c r="O50" s="25">
        <v>748</v>
      </c>
      <c r="P50" s="25">
        <v>711</v>
      </c>
      <c r="Q50" s="23">
        <v>220</v>
      </c>
    </row>
    <row r="51" spans="2:17" ht="20.25" customHeight="1">
      <c r="B51" s="10"/>
      <c r="C51" s="6"/>
      <c r="D51" s="20"/>
      <c r="E51" s="21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3"/>
    </row>
    <row r="52" spans="2:17" ht="20.25" customHeight="1">
      <c r="B52" s="24" t="s">
        <v>281</v>
      </c>
      <c r="C52" s="6" t="s">
        <v>95</v>
      </c>
      <c r="D52" s="20">
        <v>4673</v>
      </c>
      <c r="E52" s="21"/>
      <c r="F52" s="25">
        <v>1524</v>
      </c>
      <c r="G52" s="25">
        <v>3211</v>
      </c>
      <c r="H52" s="25">
        <v>756</v>
      </c>
      <c r="I52" s="25">
        <v>341</v>
      </c>
      <c r="J52" s="25">
        <v>13718</v>
      </c>
      <c r="K52" s="25">
        <v>6958</v>
      </c>
      <c r="L52" s="25">
        <v>1632</v>
      </c>
      <c r="M52" s="25">
        <v>661</v>
      </c>
      <c r="N52" s="25">
        <v>1017</v>
      </c>
      <c r="O52" s="25">
        <v>786</v>
      </c>
      <c r="P52" s="25">
        <v>743</v>
      </c>
      <c r="Q52" s="23">
        <v>237</v>
      </c>
    </row>
    <row r="53" spans="2:17" ht="20.25" customHeight="1">
      <c r="B53" s="556" t="s">
        <v>777</v>
      </c>
      <c r="C53" s="6" t="s">
        <v>97</v>
      </c>
      <c r="D53" s="20">
        <v>4955</v>
      </c>
      <c r="E53" s="21"/>
      <c r="F53" s="25">
        <v>1560</v>
      </c>
      <c r="G53" s="25">
        <v>3318</v>
      </c>
      <c r="H53" s="25">
        <v>803</v>
      </c>
      <c r="I53" s="25">
        <v>344</v>
      </c>
      <c r="J53" s="25">
        <v>14989</v>
      </c>
      <c r="K53" s="25">
        <v>6935</v>
      </c>
      <c r="L53" s="25">
        <v>1789</v>
      </c>
      <c r="M53" s="25">
        <v>647</v>
      </c>
      <c r="N53" s="25">
        <v>970</v>
      </c>
      <c r="O53" s="25">
        <v>761</v>
      </c>
      <c r="P53" s="25">
        <v>719</v>
      </c>
      <c r="Q53" s="23">
        <v>249</v>
      </c>
    </row>
    <row r="54" spans="2:17" ht="20.25" customHeight="1">
      <c r="B54" s="39" t="s">
        <v>778</v>
      </c>
      <c r="C54" s="6" t="s">
        <v>99</v>
      </c>
      <c r="D54" s="20">
        <v>5051</v>
      </c>
      <c r="E54" s="21"/>
      <c r="F54" s="25">
        <v>1601</v>
      </c>
      <c r="G54" s="25">
        <v>3435</v>
      </c>
      <c r="H54" s="25">
        <v>838</v>
      </c>
      <c r="I54" s="25">
        <v>355</v>
      </c>
      <c r="J54" s="25">
        <v>15702</v>
      </c>
      <c r="K54" s="25">
        <v>6514</v>
      </c>
      <c r="L54" s="25">
        <v>1912</v>
      </c>
      <c r="M54" s="25">
        <v>640</v>
      </c>
      <c r="N54" s="25">
        <v>956</v>
      </c>
      <c r="O54" s="25">
        <v>790</v>
      </c>
      <c r="P54" s="25">
        <v>747</v>
      </c>
      <c r="Q54" s="23">
        <v>278</v>
      </c>
    </row>
    <row r="55" spans="2:17" ht="20.25" customHeight="1">
      <c r="B55" s="39" t="s">
        <v>779</v>
      </c>
      <c r="C55" s="6" t="s">
        <v>101</v>
      </c>
      <c r="D55" s="20">
        <v>5163</v>
      </c>
      <c r="E55" s="21"/>
      <c r="F55" s="25">
        <v>1605</v>
      </c>
      <c r="G55" s="25">
        <v>3587</v>
      </c>
      <c r="H55" s="25">
        <v>848</v>
      </c>
      <c r="I55" s="25">
        <v>369</v>
      </c>
      <c r="J55" s="25">
        <v>16621</v>
      </c>
      <c r="K55" s="25">
        <v>6207</v>
      </c>
      <c r="L55" s="25">
        <v>1939</v>
      </c>
      <c r="M55" s="25">
        <v>552</v>
      </c>
      <c r="N55" s="25">
        <v>938</v>
      </c>
      <c r="O55" s="25">
        <v>786</v>
      </c>
      <c r="P55" s="25">
        <v>744</v>
      </c>
      <c r="Q55" s="23">
        <v>302</v>
      </c>
    </row>
    <row r="56" spans="2:17" ht="20.25" customHeight="1">
      <c r="B56" s="39" t="s">
        <v>453</v>
      </c>
      <c r="C56" s="6" t="s">
        <v>102</v>
      </c>
      <c r="D56" s="20">
        <v>5317</v>
      </c>
      <c r="E56" s="21"/>
      <c r="F56" s="25">
        <v>1672</v>
      </c>
      <c r="G56" s="25">
        <v>3719</v>
      </c>
      <c r="H56" s="25">
        <v>914</v>
      </c>
      <c r="I56" s="25">
        <v>433</v>
      </c>
      <c r="J56" s="25">
        <v>17769</v>
      </c>
      <c r="K56" s="25">
        <v>6042</v>
      </c>
      <c r="L56" s="25">
        <v>2170</v>
      </c>
      <c r="M56" s="25">
        <v>563</v>
      </c>
      <c r="N56" s="25">
        <v>958</v>
      </c>
      <c r="O56" s="25">
        <v>854</v>
      </c>
      <c r="P56" s="25">
        <v>812</v>
      </c>
      <c r="Q56" s="23">
        <v>434</v>
      </c>
    </row>
    <row r="57" spans="2:17" ht="20.25" customHeight="1">
      <c r="B57" s="24"/>
      <c r="C57" s="6"/>
      <c r="D57" s="20"/>
      <c r="E57" s="21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3"/>
    </row>
    <row r="58" spans="2:17" ht="20.25" customHeight="1">
      <c r="B58" s="24" t="s">
        <v>103</v>
      </c>
      <c r="C58" s="6" t="s">
        <v>104</v>
      </c>
      <c r="D58" s="20">
        <v>5504</v>
      </c>
      <c r="E58" s="21"/>
      <c r="F58" s="25">
        <v>1686</v>
      </c>
      <c r="G58" s="25">
        <v>3775</v>
      </c>
      <c r="H58" s="25">
        <v>908</v>
      </c>
      <c r="I58" s="25">
        <v>437</v>
      </c>
      <c r="J58" s="25">
        <v>19029</v>
      </c>
      <c r="K58" s="25">
        <v>5791</v>
      </c>
      <c r="L58" s="25">
        <v>2292</v>
      </c>
      <c r="M58" s="25">
        <v>594</v>
      </c>
      <c r="N58" s="25">
        <v>973</v>
      </c>
      <c r="O58" s="25">
        <v>917</v>
      </c>
      <c r="P58" s="25">
        <v>873</v>
      </c>
      <c r="Q58" s="23">
        <v>552</v>
      </c>
    </row>
    <row r="59" spans="2:17" ht="20.25" customHeight="1">
      <c r="B59" s="24" t="s">
        <v>105</v>
      </c>
      <c r="C59" s="6" t="s">
        <v>106</v>
      </c>
      <c r="D59" s="20">
        <v>5618</v>
      </c>
      <c r="E59" s="21"/>
      <c r="F59" s="25">
        <v>1735</v>
      </c>
      <c r="G59" s="25">
        <v>3777</v>
      </c>
      <c r="H59" s="25">
        <v>946</v>
      </c>
      <c r="I59" s="25">
        <v>468</v>
      </c>
      <c r="J59" s="25">
        <v>19989</v>
      </c>
      <c r="K59" s="25">
        <v>5472</v>
      </c>
      <c r="L59" s="25">
        <v>2414</v>
      </c>
      <c r="M59" s="25">
        <v>555</v>
      </c>
      <c r="N59" s="25">
        <v>997</v>
      </c>
      <c r="O59" s="25">
        <v>980</v>
      </c>
      <c r="P59" s="25">
        <v>896</v>
      </c>
      <c r="Q59" s="23">
        <v>637</v>
      </c>
    </row>
    <row r="60" spans="2:17" ht="20.25" customHeight="1">
      <c r="B60" s="24" t="s">
        <v>107</v>
      </c>
      <c r="C60" s="6" t="s">
        <v>108</v>
      </c>
      <c r="D60" s="20">
        <v>5760</v>
      </c>
      <c r="E60" s="21"/>
      <c r="F60" s="25">
        <v>1715</v>
      </c>
      <c r="G60" s="25">
        <v>3937</v>
      </c>
      <c r="H60" s="25">
        <v>936</v>
      </c>
      <c r="I60" s="25">
        <v>453</v>
      </c>
      <c r="J60" s="25">
        <v>20926</v>
      </c>
      <c r="K60" s="25">
        <v>5119</v>
      </c>
      <c r="L60" s="25">
        <v>2490</v>
      </c>
      <c r="M60" s="25">
        <v>532</v>
      </c>
      <c r="N60" s="25">
        <v>1008</v>
      </c>
      <c r="O60" s="25">
        <v>1085</v>
      </c>
      <c r="P60" s="25">
        <v>1031</v>
      </c>
      <c r="Q60" s="23">
        <v>731</v>
      </c>
    </row>
    <row r="61" spans="2:17" ht="20.25" customHeight="1">
      <c r="B61" s="24" t="s">
        <v>109</v>
      </c>
      <c r="C61" s="6" t="s">
        <v>110</v>
      </c>
      <c r="D61" s="20">
        <v>5975</v>
      </c>
      <c r="E61" s="21"/>
      <c r="F61" s="25">
        <v>1752</v>
      </c>
      <c r="G61" s="25">
        <v>4121</v>
      </c>
      <c r="H61" s="25">
        <v>974</v>
      </c>
      <c r="I61" s="25">
        <v>517</v>
      </c>
      <c r="J61" s="25">
        <v>22563</v>
      </c>
      <c r="K61" s="25">
        <v>4828</v>
      </c>
      <c r="L61" s="25">
        <v>2621</v>
      </c>
      <c r="M61" s="25">
        <v>572</v>
      </c>
      <c r="N61" s="25">
        <v>1108</v>
      </c>
      <c r="O61" s="25">
        <v>1218</v>
      </c>
      <c r="P61" s="25">
        <v>1165</v>
      </c>
      <c r="Q61" s="23">
        <v>777</v>
      </c>
    </row>
    <row r="62" spans="2:17" ht="20.25" customHeight="1">
      <c r="B62" s="24" t="s">
        <v>111</v>
      </c>
      <c r="C62" s="26" t="s">
        <v>112</v>
      </c>
      <c r="D62" s="27">
        <v>6088</v>
      </c>
      <c r="E62" s="21"/>
      <c r="F62" s="25">
        <v>1778</v>
      </c>
      <c r="G62" s="25">
        <v>4167</v>
      </c>
      <c r="H62" s="25">
        <v>1018</v>
      </c>
      <c r="I62" s="25">
        <v>539</v>
      </c>
      <c r="J62" s="25">
        <v>23523</v>
      </c>
      <c r="K62" s="25">
        <v>4510</v>
      </c>
      <c r="L62" s="25">
        <v>2961</v>
      </c>
      <c r="M62" s="25">
        <v>576</v>
      </c>
      <c r="N62" s="25">
        <v>1124</v>
      </c>
      <c r="O62" s="25">
        <v>1288</v>
      </c>
      <c r="P62" s="25">
        <v>1246</v>
      </c>
      <c r="Q62" s="23">
        <v>821</v>
      </c>
    </row>
    <row r="63" spans="2:17" ht="20.25" customHeight="1">
      <c r="B63" s="24" t="s">
        <v>113</v>
      </c>
      <c r="C63" s="26" t="s">
        <v>114</v>
      </c>
      <c r="D63" s="27">
        <v>6290</v>
      </c>
      <c r="E63" s="21"/>
      <c r="F63" s="25">
        <v>1807</v>
      </c>
      <c r="G63" s="25">
        <v>4281</v>
      </c>
      <c r="H63" s="25">
        <v>1069</v>
      </c>
      <c r="I63" s="25">
        <v>553</v>
      </c>
      <c r="J63" s="25">
        <v>24240</v>
      </c>
      <c r="K63" s="25">
        <v>4151</v>
      </c>
      <c r="L63" s="25">
        <v>2939</v>
      </c>
      <c r="M63" s="25">
        <v>589</v>
      </c>
      <c r="N63" s="25">
        <v>1037</v>
      </c>
      <c r="O63" s="25">
        <v>1272</v>
      </c>
      <c r="P63" s="25">
        <v>1225</v>
      </c>
      <c r="Q63" s="23">
        <v>880</v>
      </c>
    </row>
    <row r="64" spans="2:17" ht="6" customHeight="1" thickBot="1">
      <c r="B64" s="554"/>
      <c r="C64" s="28"/>
      <c r="D64" s="29"/>
      <c r="E64" s="30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2"/>
    </row>
    <row r="65" spans="2:17" ht="21.6" customHeight="1">
      <c r="B65" s="2" t="s">
        <v>115</v>
      </c>
      <c r="C65" s="6"/>
    </row>
    <row r="66" spans="2:17" ht="21.6" customHeight="1">
      <c r="B66" s="33" t="s">
        <v>769</v>
      </c>
      <c r="C66" s="6"/>
    </row>
    <row r="67" spans="2:17" ht="21.6" customHeight="1">
      <c r="B67" s="33" t="s">
        <v>770</v>
      </c>
      <c r="C67" s="6"/>
    </row>
    <row r="68" spans="2:17" ht="21.6" customHeight="1">
      <c r="B68" s="33" t="s">
        <v>771</v>
      </c>
      <c r="C68" s="6"/>
    </row>
    <row r="69" spans="2:17" ht="21.6" customHeight="1">
      <c r="B69" s="33" t="s">
        <v>116</v>
      </c>
      <c r="C69" s="6"/>
    </row>
    <row r="70" spans="2:17" ht="21.6" customHeight="1">
      <c r="C70" s="6"/>
    </row>
    <row r="71" spans="2:17" ht="15" thickBot="1">
      <c r="B71" s="2" t="s">
        <v>772</v>
      </c>
      <c r="C71" s="3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2:17" ht="21" customHeight="1">
      <c r="B72" s="5"/>
      <c r="C72" s="6"/>
      <c r="D72" s="7"/>
      <c r="E72" s="8"/>
      <c r="F72" s="7" t="s">
        <v>2</v>
      </c>
      <c r="G72" s="7"/>
      <c r="H72" s="7"/>
      <c r="I72" s="7"/>
      <c r="J72" s="7"/>
      <c r="K72" s="7" t="s">
        <v>3</v>
      </c>
      <c r="L72" s="7" t="s">
        <v>4</v>
      </c>
      <c r="M72" s="7" t="s">
        <v>4</v>
      </c>
      <c r="N72" s="7" t="s">
        <v>5</v>
      </c>
      <c r="O72" s="7"/>
      <c r="P72" s="7" t="s">
        <v>6</v>
      </c>
      <c r="Q72" s="9" t="s">
        <v>7</v>
      </c>
    </row>
    <row r="73" spans="2:17" ht="21.6" customHeight="1">
      <c r="B73" s="10"/>
      <c r="C73" s="6"/>
      <c r="D73" s="11" t="s">
        <v>8</v>
      </c>
      <c r="E73" s="12"/>
      <c r="F73" s="11"/>
      <c r="G73" s="11" t="s">
        <v>9</v>
      </c>
      <c r="H73" s="11" t="s">
        <v>117</v>
      </c>
      <c r="I73" s="11" t="s">
        <v>118</v>
      </c>
      <c r="J73" s="11" t="s">
        <v>119</v>
      </c>
      <c r="K73" s="11"/>
      <c r="L73" s="11"/>
      <c r="M73" s="11"/>
      <c r="N73" s="11" t="s">
        <v>13</v>
      </c>
      <c r="O73" s="11" t="s">
        <v>14</v>
      </c>
      <c r="P73" s="11"/>
      <c r="Q73" s="13"/>
    </row>
    <row r="74" spans="2:17" ht="21.6" customHeight="1">
      <c r="B74" s="14"/>
      <c r="C74" s="15"/>
      <c r="D74" s="16"/>
      <c r="E74" s="17"/>
      <c r="F74" s="16" t="s">
        <v>15</v>
      </c>
      <c r="G74" s="16"/>
      <c r="H74" s="16"/>
      <c r="I74" s="16"/>
      <c r="J74" s="16"/>
      <c r="K74" s="16" t="s">
        <v>16</v>
      </c>
      <c r="L74" s="16" t="s">
        <v>17</v>
      </c>
      <c r="M74" s="16" t="s">
        <v>18</v>
      </c>
      <c r="N74" s="16" t="s">
        <v>19</v>
      </c>
      <c r="O74" s="16"/>
      <c r="P74" s="16" t="s">
        <v>20</v>
      </c>
      <c r="Q74" s="18" t="s">
        <v>21</v>
      </c>
    </row>
    <row r="75" spans="2:17" ht="21.75" hidden="1" customHeight="1">
      <c r="B75" s="19" t="s">
        <v>22</v>
      </c>
      <c r="C75" s="6" t="s">
        <v>23</v>
      </c>
      <c r="D75" s="35">
        <v>115.4904018592178</v>
      </c>
      <c r="E75" s="36"/>
      <c r="F75" s="35">
        <v>39.977446797421543</v>
      </c>
      <c r="G75" s="35">
        <v>39.622091714777795</v>
      </c>
      <c r="H75" s="35">
        <v>13.029686363604059</v>
      </c>
      <c r="I75" s="35">
        <v>60.232686508115123</v>
      </c>
      <c r="J75" s="35">
        <v>117.91866159061674</v>
      </c>
      <c r="K75" s="37" t="s">
        <v>24</v>
      </c>
      <c r="L75" s="35">
        <v>0.29612923553645587</v>
      </c>
      <c r="M75" s="37" t="s">
        <v>25</v>
      </c>
      <c r="N75" s="35">
        <v>22.861176983414392</v>
      </c>
      <c r="O75" s="35">
        <v>2.2505821900770648</v>
      </c>
      <c r="P75" s="35">
        <v>2.4874855785062295</v>
      </c>
      <c r="Q75" s="38">
        <v>11.785943574350943</v>
      </c>
    </row>
    <row r="76" spans="2:17" ht="21.75" hidden="1" customHeight="1">
      <c r="B76" s="19" t="s">
        <v>120</v>
      </c>
      <c r="C76" s="6" t="s">
        <v>121</v>
      </c>
      <c r="D76" s="35">
        <v>116.2073147953309</v>
      </c>
      <c r="E76" s="36"/>
      <c r="F76" s="35">
        <v>39.188936779910676</v>
      </c>
      <c r="G76" s="35">
        <v>39.661804795354541</v>
      </c>
      <c r="H76" s="35">
        <v>15.427319003856239</v>
      </c>
      <c r="I76" s="35">
        <v>60.88175698839818</v>
      </c>
      <c r="J76" s="35">
        <v>130.15692125092505</v>
      </c>
      <c r="K76" s="35">
        <v>4.3740291428557914</v>
      </c>
      <c r="L76" s="35">
        <v>0.29554250965241835</v>
      </c>
      <c r="M76" s="37" t="s">
        <v>25</v>
      </c>
      <c r="N76" s="35">
        <v>22.343013729722827</v>
      </c>
      <c r="O76" s="35">
        <v>2.1870145714278957</v>
      </c>
      <c r="P76" s="35">
        <v>2.1870145714278957</v>
      </c>
      <c r="Q76" s="38">
        <v>10.403096339765126</v>
      </c>
    </row>
    <row r="77" spans="2:17" ht="21.75" customHeight="1">
      <c r="B77" s="24" t="s">
        <v>773</v>
      </c>
      <c r="C77" s="6" t="s">
        <v>29</v>
      </c>
      <c r="D77" s="35">
        <v>118.88980944490473</v>
      </c>
      <c r="E77" s="36"/>
      <c r="F77" s="35">
        <v>39.353769676884838</v>
      </c>
      <c r="G77" s="35">
        <v>40.241448692152915</v>
      </c>
      <c r="H77" s="35">
        <v>16.688365487039885</v>
      </c>
      <c r="I77" s="35">
        <v>60.125458634157887</v>
      </c>
      <c r="J77" s="35">
        <v>130.42963664338976</v>
      </c>
      <c r="K77" s="35">
        <v>7.8707539353769675</v>
      </c>
      <c r="L77" s="35">
        <v>0.29589300508935967</v>
      </c>
      <c r="M77" s="37" t="s">
        <v>24</v>
      </c>
      <c r="N77" s="35">
        <v>33.790981181204877</v>
      </c>
      <c r="O77" s="35">
        <v>20.830867558290922</v>
      </c>
      <c r="P77" s="35">
        <v>18.87797372470115</v>
      </c>
      <c r="Q77" s="38">
        <v>10.948041188306309</v>
      </c>
    </row>
    <row r="78" spans="2:17" ht="21" hidden="1" customHeight="1">
      <c r="B78" s="10"/>
      <c r="C78" s="6"/>
      <c r="D78" s="35"/>
      <c r="E78" s="36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8"/>
    </row>
    <row r="79" spans="2:17" ht="21" hidden="1" customHeight="1">
      <c r="B79" s="19" t="s">
        <v>30</v>
      </c>
      <c r="C79" s="6"/>
      <c r="D79" s="35">
        <v>119.31813145087656</v>
      </c>
      <c r="E79" s="36"/>
      <c r="F79" s="35">
        <v>39.359027016485285</v>
      </c>
      <c r="G79" s="35">
        <v>40.127296312602866</v>
      </c>
      <c r="H79" s="35">
        <v>15.719971751328957</v>
      </c>
      <c r="I79" s="35">
        <v>60.397786202474421</v>
      </c>
      <c r="J79" s="35">
        <v>146.20755681499188</v>
      </c>
      <c r="K79" s="35">
        <v>15.838167027654739</v>
      </c>
      <c r="L79" s="35">
        <v>0.17729291448867246</v>
      </c>
      <c r="M79" s="35">
        <v>0.8864645724433623</v>
      </c>
      <c r="N79" s="35">
        <v>31.085357673680573</v>
      </c>
      <c r="O79" s="35">
        <v>12.705992205021527</v>
      </c>
      <c r="P79" s="35">
        <v>11.051258336460583</v>
      </c>
      <c r="Q79" s="38">
        <v>10.223891402180111</v>
      </c>
    </row>
    <row r="80" spans="2:17" ht="21" hidden="1" customHeight="1">
      <c r="B80" s="19" t="s">
        <v>31</v>
      </c>
      <c r="C80" s="6"/>
      <c r="D80" s="35">
        <v>121.18402244394498</v>
      </c>
      <c r="E80" s="36"/>
      <c r="F80" s="35">
        <v>39.070582578551729</v>
      </c>
      <c r="G80" s="35">
        <v>41.086363773803264</v>
      </c>
      <c r="H80" s="35">
        <v>15.533372739879445</v>
      </c>
      <c r="I80" s="35">
        <v>60.829161950825608</v>
      </c>
      <c r="J80" s="35">
        <v>155.03728898772803</v>
      </c>
      <c r="K80" s="35">
        <v>30.118142564346403</v>
      </c>
      <c r="L80" s="35">
        <v>0.17786304663984095</v>
      </c>
      <c r="M80" s="35">
        <v>5.1580283525553883</v>
      </c>
      <c r="N80" s="35">
        <v>26.679456995976146</v>
      </c>
      <c r="O80" s="35">
        <v>19.564935130382505</v>
      </c>
      <c r="P80" s="35">
        <v>19.683510494809067</v>
      </c>
      <c r="Q80" s="38">
        <v>8.8338646497787678</v>
      </c>
    </row>
    <row r="81" spans="2:17" ht="21" hidden="1" customHeight="1">
      <c r="B81" s="19" t="s">
        <v>32</v>
      </c>
      <c r="C81" s="6"/>
      <c r="D81" s="35">
        <v>119.52997173880708</v>
      </c>
      <c r="E81" s="36"/>
      <c r="F81" s="35">
        <v>38.792205860478951</v>
      </c>
      <c r="G81" s="35">
        <v>42.302543507362785</v>
      </c>
      <c r="H81" s="35">
        <v>15.707273538598839</v>
      </c>
      <c r="I81" s="35">
        <v>61.222668451584113</v>
      </c>
      <c r="J81" s="35">
        <v>156.53726015171799</v>
      </c>
      <c r="K81" s="35">
        <v>50.037185780157671</v>
      </c>
      <c r="L81" s="35">
        <v>0.23798899300907334</v>
      </c>
      <c r="M81" s="35">
        <v>6.7826863007585896</v>
      </c>
      <c r="N81" s="35">
        <v>37.780752640190393</v>
      </c>
      <c r="O81" s="35">
        <v>27.428231444295701</v>
      </c>
      <c r="P81" s="35">
        <v>25.762308493232187</v>
      </c>
      <c r="Q81" s="38">
        <v>9.400565223858397</v>
      </c>
    </row>
    <row r="82" spans="2:17" ht="21" hidden="1" customHeight="1">
      <c r="B82" s="19" t="s">
        <v>33</v>
      </c>
      <c r="C82" s="6"/>
      <c r="D82" s="35">
        <v>119.30717090409053</v>
      </c>
      <c r="E82" s="36"/>
      <c r="F82" s="35">
        <v>39.212011647817647</v>
      </c>
      <c r="G82" s="35">
        <v>44.106052675399148</v>
      </c>
      <c r="H82" s="35">
        <v>16.233892189050838</v>
      </c>
      <c r="I82" s="35">
        <v>61.891713970756314</v>
      </c>
      <c r="J82" s="35">
        <v>165.50214353028665</v>
      </c>
      <c r="K82" s="35">
        <v>66.129237299515907</v>
      </c>
      <c r="L82" s="35">
        <v>0.41778399015939655</v>
      </c>
      <c r="M82" s="35">
        <v>7.2216946870409968</v>
      </c>
      <c r="N82" s="35">
        <v>36.824674561192523</v>
      </c>
      <c r="O82" s="35">
        <v>27.931843913513941</v>
      </c>
      <c r="P82" s="35">
        <v>26.559125088704494</v>
      </c>
      <c r="Q82" s="38">
        <v>16.233892189050838</v>
      </c>
    </row>
    <row r="83" spans="2:17" ht="21" customHeight="1">
      <c r="B83" s="19" t="s">
        <v>34</v>
      </c>
      <c r="C83" s="6" t="s">
        <v>35</v>
      </c>
      <c r="D83" s="35">
        <v>122.60140057732808</v>
      </c>
      <c r="E83" s="36"/>
      <c r="F83" s="35">
        <v>39.570080948053644</v>
      </c>
      <c r="G83" s="35">
        <v>44.359198158105521</v>
      </c>
      <c r="H83" s="35">
        <v>17.360549886438058</v>
      </c>
      <c r="I83" s="35">
        <v>62.378251660925713</v>
      </c>
      <c r="J83" s="35">
        <v>174.50345834126531</v>
      </c>
      <c r="K83" s="35">
        <v>86.263973746059449</v>
      </c>
      <c r="L83" s="35">
        <v>1.3768711978899149</v>
      </c>
      <c r="M83" s="35">
        <v>7.6027235709573562</v>
      </c>
      <c r="N83" s="35">
        <v>36.097970970766035</v>
      </c>
      <c r="O83" s="35">
        <v>24.843545527144119</v>
      </c>
      <c r="P83" s="35">
        <v>24.005450015385041</v>
      </c>
      <c r="Q83" s="38">
        <v>10.236738036485889</v>
      </c>
    </row>
    <row r="84" spans="2:17" ht="21" customHeight="1">
      <c r="B84" s="10"/>
      <c r="C84" s="6"/>
      <c r="D84" s="35"/>
      <c r="E84" s="36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8"/>
    </row>
    <row r="85" spans="2:17" ht="21" customHeight="1">
      <c r="B85" s="19" t="s">
        <v>36</v>
      </c>
      <c r="C85" s="6" t="s">
        <v>37</v>
      </c>
      <c r="D85" s="35">
        <v>124.12596138984993</v>
      </c>
      <c r="E85" s="36"/>
      <c r="F85" s="35">
        <v>39.992133878028199</v>
      </c>
      <c r="G85" s="35">
        <v>45.404603124678637</v>
      </c>
      <c r="H85" s="35">
        <v>17.981425608316439</v>
      </c>
      <c r="I85" s="35">
        <v>62.965058902700044</v>
      </c>
      <c r="J85" s="35">
        <v>180.95688847967949</v>
      </c>
      <c r="K85" s="35">
        <v>108.06896929145366</v>
      </c>
      <c r="L85" s="35">
        <v>2.2251262458451779</v>
      </c>
      <c r="M85" s="35">
        <v>8.0585653227906455</v>
      </c>
      <c r="N85" s="35">
        <v>38.007561820923044</v>
      </c>
      <c r="O85" s="35">
        <v>26.641376402957132</v>
      </c>
      <c r="P85" s="35">
        <v>25.739298195182059</v>
      </c>
      <c r="Q85" s="38">
        <v>9.8025831911557848</v>
      </c>
    </row>
    <row r="86" spans="2:17" ht="21" customHeight="1">
      <c r="B86" s="19" t="s">
        <v>38</v>
      </c>
      <c r="C86" s="6" t="s">
        <v>39</v>
      </c>
      <c r="D86" s="35">
        <v>126.9201358977089</v>
      </c>
      <c r="E86" s="36"/>
      <c r="F86" s="35">
        <v>40.471673458325668</v>
      </c>
      <c r="G86" s="35">
        <v>46.218772080957869</v>
      </c>
      <c r="H86" s="35">
        <v>17.483278967796888</v>
      </c>
      <c r="I86" s="35">
        <v>62.976101749053846</v>
      </c>
      <c r="J86" s="35">
        <v>189.04929679711168</v>
      </c>
      <c r="K86" s="35">
        <v>132.54624297039095</v>
      </c>
      <c r="L86" s="35">
        <v>2.782805648853484</v>
      </c>
      <c r="M86" s="35">
        <v>7.1989972220340128</v>
      </c>
      <c r="N86" s="35">
        <v>37.930850909372488</v>
      </c>
      <c r="O86" s="35">
        <v>25.408225489531812</v>
      </c>
      <c r="P86" s="35">
        <v>23.774839565204765</v>
      </c>
      <c r="Q86" s="38">
        <v>11.07072682043886</v>
      </c>
    </row>
    <row r="87" spans="2:17" ht="21" customHeight="1">
      <c r="B87" s="19" t="s">
        <v>40</v>
      </c>
      <c r="C87" s="6" t="s">
        <v>41</v>
      </c>
      <c r="D87" s="35">
        <v>127.78811114831259</v>
      </c>
      <c r="E87" s="36"/>
      <c r="F87" s="35">
        <v>40.955390829273746</v>
      </c>
      <c r="G87" s="35">
        <v>45.877329489765103</v>
      </c>
      <c r="H87" s="35">
        <v>17.743285047697231</v>
      </c>
      <c r="I87" s="35">
        <v>63.316791163357927</v>
      </c>
      <c r="J87" s="35">
        <v>188.85660934329792</v>
      </c>
      <c r="K87" s="35">
        <v>152.39780445076937</v>
      </c>
      <c r="L87" s="35">
        <v>3.6458804892528556</v>
      </c>
      <c r="M87" s="35">
        <v>7.4132903281474736</v>
      </c>
      <c r="N87" s="35">
        <v>35.061217371648297</v>
      </c>
      <c r="O87" s="35">
        <v>22.908282407472111</v>
      </c>
      <c r="P87" s="35">
        <v>21.51069488659185</v>
      </c>
      <c r="Q87" s="38">
        <v>9.8438773209827115</v>
      </c>
    </row>
    <row r="88" spans="2:17" ht="21" customHeight="1">
      <c r="B88" s="19" t="s">
        <v>42</v>
      </c>
      <c r="C88" s="6" t="s">
        <v>43</v>
      </c>
      <c r="D88" s="35">
        <v>129.43420154250029</v>
      </c>
      <c r="E88" s="36"/>
      <c r="F88" s="35">
        <v>41.319145673416884</v>
      </c>
      <c r="G88" s="35">
        <v>47.161027830483185</v>
      </c>
      <c r="H88" s="35">
        <v>17.890764106015556</v>
      </c>
      <c r="I88" s="35">
        <v>63.652174336368269</v>
      </c>
      <c r="J88" s="35">
        <v>197.65034631407661</v>
      </c>
      <c r="K88" s="35">
        <v>173.91770005099477</v>
      </c>
      <c r="L88" s="35">
        <v>3.7120292873025473</v>
      </c>
      <c r="M88" s="35">
        <v>7.3023526963328802</v>
      </c>
      <c r="N88" s="35">
        <v>41.075733916872451</v>
      </c>
      <c r="O88" s="35">
        <v>26.531881463342799</v>
      </c>
      <c r="P88" s="35">
        <v>24.827999167531793</v>
      </c>
      <c r="Q88" s="38">
        <v>10.953529044499319</v>
      </c>
    </row>
    <row r="89" spans="2:17" ht="21" customHeight="1">
      <c r="B89" s="19" t="s">
        <v>44</v>
      </c>
      <c r="C89" s="6" t="s">
        <v>45</v>
      </c>
      <c r="D89" s="35">
        <v>132.69427736933443</v>
      </c>
      <c r="E89" s="36"/>
      <c r="F89" s="35">
        <v>41.273208581666552</v>
      </c>
      <c r="G89" s="35">
        <v>48.445872223252195</v>
      </c>
      <c r="H89" s="35">
        <v>18.357156099651398</v>
      </c>
      <c r="I89" s="35">
        <v>42.30655842833567</v>
      </c>
      <c r="J89" s="35">
        <v>202.65814051734355</v>
      </c>
      <c r="K89" s="35">
        <v>202.29342880675446</v>
      </c>
      <c r="L89" s="35">
        <v>4.1333993866764738</v>
      </c>
      <c r="M89" s="35">
        <v>6.9295225011929116</v>
      </c>
      <c r="N89" s="35">
        <v>39.328079458524684</v>
      </c>
      <c r="O89" s="35">
        <v>23.037623052211522</v>
      </c>
      <c r="P89" s="35">
        <v>23.58469061809517</v>
      </c>
      <c r="Q89" s="38">
        <v>10.941351317673018</v>
      </c>
    </row>
    <row r="90" spans="2:17" ht="21" customHeight="1">
      <c r="B90" s="10"/>
      <c r="C90" s="6"/>
      <c r="D90" s="35"/>
      <c r="E90" s="36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8"/>
    </row>
    <row r="91" spans="2:17" ht="21" customHeight="1">
      <c r="B91" s="19" t="s">
        <v>46</v>
      </c>
      <c r="C91" s="6" t="s">
        <v>47</v>
      </c>
      <c r="D91" s="35">
        <v>135.08191389104485</v>
      </c>
      <c r="E91" s="36"/>
      <c r="F91" s="35">
        <v>40.961496799845136</v>
      </c>
      <c r="G91" s="35">
        <v>49.335847256702365</v>
      </c>
      <c r="H91" s="35">
        <v>18.447844484670995</v>
      </c>
      <c r="I91" s="35">
        <v>45.270039426199219</v>
      </c>
      <c r="J91" s="35">
        <v>213.66730404778477</v>
      </c>
      <c r="K91" s="35">
        <v>232.29719962934396</v>
      </c>
      <c r="L91" s="35">
        <v>5.2794818097578178</v>
      </c>
      <c r="M91" s="35">
        <v>7.8281971661926262</v>
      </c>
      <c r="N91" s="35">
        <v>43.510212156279941</v>
      </c>
      <c r="O91" s="35">
        <v>24.334163284056146</v>
      </c>
      <c r="P91" s="35">
        <v>24.091428488205214</v>
      </c>
      <c r="Q91" s="38">
        <v>11.226484308105704</v>
      </c>
    </row>
    <row r="92" spans="2:17" ht="21" customHeight="1">
      <c r="B92" s="19" t="s">
        <v>48</v>
      </c>
      <c r="C92" s="6" t="s">
        <v>49</v>
      </c>
      <c r="D92" s="35">
        <v>134.41929178927683</v>
      </c>
      <c r="E92" s="36"/>
      <c r="F92" s="35">
        <v>40.970469931290111</v>
      </c>
      <c r="G92" s="35">
        <v>47.9595500960396</v>
      </c>
      <c r="H92" s="35">
        <v>18.496962160155977</v>
      </c>
      <c r="I92" s="35">
        <v>24.943786105226629</v>
      </c>
      <c r="J92" s="35">
        <v>165.20739492881984</v>
      </c>
      <c r="K92" s="35">
        <v>162.01410830182223</v>
      </c>
      <c r="L92" s="35">
        <v>5.5430635789392504</v>
      </c>
      <c r="M92" s="35">
        <v>6.868578782598636</v>
      </c>
      <c r="N92" s="35">
        <v>45.971277290550525</v>
      </c>
      <c r="O92" s="35">
        <v>24.401529885547788</v>
      </c>
      <c r="P92" s="35">
        <v>24.220777812321508</v>
      </c>
      <c r="Q92" s="38">
        <v>11.266879231104781</v>
      </c>
    </row>
    <row r="93" spans="2:17" ht="21" customHeight="1">
      <c r="B93" s="19" t="s">
        <v>50</v>
      </c>
      <c r="C93" s="6" t="s">
        <v>51</v>
      </c>
      <c r="D93" s="35">
        <v>141.94680673520551</v>
      </c>
      <c r="E93" s="36"/>
      <c r="F93" s="35">
        <v>40.436595597555382</v>
      </c>
      <c r="G93" s="35">
        <v>52.100998173773277</v>
      </c>
      <c r="H93" s="35">
        <v>18.603226672839828</v>
      </c>
      <c r="I93" s="35">
        <v>23.328805152435795</v>
      </c>
      <c r="J93" s="35">
        <v>170.00119036723726</v>
      </c>
      <c r="K93" s="35">
        <v>176.9400144638592</v>
      </c>
      <c r="L93" s="35">
        <v>7.2379113421659778</v>
      </c>
      <c r="M93" s="35">
        <v>7.9557207314716951</v>
      </c>
      <c r="N93" s="35">
        <v>39.180429166270379</v>
      </c>
      <c r="O93" s="35">
        <v>21.055742086301027</v>
      </c>
      <c r="P93" s="35">
        <v>20.995924637192218</v>
      </c>
      <c r="Q93" s="38">
        <v>9.2118871627566996</v>
      </c>
    </row>
    <row r="94" spans="2:17" ht="21" customHeight="1">
      <c r="B94" s="19" t="s">
        <v>52</v>
      </c>
      <c r="C94" s="6" t="s">
        <v>53</v>
      </c>
      <c r="D94" s="35">
        <v>142.69413162970221</v>
      </c>
      <c r="E94" s="36"/>
      <c r="F94" s="35">
        <v>40.329181009225891</v>
      </c>
      <c r="G94" s="35">
        <v>54.800240077242243</v>
      </c>
      <c r="H94" s="35">
        <v>18.622592407201367</v>
      </c>
      <c r="I94" s="35">
        <v>22.4182800315991</v>
      </c>
      <c r="J94" s="35">
        <v>171.69555738486611</v>
      </c>
      <c r="K94" s="35">
        <v>194.76622122690858</v>
      </c>
      <c r="L94" s="35">
        <v>9.1333733462070406</v>
      </c>
      <c r="M94" s="35">
        <v>8.8961428696821816</v>
      </c>
      <c r="N94" s="35">
        <v>41.574641010981402</v>
      </c>
      <c r="O94" s="35">
        <v>22.181049555074242</v>
      </c>
      <c r="P94" s="35">
        <v>21.706588602024524</v>
      </c>
      <c r="Q94" s="38">
        <v>9.6078342992567567</v>
      </c>
    </row>
    <row r="95" spans="2:17" ht="21" customHeight="1">
      <c r="B95" s="19" t="s">
        <v>54</v>
      </c>
      <c r="C95" s="6" t="s">
        <v>55</v>
      </c>
      <c r="D95" s="35">
        <v>144.75467860477812</v>
      </c>
      <c r="E95" s="36"/>
      <c r="F95" s="35">
        <v>39.77678137298436</v>
      </c>
      <c r="G95" s="35">
        <v>56.999717637575529</v>
      </c>
      <c r="H95" s="35">
        <v>18.45314599777625</v>
      </c>
      <c r="I95" s="35">
        <v>22.1437751973315</v>
      </c>
      <c r="J95" s="35">
        <v>181.66097060033064</v>
      </c>
      <c r="K95" s="35">
        <v>213.41209799967896</v>
      </c>
      <c r="L95" s="35">
        <v>9.1972822909551457</v>
      </c>
      <c r="M95" s="35">
        <v>9.4901893702849289</v>
      </c>
      <c r="N95" s="35">
        <v>41.475642433097093</v>
      </c>
      <c r="O95" s="35">
        <v>22.729589355991063</v>
      </c>
      <c r="P95" s="35">
        <v>21.850868118001717</v>
      </c>
      <c r="Q95" s="38">
        <v>9.7830964496147104</v>
      </c>
    </row>
    <row r="96" spans="2:17" ht="21" customHeight="1">
      <c r="B96" s="10"/>
      <c r="C96" s="6"/>
      <c r="D96" s="35"/>
      <c r="E96" s="36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8"/>
    </row>
    <row r="97" spans="2:17" ht="21" customHeight="1">
      <c r="B97" s="19" t="s">
        <v>56</v>
      </c>
      <c r="C97" s="6" t="s">
        <v>57</v>
      </c>
      <c r="D97" s="35">
        <v>147.32250582189448</v>
      </c>
      <c r="E97" s="36"/>
      <c r="F97" s="35">
        <v>39.890223950991022</v>
      </c>
      <c r="G97" s="35">
        <v>60.152841326964754</v>
      </c>
      <c r="H97" s="35">
        <v>18.588497991634021</v>
      </c>
      <c r="I97" s="35">
        <v>23.206758362226324</v>
      </c>
      <c r="J97" s="35">
        <v>187.96319708310676</v>
      </c>
      <c r="K97" s="35">
        <v>221.73422604306296</v>
      </c>
      <c r="L97" s="35">
        <v>10.910640125524317</v>
      </c>
      <c r="M97" s="35">
        <v>10.044716306038261</v>
      </c>
      <c r="N97" s="35">
        <v>44.797125594745346</v>
      </c>
      <c r="O97" s="35">
        <v>23.841769163182768</v>
      </c>
      <c r="P97" s="35">
        <v>22.340834542740268</v>
      </c>
      <c r="Q97" s="38">
        <v>8.6015099402281656</v>
      </c>
    </row>
    <row r="98" spans="2:17" ht="21" customHeight="1">
      <c r="B98" s="19" t="s">
        <v>58</v>
      </c>
      <c r="C98" s="6" t="s">
        <v>59</v>
      </c>
      <c r="D98" s="35">
        <v>150.17645162486698</v>
      </c>
      <c r="E98" s="36"/>
      <c r="F98" s="35">
        <v>38.970560964963582</v>
      </c>
      <c r="G98" s="35">
        <v>60.538455613215753</v>
      </c>
      <c r="H98" s="35">
        <v>19.05734606485774</v>
      </c>
      <c r="I98" s="35">
        <v>22.423763483500274</v>
      </c>
      <c r="J98" s="35">
        <v>196.05102119416526</v>
      </c>
      <c r="K98" s="35">
        <v>223.66705561150403</v>
      </c>
      <c r="L98" s="35">
        <v>12.267453305222796</v>
      </c>
      <c r="M98" s="35">
        <v>9.8710205665281112</v>
      </c>
      <c r="N98" s="35">
        <v>44.391063588201561</v>
      </c>
      <c r="O98" s="35">
        <v>27.27368688323952</v>
      </c>
      <c r="P98" s="35">
        <v>25.619007135093192</v>
      </c>
      <c r="Q98" s="38">
        <v>8.5016304301311472</v>
      </c>
    </row>
    <row r="99" spans="2:17" ht="21" customHeight="1">
      <c r="B99" s="19" t="s">
        <v>60</v>
      </c>
      <c r="C99" s="6" t="s">
        <v>61</v>
      </c>
      <c r="D99" s="35">
        <v>150.0774647966789</v>
      </c>
      <c r="E99" s="36"/>
      <c r="F99" s="35">
        <v>38.478507891479325</v>
      </c>
      <c r="G99" s="35">
        <v>59.861725620028686</v>
      </c>
      <c r="H99" s="35">
        <v>19.126413746644413</v>
      </c>
      <c r="I99" s="35">
        <v>21.439637828096984</v>
      </c>
      <c r="J99" s="35">
        <v>208.3594276293741</v>
      </c>
      <c r="K99" s="35">
        <v>217.78158425382725</v>
      </c>
      <c r="L99" s="35">
        <v>13.202303294143933</v>
      </c>
      <c r="M99" s="35">
        <v>10.889079212691362</v>
      </c>
      <c r="N99" s="35">
        <v>50.778089592861278</v>
      </c>
      <c r="O99" s="35">
        <v>26.912387484216477</v>
      </c>
      <c r="P99" s="35">
        <v>26.122506090549745</v>
      </c>
      <c r="Q99" s="38">
        <v>8.5758551312387929</v>
      </c>
    </row>
    <row r="100" spans="2:17" ht="21" customHeight="1">
      <c r="B100" s="19" t="s">
        <v>62</v>
      </c>
      <c r="C100" s="6" t="s">
        <v>63</v>
      </c>
      <c r="D100" s="35">
        <v>154.03865395286027</v>
      </c>
      <c r="E100" s="36"/>
      <c r="F100" s="35">
        <v>37.994344302296817</v>
      </c>
      <c r="G100" s="35">
        <v>63.175346684464216</v>
      </c>
      <c r="H100" s="35">
        <v>19.22001288019414</v>
      </c>
      <c r="I100" s="35">
        <v>19.99995543185419</v>
      </c>
      <c r="J100" s="35">
        <v>221.11371339562476</v>
      </c>
      <c r="K100" s="35">
        <v>218.04965337124597</v>
      </c>
      <c r="L100" s="35">
        <v>13.203313195959453</v>
      </c>
      <c r="M100" s="35">
        <v>11.364877181332186</v>
      </c>
      <c r="N100" s="35">
        <v>50.584845493380513</v>
      </c>
      <c r="O100" s="35">
        <v>26.740887485487498</v>
      </c>
      <c r="P100" s="35">
        <v>25.738104204781717</v>
      </c>
      <c r="Q100" s="38">
        <v>6.9637727826790359</v>
      </c>
    </row>
    <row r="101" spans="2:17" ht="21" customHeight="1">
      <c r="B101" s="19" t="s">
        <v>64</v>
      </c>
      <c r="C101" s="6" t="s">
        <v>65</v>
      </c>
      <c r="D101" s="35">
        <v>151.84877956021728</v>
      </c>
      <c r="E101" s="36"/>
      <c r="F101" s="35">
        <v>38.086209319822188</v>
      </c>
      <c r="G101" s="35">
        <v>66.196146733873306</v>
      </c>
      <c r="H101" s="35">
        <v>19.566721141153224</v>
      </c>
      <c r="I101" s="35">
        <v>19.732073714177055</v>
      </c>
      <c r="J101" s="35">
        <v>237.06047219183102</v>
      </c>
      <c r="K101" s="35">
        <v>222.509445765734</v>
      </c>
      <c r="L101" s="35">
        <v>15.047084145168535</v>
      </c>
      <c r="M101" s="35">
        <v>12.070737830739594</v>
      </c>
      <c r="N101" s="35">
        <v>37.975974271139634</v>
      </c>
      <c r="O101" s="35">
        <v>21.330481920074078</v>
      </c>
      <c r="P101" s="35">
        <v>20.393484006272374</v>
      </c>
      <c r="Q101" s="38">
        <v>6.7794554939770322</v>
      </c>
    </row>
    <row r="102" spans="2:17" ht="21" customHeight="1">
      <c r="B102" s="10"/>
      <c r="C102" s="6"/>
      <c r="D102" s="35"/>
      <c r="E102" s="36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8"/>
    </row>
    <row r="103" spans="2:17" ht="21" customHeight="1">
      <c r="B103" s="19" t="s">
        <v>66</v>
      </c>
      <c r="C103" s="6" t="s">
        <v>67</v>
      </c>
      <c r="D103" s="35">
        <v>160.01338731278679</v>
      </c>
      <c r="E103" s="36"/>
      <c r="F103" s="35">
        <v>39.101015696733619</v>
      </c>
      <c r="G103" s="35">
        <v>69.944334372199009</v>
      </c>
      <c r="H103" s="35">
        <v>20.179405303628958</v>
      </c>
      <c r="I103" s="35">
        <v>20.616899185550452</v>
      </c>
      <c r="J103" s="35">
        <v>248.49652493140917</v>
      </c>
      <c r="K103" s="35">
        <v>229.24679412686339</v>
      </c>
      <c r="L103" s="35">
        <v>18.210682834982229</v>
      </c>
      <c r="M103" s="35">
        <v>14.491984838649522</v>
      </c>
      <c r="N103" s="35">
        <v>40.358810607257915</v>
      </c>
      <c r="O103" s="35">
        <v>22.202814507515871</v>
      </c>
      <c r="P103" s="35">
        <v>21.109079802712134</v>
      </c>
      <c r="Q103" s="38">
        <v>6.5624082288224255</v>
      </c>
    </row>
    <row r="104" spans="2:17" ht="21" customHeight="1">
      <c r="B104" s="19" t="s">
        <v>68</v>
      </c>
      <c r="C104" s="6" t="s">
        <v>69</v>
      </c>
      <c r="D104" s="35">
        <v>161.77552992901664</v>
      </c>
      <c r="E104" s="36"/>
      <c r="F104" s="35">
        <v>40.172082196755142</v>
      </c>
      <c r="G104" s="35">
        <v>72.625036285338112</v>
      </c>
      <c r="H104" s="35">
        <v>20.874261926324728</v>
      </c>
      <c r="I104" s="35">
        <v>21.798382897021394</v>
      </c>
      <c r="J104" s="35">
        <v>262.99395624885165</v>
      </c>
      <c r="K104" s="35">
        <v>230.75844238866787</v>
      </c>
      <c r="L104" s="35">
        <v>20.928621983424531</v>
      </c>
      <c r="M104" s="35">
        <v>15.329536102144722</v>
      </c>
      <c r="N104" s="35">
        <v>39.628481625757097</v>
      </c>
      <c r="O104" s="35">
        <v>22.885584039017473</v>
      </c>
      <c r="P104" s="35">
        <v>22.233263353819826</v>
      </c>
      <c r="Q104" s="38">
        <v>6.523206851976477</v>
      </c>
    </row>
    <row r="105" spans="2:17" ht="21" customHeight="1">
      <c r="B105" s="19" t="s">
        <v>70</v>
      </c>
      <c r="C105" s="6" t="s">
        <v>71</v>
      </c>
      <c r="D105" s="35">
        <v>165.05609961735522</v>
      </c>
      <c r="E105" s="36"/>
      <c r="F105" s="35">
        <v>41.18295609313185</v>
      </c>
      <c r="G105" s="35">
        <v>73.556434701774862</v>
      </c>
      <c r="H105" s="35">
        <v>21.02384503966967</v>
      </c>
      <c r="I105" s="35">
        <v>21.726441403463259</v>
      </c>
      <c r="J105" s="35">
        <v>278.39029768467475</v>
      </c>
      <c r="K105" s="35">
        <v>246.61132369154939</v>
      </c>
      <c r="L105" s="35">
        <v>23.455909375878246</v>
      </c>
      <c r="M105" s="35">
        <v>16.970404479322049</v>
      </c>
      <c r="N105" s="35">
        <v>39.561579868992801</v>
      </c>
      <c r="O105" s="35">
        <v>22.429037767256848</v>
      </c>
      <c r="P105" s="35">
        <v>21.726441403463259</v>
      </c>
      <c r="Q105" s="38">
        <v>6.4314590224182284</v>
      </c>
    </row>
    <row r="106" spans="2:17" ht="21" customHeight="1">
      <c r="B106" s="19" t="s">
        <v>72</v>
      </c>
      <c r="C106" s="6" t="s">
        <v>73</v>
      </c>
      <c r="D106" s="35">
        <v>167.52407688484735</v>
      </c>
      <c r="E106" s="36"/>
      <c r="F106" s="35">
        <v>42.015339359830222</v>
      </c>
      <c r="G106" s="35">
        <v>77.046031511504523</v>
      </c>
      <c r="H106" s="35">
        <v>21.007669679915111</v>
      </c>
      <c r="I106" s="35">
        <v>21.867318567072761</v>
      </c>
      <c r="J106" s="35">
        <v>289.11066636220767</v>
      </c>
      <c r="K106" s="35">
        <v>251.71593977084984</v>
      </c>
      <c r="L106" s="35">
        <v>26.971483834571316</v>
      </c>
      <c r="M106" s="35">
        <v>18.589907184784213</v>
      </c>
      <c r="N106" s="35">
        <v>45.131566575776709</v>
      </c>
      <c r="O106" s="35">
        <v>27.347580222702788</v>
      </c>
      <c r="P106" s="35">
        <v>26.219291058308372</v>
      </c>
      <c r="Q106" s="38">
        <v>7.7905680398662174</v>
      </c>
    </row>
    <row r="107" spans="2:17" ht="21" customHeight="1">
      <c r="B107" s="19" t="s">
        <v>74</v>
      </c>
      <c r="C107" s="6" t="s">
        <v>75</v>
      </c>
      <c r="D107" s="35">
        <v>171.93802534763068</v>
      </c>
      <c r="E107" s="36"/>
      <c r="F107" s="35">
        <v>43.345271543962845</v>
      </c>
      <c r="G107" s="35">
        <v>81.559660143140945</v>
      </c>
      <c r="H107" s="35">
        <v>21.37867893660313</v>
      </c>
      <c r="I107" s="35">
        <v>20.095958200406944</v>
      </c>
      <c r="J107" s="35">
        <v>306.14268237215686</v>
      </c>
      <c r="K107" s="35">
        <v>257.45274109404323</v>
      </c>
      <c r="L107" s="35">
        <v>25.333734539874712</v>
      </c>
      <c r="M107" s="35">
        <v>20.309744989772973</v>
      </c>
      <c r="N107" s="35">
        <v>43.826291820036417</v>
      </c>
      <c r="O107" s="35">
        <v>27.845729314925578</v>
      </c>
      <c r="P107" s="35">
        <v>26.937135460119944</v>
      </c>
      <c r="Q107" s="38">
        <v>6.9480706543960178</v>
      </c>
    </row>
    <row r="108" spans="2:17" ht="21" customHeight="1">
      <c r="B108" s="10"/>
      <c r="C108" s="6"/>
      <c r="D108" s="35"/>
      <c r="E108" s="36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8"/>
    </row>
    <row r="109" spans="2:17" ht="21" customHeight="1">
      <c r="B109" s="19" t="s">
        <v>76</v>
      </c>
      <c r="C109" s="6" t="s">
        <v>77</v>
      </c>
      <c r="D109" s="35">
        <v>176.37012424047359</v>
      </c>
      <c r="E109" s="36"/>
      <c r="F109" s="35">
        <v>47.361597558246523</v>
      </c>
      <c r="G109" s="35">
        <v>86.058840007633137</v>
      </c>
      <c r="H109" s="35">
        <v>23.122665474564801</v>
      </c>
      <c r="I109" s="35">
        <v>19.348621224693307</v>
      </c>
      <c r="J109" s="35">
        <v>327.38504978814854</v>
      </c>
      <c r="K109" s="35">
        <v>277.41883014196253</v>
      </c>
      <c r="L109" s="35">
        <v>34.551109329809478</v>
      </c>
      <c r="M109" s="35">
        <v>23.175821027379893</v>
      </c>
      <c r="N109" s="35">
        <v>37.740442498714962</v>
      </c>
      <c r="O109" s="35">
        <v>24.398398742126997</v>
      </c>
      <c r="P109" s="35">
        <v>23.813687661160991</v>
      </c>
      <c r="Q109" s="38">
        <v>6.3255107849958883</v>
      </c>
    </row>
    <row r="110" spans="2:17" ht="21" customHeight="1">
      <c r="B110" s="19" t="s">
        <v>78</v>
      </c>
      <c r="C110" s="6" t="s">
        <v>79</v>
      </c>
      <c r="D110" s="35">
        <v>181.26450499402748</v>
      </c>
      <c r="E110" s="36"/>
      <c r="F110" s="35">
        <v>49.017560131115367</v>
      </c>
      <c r="G110" s="35">
        <v>89.891965720492038</v>
      </c>
      <c r="H110" s="35">
        <v>22.896012445278267</v>
      </c>
      <c r="I110" s="35">
        <v>18.031270770992815</v>
      </c>
      <c r="J110" s="35">
        <v>338.04666873594448</v>
      </c>
      <c r="K110" s="35">
        <v>286.17371675253111</v>
      </c>
      <c r="L110" s="35">
        <v>38.019013737078694</v>
      </c>
      <c r="M110" s="35">
        <v>23.319033460433523</v>
      </c>
      <c r="N110" s="35">
        <v>38.019013737078694</v>
      </c>
      <c r="O110" s="35">
        <v>25.011117521054548</v>
      </c>
      <c r="P110" s="35">
        <v>24.535218879004887</v>
      </c>
      <c r="Q110" s="38">
        <v>6.4510704811176636</v>
      </c>
    </row>
    <row r="111" spans="2:17" ht="21" customHeight="1">
      <c r="B111" s="19" t="s">
        <v>80</v>
      </c>
      <c r="C111" s="6" t="s">
        <v>81</v>
      </c>
      <c r="D111" s="35">
        <v>187.46778634015109</v>
      </c>
      <c r="E111" s="36"/>
      <c r="F111" s="35">
        <v>53.637053146776957</v>
      </c>
      <c r="G111" s="35">
        <v>93.393423594436825</v>
      </c>
      <c r="H111" s="35">
        <v>25.456648270833597</v>
      </c>
      <c r="I111" s="35">
        <v>17.704417933213488</v>
      </c>
      <c r="J111" s="35">
        <v>369.64519927422361</v>
      </c>
      <c r="K111" s="35">
        <v>298.40848806366046</v>
      </c>
      <c r="L111" s="35">
        <v>43.894385290038173</v>
      </c>
      <c r="M111" s="35">
        <v>26.766146638674829</v>
      </c>
      <c r="N111" s="35">
        <v>35.356455931713327</v>
      </c>
      <c r="O111" s="35">
        <v>23.518590686428567</v>
      </c>
      <c r="P111" s="35">
        <v>22.680511731010178</v>
      </c>
      <c r="Q111" s="38">
        <v>6.5998717739198209</v>
      </c>
    </row>
    <row r="112" spans="2:17" ht="21" customHeight="1">
      <c r="B112" s="19" t="s">
        <v>82</v>
      </c>
      <c r="C112" s="6" t="s">
        <v>83</v>
      </c>
      <c r="D112" s="35">
        <v>192.47381113227752</v>
      </c>
      <c r="E112" s="36"/>
      <c r="F112" s="35">
        <v>59.806777304004086</v>
      </c>
      <c r="G112" s="35">
        <v>100.37137408411121</v>
      </c>
      <c r="H112" s="35">
        <v>25.742917187375674</v>
      </c>
      <c r="I112" s="35">
        <v>17.057933004968124</v>
      </c>
      <c r="J112" s="35">
        <v>396.96098361866365</v>
      </c>
      <c r="K112" s="35">
        <v>298.35780990701869</v>
      </c>
      <c r="L112" s="35">
        <v>47.637398269971953</v>
      </c>
      <c r="M112" s="35">
        <v>28.031176492920178</v>
      </c>
      <c r="N112" s="35">
        <v>37.236219608406024</v>
      </c>
      <c r="O112" s="35">
        <v>26.627017373608776</v>
      </c>
      <c r="P112" s="35">
        <v>25.742917187375674</v>
      </c>
      <c r="Q112" s="38">
        <v>7.6448663162509574</v>
      </c>
    </row>
    <row r="113" spans="2:17" ht="21" customHeight="1">
      <c r="B113" s="19" t="s">
        <v>84</v>
      </c>
      <c r="C113" s="6" t="s">
        <v>85</v>
      </c>
      <c r="D113" s="35">
        <v>201.10139293812765</v>
      </c>
      <c r="E113" s="36"/>
      <c r="F113" s="35">
        <v>64.114026563006149</v>
      </c>
      <c r="G113" s="35">
        <v>104.95626822157435</v>
      </c>
      <c r="H113" s="35">
        <v>26.7444120505345</v>
      </c>
      <c r="I113" s="35">
        <v>16.067379332685455</v>
      </c>
      <c r="J113" s="35">
        <v>435.11499838030448</v>
      </c>
      <c r="K113" s="35">
        <v>306.47230320699708</v>
      </c>
      <c r="L113" s="35">
        <v>51.311953352769677</v>
      </c>
      <c r="M113" s="35">
        <v>30.217039196631035</v>
      </c>
      <c r="N113" s="35">
        <v>42.811791383219955</v>
      </c>
      <c r="O113" s="35">
        <v>29.543245869776481</v>
      </c>
      <c r="P113" s="35">
        <v>28.765792031098155</v>
      </c>
      <c r="Q113" s="38">
        <v>8.1373501781665052</v>
      </c>
    </row>
    <row r="114" spans="2:17" ht="21" customHeight="1">
      <c r="B114" s="10"/>
      <c r="C114" s="6"/>
      <c r="D114" s="35"/>
      <c r="E114" s="36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8"/>
    </row>
    <row r="115" spans="2:17" ht="21" customHeight="1">
      <c r="B115" s="19" t="s">
        <v>86</v>
      </c>
      <c r="C115" s="6" t="s">
        <v>87</v>
      </c>
      <c r="D115" s="35">
        <v>211.5399893139593</v>
      </c>
      <c r="E115" s="36"/>
      <c r="F115" s="35">
        <v>66.930546447151087</v>
      </c>
      <c r="G115" s="35">
        <v>108.57391204111165</v>
      </c>
      <c r="H115" s="35">
        <v>27.20838350528097</v>
      </c>
      <c r="I115" s="35">
        <v>89</v>
      </c>
      <c r="J115" s="35">
        <v>471.05812053417742</v>
      </c>
      <c r="K115" s="35">
        <v>326.39675327136678</v>
      </c>
      <c r="L115" s="35">
        <v>56.130272078642612</v>
      </c>
      <c r="M115" s="35">
        <v>31.777730353496096</v>
      </c>
      <c r="N115" s="35">
        <v>44.914602542114579</v>
      </c>
      <c r="O115" s="35">
        <v>30.219998473422759</v>
      </c>
      <c r="P115" s="35">
        <v>30.37577166143009</v>
      </c>
      <c r="Q115" s="38">
        <v>9.3463912804400273</v>
      </c>
    </row>
    <row r="116" spans="2:17" ht="21" customHeight="1">
      <c r="B116" s="19" t="s">
        <v>88</v>
      </c>
      <c r="C116" s="6" t="s">
        <v>89</v>
      </c>
      <c r="D116" s="35">
        <v>215.15761317383618</v>
      </c>
      <c r="E116" s="36"/>
      <c r="F116" s="35">
        <v>69.614382900844276</v>
      </c>
      <c r="G116" s="35">
        <v>112.78047608991797</v>
      </c>
      <c r="H116" s="35">
        <v>30.278374718954574</v>
      </c>
      <c r="I116" s="35">
        <v>15.682645367253395</v>
      </c>
      <c r="J116" s="35">
        <v>515.50873880476502</v>
      </c>
      <c r="K116" s="35">
        <v>326.9029311537044</v>
      </c>
      <c r="L116" s="35">
        <v>58.900496461829583</v>
      </c>
      <c r="M116" s="35">
        <v>30.847711679481925</v>
      </c>
      <c r="N116" s="35">
        <v>49.687589282386995</v>
      </c>
      <c r="O116" s="35">
        <v>34.31549134814852</v>
      </c>
      <c r="P116" s="35">
        <v>32.296933033551547</v>
      </c>
      <c r="Q116" s="38">
        <v>9.9375178564773989</v>
      </c>
    </row>
    <row r="117" spans="2:17" ht="21" customHeight="1">
      <c r="B117" s="24" t="s">
        <v>90</v>
      </c>
      <c r="C117" s="6" t="s">
        <v>91</v>
      </c>
      <c r="D117" s="35">
        <v>227.2</v>
      </c>
      <c r="E117" s="36"/>
      <c r="F117" s="35">
        <v>73</v>
      </c>
      <c r="G117" s="35">
        <v>120.7</v>
      </c>
      <c r="H117" s="35">
        <v>33.200000000000003</v>
      </c>
      <c r="I117" s="35">
        <v>15.4</v>
      </c>
      <c r="J117" s="35">
        <v>563.1</v>
      </c>
      <c r="K117" s="35">
        <v>354.8</v>
      </c>
      <c r="L117" s="35">
        <v>65.2</v>
      </c>
      <c r="M117" s="35">
        <v>32.6</v>
      </c>
      <c r="N117" s="35">
        <v>35.4</v>
      </c>
      <c r="O117" s="35">
        <v>25.8</v>
      </c>
      <c r="P117" s="35">
        <v>24.7</v>
      </c>
      <c r="Q117" s="38">
        <v>8</v>
      </c>
    </row>
    <row r="118" spans="2:17" ht="21" customHeight="1">
      <c r="B118" s="24" t="s">
        <v>92</v>
      </c>
      <c r="C118" s="6" t="s">
        <v>93</v>
      </c>
      <c r="D118" s="35">
        <v>231.1</v>
      </c>
      <c r="E118" s="36"/>
      <c r="F118" s="35">
        <v>74.8</v>
      </c>
      <c r="G118" s="35">
        <v>142.6</v>
      </c>
      <c r="H118" s="35">
        <v>34.700000000000003</v>
      </c>
      <c r="I118" s="35">
        <v>16</v>
      </c>
      <c r="J118" s="35">
        <v>605.6</v>
      </c>
      <c r="K118" s="35">
        <v>358.4</v>
      </c>
      <c r="L118" s="35">
        <v>72.099999999999994</v>
      </c>
      <c r="M118" s="35">
        <v>33.1</v>
      </c>
      <c r="N118" s="35">
        <v>48.2</v>
      </c>
      <c r="O118" s="35">
        <v>36.299999999999997</v>
      </c>
      <c r="P118" s="35">
        <v>34.200000000000003</v>
      </c>
      <c r="Q118" s="38">
        <v>11</v>
      </c>
    </row>
    <row r="119" spans="2:17" ht="21" customHeight="1">
      <c r="B119" s="24" t="s">
        <v>451</v>
      </c>
      <c r="C119" s="6" t="s">
        <v>94</v>
      </c>
      <c r="D119" s="35">
        <v>237</v>
      </c>
      <c r="E119" s="36"/>
      <c r="F119" s="35">
        <v>75.900000000000006</v>
      </c>
      <c r="G119" s="35">
        <v>148.30000000000001</v>
      </c>
      <c r="H119" s="35">
        <v>37</v>
      </c>
      <c r="I119" s="35">
        <v>17.5</v>
      </c>
      <c r="J119" s="35">
        <v>644.70000000000005</v>
      </c>
      <c r="K119" s="35">
        <v>360.5</v>
      </c>
      <c r="L119" s="35">
        <v>77</v>
      </c>
      <c r="M119" s="35">
        <v>32.299999999999997</v>
      </c>
      <c r="N119" s="35">
        <v>50.2</v>
      </c>
      <c r="O119" s="35">
        <v>38.200000000000003</v>
      </c>
      <c r="P119" s="35">
        <v>36.299999999999997</v>
      </c>
      <c r="Q119" s="38">
        <v>11.2</v>
      </c>
    </row>
    <row r="120" spans="2:17" ht="21" customHeight="1">
      <c r="B120" s="10"/>
      <c r="C120" s="6"/>
      <c r="D120" s="35"/>
      <c r="E120" s="36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8"/>
    </row>
    <row r="121" spans="2:17" ht="21" customHeight="1">
      <c r="B121" s="24" t="s">
        <v>281</v>
      </c>
      <c r="C121" s="6" t="s">
        <v>95</v>
      </c>
      <c r="D121" s="35">
        <v>239.53931356326649</v>
      </c>
      <c r="E121" s="36"/>
      <c r="F121" s="35">
        <v>78.120674913421382</v>
      </c>
      <c r="G121" s="35">
        <v>164.59677634317327</v>
      </c>
      <c r="H121" s="35">
        <v>38.752775744453125</v>
      </c>
      <c r="I121" s="35">
        <v>17.479757313304916</v>
      </c>
      <c r="J121" s="35">
        <v>703.18859479154492</v>
      </c>
      <c r="K121" s="35">
        <v>356.66906564802224</v>
      </c>
      <c r="L121" s="35">
        <v>83.656785734057536</v>
      </c>
      <c r="M121" s="35">
        <v>33.883048633708356</v>
      </c>
      <c r="N121" s="35">
        <v>52.131710227657173</v>
      </c>
      <c r="O121" s="35">
        <v>40.29058430574095</v>
      </c>
      <c r="P121" s="35">
        <v>38.08639203456174</v>
      </c>
      <c r="Q121" s="38">
        <v>12.148687634173797</v>
      </c>
    </row>
    <row r="122" spans="2:17" ht="21" customHeight="1">
      <c r="B122" s="556" t="s">
        <v>777</v>
      </c>
      <c r="C122" s="6" t="s">
        <v>97</v>
      </c>
      <c r="D122" s="35">
        <v>253.71223758320531</v>
      </c>
      <c r="E122" s="36"/>
      <c r="F122" s="35">
        <v>79.877112135176645</v>
      </c>
      <c r="G122" s="35">
        <v>169.89247311827955</v>
      </c>
      <c r="H122" s="35">
        <v>41.116231438812086</v>
      </c>
      <c r="I122" s="35">
        <v>17.613927291346648</v>
      </c>
      <c r="J122" s="35">
        <v>767.48591909882236</v>
      </c>
      <c r="K122" s="35">
        <v>355.094726062468</v>
      </c>
      <c r="L122" s="35">
        <v>91.602662570404505</v>
      </c>
      <c r="M122" s="35">
        <v>33.128520225294416</v>
      </c>
      <c r="N122" s="35">
        <v>49.667178699436761</v>
      </c>
      <c r="O122" s="35">
        <v>38.965693804403479</v>
      </c>
      <c r="P122" s="35">
        <v>36.815156169994879</v>
      </c>
      <c r="Q122" s="38">
        <v>12.749615975422428</v>
      </c>
    </row>
    <row r="123" spans="2:17" ht="21" customHeight="1">
      <c r="B123" s="39" t="s">
        <v>778</v>
      </c>
      <c r="C123" s="6" t="s">
        <v>99</v>
      </c>
      <c r="D123" s="35">
        <v>258.76024590163934</v>
      </c>
      <c r="E123" s="36"/>
      <c r="F123" s="35">
        <v>82.018442622950829</v>
      </c>
      <c r="G123" s="35">
        <v>175.97336065573771</v>
      </c>
      <c r="H123" s="35">
        <v>42.930327868852459</v>
      </c>
      <c r="I123" s="35">
        <v>18.186475409836067</v>
      </c>
      <c r="J123" s="35">
        <v>804.40573770491801</v>
      </c>
      <c r="K123" s="35">
        <v>333.70901639344265</v>
      </c>
      <c r="L123" s="35">
        <v>97.950819672131161</v>
      </c>
      <c r="M123" s="35">
        <v>32.786885245901637</v>
      </c>
      <c r="N123" s="35">
        <v>48.97540983606558</v>
      </c>
      <c r="O123" s="35">
        <v>40.471311475409841</v>
      </c>
      <c r="P123" s="35">
        <v>38.268442622950815</v>
      </c>
      <c r="Q123" s="38">
        <v>14.241803278688524</v>
      </c>
    </row>
    <row r="124" spans="2:17" ht="21" customHeight="1">
      <c r="B124" s="39" t="s">
        <v>779</v>
      </c>
      <c r="C124" s="6" t="s">
        <v>101</v>
      </c>
      <c r="D124" s="35">
        <v>264.09207161125317</v>
      </c>
      <c r="E124" s="36"/>
      <c r="F124" s="35">
        <v>82.097186700767267</v>
      </c>
      <c r="G124" s="35">
        <v>183.47826086956522</v>
      </c>
      <c r="H124" s="35">
        <v>43.375959079283888</v>
      </c>
      <c r="I124" s="35">
        <v>18.874680306905372</v>
      </c>
      <c r="J124" s="35">
        <v>850.17902813299236</v>
      </c>
      <c r="K124" s="35">
        <v>317.4936061381074</v>
      </c>
      <c r="L124" s="35">
        <v>99.181585677749368</v>
      </c>
      <c r="M124" s="35">
        <v>28.235294117647058</v>
      </c>
      <c r="N124" s="35">
        <v>47.979539641943738</v>
      </c>
      <c r="O124" s="35">
        <v>40.204603580562662</v>
      </c>
      <c r="P124" s="35">
        <v>38.056265984654736</v>
      </c>
      <c r="Q124" s="38">
        <v>15.447570332480817</v>
      </c>
    </row>
    <row r="125" spans="2:17" ht="21" customHeight="1">
      <c r="B125" s="39" t="s">
        <v>453</v>
      </c>
      <c r="C125" s="6" t="s">
        <v>102</v>
      </c>
      <c r="D125" s="35">
        <v>272.94661190965093</v>
      </c>
      <c r="E125" s="36"/>
      <c r="F125" s="35">
        <v>85.831622176591367</v>
      </c>
      <c r="G125" s="35">
        <v>190.91375770020534</v>
      </c>
      <c r="H125" s="35">
        <v>46.919917864476389</v>
      </c>
      <c r="I125" s="35">
        <v>22.227926078028748</v>
      </c>
      <c r="J125" s="35">
        <v>912.16632443531819</v>
      </c>
      <c r="K125" s="35">
        <v>310.16427104722794</v>
      </c>
      <c r="L125" s="35">
        <v>111.39630390143736</v>
      </c>
      <c r="M125" s="35">
        <v>28.901437371663242</v>
      </c>
      <c r="N125" s="35">
        <v>49.178644763860376</v>
      </c>
      <c r="O125" s="35">
        <v>43.839835728952771</v>
      </c>
      <c r="P125" s="35">
        <v>41.68377823408624</v>
      </c>
      <c r="Q125" s="38">
        <v>22.279260780287473</v>
      </c>
    </row>
    <row r="126" spans="2:17" ht="21" customHeight="1">
      <c r="B126" s="39"/>
      <c r="C126" s="6"/>
      <c r="D126" s="35"/>
      <c r="E126" s="36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8"/>
    </row>
    <row r="127" spans="2:17" ht="21" customHeight="1">
      <c r="B127" s="39" t="s">
        <v>122</v>
      </c>
      <c r="C127" s="6" t="s">
        <v>104</v>
      </c>
      <c r="D127" s="35">
        <v>286.07068607068607</v>
      </c>
      <c r="E127" s="36"/>
      <c r="F127" s="35">
        <v>87.629937629937629</v>
      </c>
      <c r="G127" s="35">
        <v>196.20582120582122</v>
      </c>
      <c r="H127" s="35">
        <v>47.193347193347194</v>
      </c>
      <c r="I127" s="35">
        <v>22.713097713097714</v>
      </c>
      <c r="J127" s="35">
        <v>989.03326403326412</v>
      </c>
      <c r="K127" s="35">
        <v>300.987525987526</v>
      </c>
      <c r="L127" s="35">
        <v>119.12681912681913</v>
      </c>
      <c r="M127" s="35">
        <v>30.873180873180875</v>
      </c>
      <c r="N127" s="35">
        <v>50.571725571725565</v>
      </c>
      <c r="O127" s="35">
        <v>47.661122661122661</v>
      </c>
      <c r="P127" s="35">
        <v>45.374220374220378</v>
      </c>
      <c r="Q127" s="38">
        <v>28.69022869022869</v>
      </c>
    </row>
    <row r="128" spans="2:17" ht="21" customHeight="1">
      <c r="B128" s="39" t="s">
        <v>776</v>
      </c>
      <c r="C128" s="6" t="s">
        <v>106</v>
      </c>
      <c r="D128" s="35">
        <v>290.2</v>
      </c>
      <c r="E128" s="36"/>
      <c r="F128" s="35">
        <v>89.6</v>
      </c>
      <c r="G128" s="35">
        <v>195.1</v>
      </c>
      <c r="H128" s="35">
        <v>47.193347193347194</v>
      </c>
      <c r="I128" s="35">
        <v>22.713097713097714</v>
      </c>
      <c r="J128" s="35">
        <v>989.03326403326412</v>
      </c>
      <c r="K128" s="35">
        <v>300.987525987526</v>
      </c>
      <c r="L128" s="35">
        <v>119.12681912681913</v>
      </c>
      <c r="M128" s="35">
        <v>30.873180873180875</v>
      </c>
      <c r="N128" s="35">
        <v>50.571725571725565</v>
      </c>
      <c r="O128" s="35">
        <v>47.661122661122661</v>
      </c>
      <c r="P128" s="35">
        <v>45.374220374220378</v>
      </c>
      <c r="Q128" s="38">
        <v>28.69022869022869</v>
      </c>
    </row>
    <row r="129" spans="2:17" ht="21" customHeight="1">
      <c r="B129" s="39" t="s">
        <v>107</v>
      </c>
      <c r="C129" s="6" t="s">
        <v>108</v>
      </c>
      <c r="D129" s="35">
        <v>299.39999999999998</v>
      </c>
      <c r="E129" s="36"/>
      <c r="F129" s="35">
        <v>89.1</v>
      </c>
      <c r="G129" s="35">
        <v>204.6</v>
      </c>
      <c r="H129" s="35">
        <v>48.648648648648646</v>
      </c>
      <c r="I129" s="35">
        <v>23.544698544698544</v>
      </c>
      <c r="J129" s="35">
        <v>1087.6299376299376</v>
      </c>
      <c r="K129" s="35">
        <v>266.06029106029104</v>
      </c>
      <c r="L129" s="35">
        <v>129.41787941787942</v>
      </c>
      <c r="M129" s="35">
        <v>27.650727650727649</v>
      </c>
      <c r="N129" s="35">
        <v>52.390852390852388</v>
      </c>
      <c r="O129" s="35">
        <v>56.392931392931395</v>
      </c>
      <c r="P129" s="35">
        <v>53.586278586278588</v>
      </c>
      <c r="Q129" s="38">
        <v>37.993762993762992</v>
      </c>
    </row>
    <row r="130" spans="2:17" ht="21" customHeight="1">
      <c r="B130" s="39" t="s">
        <v>123</v>
      </c>
      <c r="C130" s="6" t="s">
        <v>110</v>
      </c>
      <c r="D130" s="35">
        <v>312</v>
      </c>
      <c r="E130" s="36"/>
      <c r="F130" s="35">
        <v>91.5</v>
      </c>
      <c r="G130" s="35">
        <v>215.2</v>
      </c>
      <c r="H130" s="35">
        <v>50.9</v>
      </c>
      <c r="I130" s="35">
        <v>27</v>
      </c>
      <c r="J130" s="35">
        <v>1178.2</v>
      </c>
      <c r="K130" s="35">
        <v>252.1</v>
      </c>
      <c r="L130" s="35">
        <v>136.9</v>
      </c>
      <c r="M130" s="35">
        <v>29.9</v>
      </c>
      <c r="N130" s="35">
        <v>57.9</v>
      </c>
      <c r="O130" s="35">
        <v>63.6</v>
      </c>
      <c r="P130" s="35">
        <v>60.8</v>
      </c>
      <c r="Q130" s="38">
        <v>40.6</v>
      </c>
    </row>
    <row r="131" spans="2:17" ht="21" customHeight="1">
      <c r="B131" s="39" t="s">
        <v>111</v>
      </c>
      <c r="C131" s="26" t="s">
        <v>112</v>
      </c>
      <c r="D131" s="555">
        <v>320.8</v>
      </c>
      <c r="E131" s="40"/>
      <c r="F131" s="41">
        <v>93.7</v>
      </c>
      <c r="G131" s="41">
        <v>219.5</v>
      </c>
      <c r="H131" s="41">
        <v>53.6</v>
      </c>
      <c r="I131" s="41">
        <v>28.4</v>
      </c>
      <c r="J131" s="41">
        <v>1239.4000000000001</v>
      </c>
      <c r="K131" s="41">
        <v>237.6</v>
      </c>
      <c r="L131" s="41">
        <v>156</v>
      </c>
      <c r="M131" s="41">
        <v>30.3</v>
      </c>
      <c r="N131" s="41">
        <v>59.2</v>
      </c>
      <c r="O131" s="41">
        <v>67.900000000000006</v>
      </c>
      <c r="P131" s="41">
        <v>65.599999999999994</v>
      </c>
      <c r="Q131" s="38">
        <v>43.3</v>
      </c>
    </row>
    <row r="132" spans="2:17" ht="21" customHeight="1">
      <c r="B132" s="24" t="s">
        <v>113</v>
      </c>
      <c r="C132" s="26" t="s">
        <v>114</v>
      </c>
      <c r="D132" s="555">
        <v>333.1</v>
      </c>
      <c r="E132" s="40"/>
      <c r="F132" s="41">
        <v>95.7</v>
      </c>
      <c r="G132" s="41">
        <v>226.7</v>
      </c>
      <c r="H132" s="41">
        <v>56.6</v>
      </c>
      <c r="I132" s="41">
        <v>29.3</v>
      </c>
      <c r="J132" s="41">
        <v>1283.5999999999999</v>
      </c>
      <c r="K132" s="41">
        <v>219.8</v>
      </c>
      <c r="L132" s="41">
        <v>155.6</v>
      </c>
      <c r="M132" s="41">
        <v>31.2</v>
      </c>
      <c r="N132" s="41">
        <v>54.9</v>
      </c>
      <c r="O132" s="41">
        <v>67.400000000000006</v>
      </c>
      <c r="P132" s="41">
        <v>64.900000000000006</v>
      </c>
      <c r="Q132" s="38">
        <v>46.6</v>
      </c>
    </row>
    <row r="133" spans="2:17" ht="6" customHeight="1" thickBot="1">
      <c r="B133" s="42"/>
      <c r="C133" s="28"/>
      <c r="D133" s="43"/>
      <c r="E133" s="44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6"/>
    </row>
    <row r="134" spans="2:17" ht="21.6" customHeight="1">
      <c r="B134" s="4"/>
    </row>
  </sheetData>
  <phoneticPr fontId="2"/>
  <printOptions gridLinesSet="0"/>
  <pageMargins left="0.51181102362204722" right="0.51181102362204722" top="0.55118110236220474" bottom="0.39370078740157483" header="0.35433070866141736" footer="0.23622047244094491"/>
  <pageSetup paperSize="9" scale="62" firstPageNumber="136" orientation="portrait" useFirstPageNumber="1" r:id="rId1"/>
  <headerFooter alignWithMargins="0"/>
  <rowBreaks count="1" manualBreakCount="1">
    <brk id="69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Z83"/>
  <sheetViews>
    <sheetView showGridLines="0" zoomScaleNormal="100" workbookViewId="0"/>
  </sheetViews>
  <sheetFormatPr defaultColWidth="10.625" defaultRowHeight="15" customHeight="1"/>
  <cols>
    <col min="1" max="1" width="2.75" style="48" customWidth="1"/>
    <col min="2" max="2" width="9.375" style="48" customWidth="1"/>
    <col min="3" max="3" width="14.5" style="48" customWidth="1"/>
    <col min="4" max="9" width="12.375" style="48" customWidth="1"/>
    <col min="10" max="11" width="2.625" style="48" customWidth="1"/>
    <col min="12" max="14" width="10.625" style="48" customWidth="1"/>
    <col min="15" max="15" width="10.875" style="48" customWidth="1"/>
    <col min="16" max="16" width="10.625" style="48" customWidth="1"/>
    <col min="17" max="17" width="13.75" style="48" customWidth="1"/>
    <col min="18" max="22" width="10.625" style="48" customWidth="1"/>
    <col min="23" max="23" width="6.625" style="48" bestFit="1" customWidth="1"/>
    <col min="24" max="24" width="1.75" style="48" customWidth="1"/>
    <col min="25" max="16384" width="10.625" style="48"/>
  </cols>
  <sheetData>
    <row r="1" spans="2:26" ht="15" customHeight="1">
      <c r="B1" s="464" t="s">
        <v>637</v>
      </c>
      <c r="J1" s="47"/>
      <c r="K1" s="47"/>
    </row>
    <row r="2" spans="2:26" ht="15" customHeight="1" thickBot="1"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632" t="s">
        <v>613</v>
      </c>
      <c r="U2" s="632"/>
      <c r="V2" s="632"/>
      <c r="W2" s="632"/>
      <c r="Y2" s="47"/>
      <c r="Z2" s="47"/>
    </row>
    <row r="3" spans="2:26" ht="21" customHeight="1">
      <c r="B3" s="409"/>
      <c r="C3" s="410"/>
      <c r="D3" s="53"/>
      <c r="E3" s="54" t="s">
        <v>638</v>
      </c>
      <c r="F3" s="55"/>
      <c r="G3" s="55"/>
      <c r="H3" s="55"/>
      <c r="I3" s="413"/>
      <c r="J3" s="128"/>
      <c r="K3" s="414"/>
      <c r="L3" s="53" t="s">
        <v>639</v>
      </c>
      <c r="M3" s="477"/>
      <c r="N3" s="477"/>
      <c r="O3" s="55"/>
      <c r="P3" s="55"/>
      <c r="Q3" s="55"/>
      <c r="R3" s="55"/>
      <c r="S3" s="55"/>
      <c r="T3" s="53" t="s">
        <v>273</v>
      </c>
      <c r="U3" s="55"/>
      <c r="V3" s="55"/>
      <c r="W3" s="60"/>
      <c r="Y3" s="47"/>
      <c r="Z3" s="47"/>
    </row>
    <row r="4" spans="2:26" ht="21" customHeight="1">
      <c r="B4" s="199"/>
      <c r="C4" s="414"/>
      <c r="D4" s="62"/>
      <c r="E4" s="63"/>
      <c r="F4" s="119" t="s">
        <v>640</v>
      </c>
      <c r="G4" s="121"/>
      <c r="H4" s="591" t="s">
        <v>641</v>
      </c>
      <c r="I4" s="662"/>
      <c r="J4" s="327"/>
      <c r="K4" s="414"/>
      <c r="L4" s="129"/>
      <c r="M4" s="591" t="s">
        <v>642</v>
      </c>
      <c r="N4" s="663"/>
      <c r="O4" s="119" t="s">
        <v>224</v>
      </c>
      <c r="P4" s="121"/>
      <c r="Q4" s="119" t="s">
        <v>225</v>
      </c>
      <c r="R4" s="121"/>
      <c r="S4" s="62" t="s">
        <v>143</v>
      </c>
      <c r="T4" s="62"/>
      <c r="U4" s="62" t="s">
        <v>145</v>
      </c>
      <c r="V4" s="298"/>
      <c r="W4" s="478"/>
      <c r="Y4" s="47"/>
      <c r="Z4" s="47"/>
    </row>
    <row r="5" spans="2:26" ht="21" customHeight="1">
      <c r="B5" s="199"/>
      <c r="C5" s="414"/>
      <c r="D5" s="62"/>
      <c r="E5" s="63" t="s">
        <v>129</v>
      </c>
      <c r="F5" s="62" t="s">
        <v>226</v>
      </c>
      <c r="G5" s="62"/>
      <c r="H5" s="62"/>
      <c r="I5" s="129"/>
      <c r="J5" s="128"/>
      <c r="K5" s="414"/>
      <c r="L5" s="129" t="s">
        <v>643</v>
      </c>
      <c r="M5" s="62" t="s">
        <v>644</v>
      </c>
      <c r="N5" s="62" t="s">
        <v>645</v>
      </c>
      <c r="O5" s="62" t="s">
        <v>183</v>
      </c>
      <c r="P5" s="62" t="s">
        <v>230</v>
      </c>
      <c r="Q5" s="479" t="s">
        <v>646</v>
      </c>
      <c r="R5" s="480" t="s">
        <v>647</v>
      </c>
      <c r="S5" s="62" t="s">
        <v>233</v>
      </c>
      <c r="T5" s="62"/>
      <c r="U5" s="62"/>
      <c r="V5" s="129"/>
      <c r="W5" s="478"/>
      <c r="Y5" s="47"/>
      <c r="Z5" s="47"/>
    </row>
    <row r="6" spans="2:26" ht="21" customHeight="1">
      <c r="B6" s="628" t="s">
        <v>630</v>
      </c>
      <c r="C6" s="629"/>
      <c r="D6" s="62" t="s">
        <v>274</v>
      </c>
      <c r="E6" s="63"/>
      <c r="F6" s="62"/>
      <c r="G6" s="62"/>
      <c r="H6" s="664" t="s">
        <v>648</v>
      </c>
      <c r="I6" s="129" t="s">
        <v>273</v>
      </c>
      <c r="J6" s="128"/>
      <c r="K6" s="414"/>
      <c r="L6" s="129"/>
      <c r="M6" s="62"/>
      <c r="N6" s="62"/>
      <c r="O6" s="62"/>
      <c r="P6" s="62"/>
      <c r="Q6" s="203" t="s">
        <v>649</v>
      </c>
      <c r="R6" s="62" t="s">
        <v>650</v>
      </c>
      <c r="S6" s="62" t="s">
        <v>241</v>
      </c>
      <c r="T6" s="62"/>
      <c r="U6" s="62" t="s">
        <v>242</v>
      </c>
      <c r="V6" s="129" t="s">
        <v>277</v>
      </c>
      <c r="W6" s="478" t="s">
        <v>176</v>
      </c>
      <c r="Y6" s="47"/>
      <c r="Z6" s="47"/>
    </row>
    <row r="7" spans="2:26" ht="21" customHeight="1">
      <c r="B7" s="199"/>
      <c r="C7" s="414"/>
      <c r="D7" s="62"/>
      <c r="E7" s="63" t="s">
        <v>186</v>
      </c>
      <c r="F7" s="62" t="s">
        <v>235</v>
      </c>
      <c r="G7" s="62" t="s">
        <v>183</v>
      </c>
      <c r="H7" s="599"/>
      <c r="I7" s="129" t="s">
        <v>651</v>
      </c>
      <c r="J7" s="128"/>
      <c r="K7" s="414"/>
      <c r="L7" s="129" t="s">
        <v>652</v>
      </c>
      <c r="M7" s="62" t="s">
        <v>138</v>
      </c>
      <c r="N7" s="62" t="s">
        <v>653</v>
      </c>
      <c r="O7" s="481" t="s">
        <v>654</v>
      </c>
      <c r="P7" s="62" t="s">
        <v>178</v>
      </c>
      <c r="Q7" s="482" t="s">
        <v>655</v>
      </c>
      <c r="R7" s="68" t="s">
        <v>248</v>
      </c>
      <c r="S7" s="62" t="s">
        <v>249</v>
      </c>
      <c r="T7" s="62"/>
      <c r="U7" s="62"/>
      <c r="V7" s="129"/>
      <c r="W7" s="478"/>
      <c r="Y7" s="47"/>
      <c r="Z7" s="47"/>
    </row>
    <row r="8" spans="2:26" ht="21" customHeight="1">
      <c r="B8" s="199"/>
      <c r="C8" s="414"/>
      <c r="D8" s="62"/>
      <c r="E8" s="63"/>
      <c r="F8" s="62"/>
      <c r="G8" s="62"/>
      <c r="H8" s="599"/>
      <c r="I8" s="129" t="s">
        <v>656</v>
      </c>
      <c r="J8" s="128"/>
      <c r="K8" s="414"/>
      <c r="L8" s="129"/>
      <c r="M8" s="62"/>
      <c r="N8" s="62"/>
      <c r="O8" s="62"/>
      <c r="P8" s="62"/>
      <c r="Q8" s="131" t="s">
        <v>657</v>
      </c>
      <c r="R8" s="68" t="s">
        <v>251</v>
      </c>
      <c r="S8" s="62" t="s">
        <v>252</v>
      </c>
      <c r="T8" s="62" t="s">
        <v>658</v>
      </c>
      <c r="U8" s="62" t="s">
        <v>253</v>
      </c>
      <c r="V8" s="129"/>
      <c r="W8" s="478"/>
      <c r="Y8" s="47"/>
      <c r="Z8" s="47"/>
    </row>
    <row r="9" spans="2:26" ht="21" customHeight="1">
      <c r="B9" s="418"/>
      <c r="C9" s="419"/>
      <c r="D9" s="78"/>
      <c r="E9" s="79"/>
      <c r="F9" s="78" t="s">
        <v>245</v>
      </c>
      <c r="G9" s="78"/>
      <c r="H9" s="78"/>
      <c r="I9" s="303"/>
      <c r="J9" s="128"/>
      <c r="K9" s="132"/>
      <c r="L9" s="303" t="s">
        <v>659</v>
      </c>
      <c r="M9" s="78" t="s">
        <v>660</v>
      </c>
      <c r="N9" s="78" t="s">
        <v>660</v>
      </c>
      <c r="O9" s="78" t="s">
        <v>246</v>
      </c>
      <c r="P9" s="78" t="s">
        <v>247</v>
      </c>
      <c r="Q9" s="131" t="s">
        <v>661</v>
      </c>
      <c r="R9" s="78"/>
      <c r="S9" s="78"/>
      <c r="T9" s="78"/>
      <c r="U9" s="78"/>
      <c r="V9" s="303"/>
      <c r="W9" s="483"/>
      <c r="Y9" s="47"/>
      <c r="Z9" s="47"/>
    </row>
    <row r="10" spans="2:26" ht="15.75" customHeight="1">
      <c r="B10" s="630" t="s">
        <v>493</v>
      </c>
      <c r="C10" s="631"/>
      <c r="D10" s="429">
        <f>E10+L10+T10</f>
        <v>321982</v>
      </c>
      <c r="E10" s="484">
        <f>SUM(F10:I10)</f>
        <v>250585</v>
      </c>
      <c r="F10" s="429">
        <v>17352</v>
      </c>
      <c r="G10" s="429">
        <v>171630</v>
      </c>
      <c r="H10" s="429">
        <v>58801</v>
      </c>
      <c r="I10" s="428">
        <v>2802</v>
      </c>
      <c r="J10" s="476"/>
      <c r="K10" s="485"/>
      <c r="L10" s="429">
        <f>SUM(M10:S10)</f>
        <v>51919</v>
      </c>
      <c r="M10" s="429">
        <v>884</v>
      </c>
      <c r="N10" s="429">
        <v>104</v>
      </c>
      <c r="O10" s="429">
        <v>4590</v>
      </c>
      <c r="P10" s="429">
        <v>521</v>
      </c>
      <c r="Q10" s="486">
        <v>27331</v>
      </c>
      <c r="R10" s="429">
        <v>11713</v>
      </c>
      <c r="S10" s="429">
        <v>6776</v>
      </c>
      <c r="T10" s="429">
        <f>SUM(U10:W10)</f>
        <v>19478</v>
      </c>
      <c r="U10" s="487">
        <v>7638</v>
      </c>
      <c r="V10" s="487">
        <v>11824</v>
      </c>
      <c r="W10" s="488">
        <v>16</v>
      </c>
      <c r="Y10" s="47"/>
      <c r="Z10" s="47"/>
    </row>
    <row r="11" spans="2:26" ht="15.75" customHeight="1">
      <c r="B11" s="621"/>
      <c r="C11" s="622"/>
      <c r="D11" s="429"/>
      <c r="E11" s="427"/>
      <c r="F11" s="429"/>
      <c r="G11" s="429"/>
      <c r="H11" s="429"/>
      <c r="I11" s="428"/>
      <c r="J11" s="476"/>
      <c r="K11" s="485"/>
      <c r="L11" s="428"/>
      <c r="M11" s="429"/>
      <c r="N11" s="429"/>
      <c r="O11" s="429"/>
      <c r="P11" s="429"/>
      <c r="Q11" s="428"/>
      <c r="R11" s="429"/>
      <c r="S11" s="429"/>
      <c r="T11" s="429"/>
      <c r="U11" s="429"/>
      <c r="V11" s="428"/>
      <c r="W11" s="426"/>
      <c r="Y11" s="47"/>
      <c r="Z11" s="47"/>
    </row>
    <row r="12" spans="2:26" ht="15.75" customHeight="1">
      <c r="B12" s="621"/>
      <c r="C12" s="622"/>
      <c r="D12" s="429"/>
      <c r="E12" s="427"/>
      <c r="F12" s="429"/>
      <c r="G12" s="429"/>
      <c r="H12" s="429"/>
      <c r="I12" s="428"/>
      <c r="J12" s="476"/>
      <c r="K12" s="485"/>
      <c r="L12" s="428"/>
      <c r="M12" s="429"/>
      <c r="N12" s="429"/>
      <c r="O12" s="429"/>
      <c r="P12" s="429"/>
      <c r="Q12" s="428"/>
      <c r="R12" s="429"/>
      <c r="S12" s="429"/>
      <c r="T12" s="429"/>
      <c r="U12" s="429"/>
      <c r="V12" s="428"/>
      <c r="W12" s="426"/>
      <c r="Y12" s="47"/>
      <c r="Z12" s="47"/>
    </row>
    <row r="13" spans="2:26" ht="15.75" customHeight="1">
      <c r="B13" s="628" t="s">
        <v>494</v>
      </c>
      <c r="C13" s="629"/>
      <c r="D13" s="429">
        <f>E13+L13+T13</f>
        <v>4281</v>
      </c>
      <c r="E13" s="427">
        <f>SUM(E16:E20)</f>
        <v>3594</v>
      </c>
      <c r="F13" s="429">
        <f t="shared" ref="F13:W13" si="0">SUM(F16:F20)</f>
        <v>238</v>
      </c>
      <c r="G13" s="429">
        <f t="shared" si="0"/>
        <v>2280</v>
      </c>
      <c r="H13" s="429">
        <f t="shared" si="0"/>
        <v>1025</v>
      </c>
      <c r="I13" s="428">
        <f t="shared" si="0"/>
        <v>51</v>
      </c>
      <c r="J13" s="476"/>
      <c r="K13" s="485"/>
      <c r="L13" s="429">
        <f>SUM(L16:L20)</f>
        <v>496</v>
      </c>
      <c r="M13" s="429">
        <f>SUM(M16:M20)</f>
        <v>15</v>
      </c>
      <c r="N13" s="429">
        <f>SUM(N16:N20)</f>
        <v>0</v>
      </c>
      <c r="O13" s="429">
        <f t="shared" si="0"/>
        <v>105</v>
      </c>
      <c r="P13" s="429">
        <f t="shared" si="0"/>
        <v>5</v>
      </c>
      <c r="Q13" s="429">
        <f t="shared" si="0"/>
        <v>136</v>
      </c>
      <c r="R13" s="429">
        <f t="shared" si="0"/>
        <v>153</v>
      </c>
      <c r="S13" s="429">
        <f t="shared" si="0"/>
        <v>82</v>
      </c>
      <c r="T13" s="429">
        <f t="shared" si="0"/>
        <v>191</v>
      </c>
      <c r="U13" s="429">
        <f t="shared" si="0"/>
        <v>51</v>
      </c>
      <c r="V13" s="429">
        <f t="shared" si="0"/>
        <v>140</v>
      </c>
      <c r="W13" s="426">
        <f t="shared" si="0"/>
        <v>0</v>
      </c>
      <c r="Y13" s="47"/>
      <c r="Z13" s="47"/>
    </row>
    <row r="14" spans="2:26" ht="15.75" customHeight="1">
      <c r="B14" s="621"/>
      <c r="C14" s="622"/>
      <c r="D14" s="429"/>
      <c r="E14" s="427"/>
      <c r="F14" s="429"/>
      <c r="G14" s="429"/>
      <c r="H14" s="429"/>
      <c r="I14" s="428"/>
      <c r="J14" s="476"/>
      <c r="K14" s="476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6"/>
      <c r="Y14" s="47"/>
      <c r="Z14" s="47"/>
    </row>
    <row r="15" spans="2:26" ht="15.75" customHeight="1">
      <c r="B15" s="621"/>
      <c r="C15" s="622"/>
      <c r="D15" s="429"/>
      <c r="E15" s="427"/>
      <c r="F15" s="429"/>
      <c r="G15" s="429"/>
      <c r="H15" s="429"/>
      <c r="I15" s="428"/>
      <c r="J15" s="476"/>
      <c r="K15" s="476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6"/>
      <c r="Y15" s="47"/>
      <c r="Z15" s="47"/>
    </row>
    <row r="16" spans="2:26" ht="15.75" customHeight="1">
      <c r="B16" s="626" t="s">
        <v>495</v>
      </c>
      <c r="C16" s="627"/>
      <c r="D16" s="429">
        <f>SUM(D22,D24)</f>
        <v>2492</v>
      </c>
      <c r="E16" s="427">
        <f>SUM(F16:I16)</f>
        <v>1972</v>
      </c>
      <c r="F16" s="428">
        <f>SUM(F22,F24)</f>
        <v>120</v>
      </c>
      <c r="G16" s="428">
        <f t="shared" ref="F16:I17" si="1">SUM(G22,G24)</f>
        <v>1272</v>
      </c>
      <c r="H16" s="428">
        <f t="shared" si="1"/>
        <v>548</v>
      </c>
      <c r="I16" s="428">
        <f t="shared" si="1"/>
        <v>32</v>
      </c>
      <c r="J16" s="476"/>
      <c r="K16" s="476"/>
      <c r="L16" s="428">
        <f>SUM(M16:S16)</f>
        <v>369</v>
      </c>
      <c r="M16" s="428">
        <f>M22+M24</f>
        <v>7</v>
      </c>
      <c r="N16" s="428">
        <f>N22+N24</f>
        <v>0</v>
      </c>
      <c r="O16" s="428">
        <f>SUM(O22,O24)</f>
        <v>96</v>
      </c>
      <c r="P16" s="428">
        <f t="shared" ref="P16:W16" si="2">SUM(P22,P24)</f>
        <v>5</v>
      </c>
      <c r="Q16" s="428">
        <f>SUM(Q22,Q24)</f>
        <v>110</v>
      </c>
      <c r="R16" s="428">
        <f>SUM(R22,R24)</f>
        <v>96</v>
      </c>
      <c r="S16" s="428">
        <f t="shared" si="2"/>
        <v>55</v>
      </c>
      <c r="T16" s="428">
        <f t="shared" si="2"/>
        <v>151</v>
      </c>
      <c r="U16" s="428">
        <f t="shared" si="2"/>
        <v>42</v>
      </c>
      <c r="V16" s="428">
        <f t="shared" si="2"/>
        <v>109</v>
      </c>
      <c r="W16" s="426">
        <f t="shared" si="2"/>
        <v>0</v>
      </c>
      <c r="Y16" s="47"/>
      <c r="Z16" s="47"/>
    </row>
    <row r="17" spans="2:26" ht="15.75" customHeight="1">
      <c r="B17" s="626" t="s">
        <v>496</v>
      </c>
      <c r="C17" s="627"/>
      <c r="D17" s="429">
        <f>SUM(D23,D25)</f>
        <v>1313</v>
      </c>
      <c r="E17" s="427">
        <f>SUM(F17:I17)</f>
        <v>1193</v>
      </c>
      <c r="F17" s="428">
        <f t="shared" si="1"/>
        <v>74</v>
      </c>
      <c r="G17" s="428">
        <f t="shared" si="1"/>
        <v>727</v>
      </c>
      <c r="H17" s="428">
        <f t="shared" si="1"/>
        <v>375</v>
      </c>
      <c r="I17" s="428">
        <f t="shared" si="1"/>
        <v>17</v>
      </c>
      <c r="J17" s="476"/>
      <c r="K17" s="476"/>
      <c r="L17" s="428">
        <f>SUM(M17:S17)</f>
        <v>85</v>
      </c>
      <c r="M17" s="428">
        <f>M23+M25</f>
        <v>6</v>
      </c>
      <c r="N17" s="428">
        <f>N23+N25</f>
        <v>0</v>
      </c>
      <c r="O17" s="428">
        <f t="shared" ref="O17:W17" si="3">SUM(O23,O25)</f>
        <v>7</v>
      </c>
      <c r="P17" s="428">
        <f t="shared" si="3"/>
        <v>0</v>
      </c>
      <c r="Q17" s="428">
        <f t="shared" si="3"/>
        <v>11</v>
      </c>
      <c r="R17" s="428">
        <f t="shared" si="3"/>
        <v>45</v>
      </c>
      <c r="S17" s="428">
        <f t="shared" si="3"/>
        <v>16</v>
      </c>
      <c r="T17" s="428">
        <f t="shared" si="3"/>
        <v>35</v>
      </c>
      <c r="U17" s="428">
        <f t="shared" si="3"/>
        <v>8</v>
      </c>
      <c r="V17" s="428">
        <f t="shared" si="3"/>
        <v>27</v>
      </c>
      <c r="W17" s="426">
        <f t="shared" si="3"/>
        <v>0</v>
      </c>
      <c r="Y17" s="47"/>
      <c r="Z17" s="47"/>
    </row>
    <row r="18" spans="2:26" ht="15.75" customHeight="1">
      <c r="B18" s="626" t="s">
        <v>497</v>
      </c>
      <c r="C18" s="627"/>
      <c r="D18" s="429">
        <f t="shared" ref="D18:I18" si="4">SUM(D26)</f>
        <v>99</v>
      </c>
      <c r="E18" s="427">
        <f>SUM(F18:I18)</f>
        <v>87</v>
      </c>
      <c r="F18" s="428">
        <f t="shared" si="4"/>
        <v>7</v>
      </c>
      <c r="G18" s="428">
        <f t="shared" si="4"/>
        <v>57</v>
      </c>
      <c r="H18" s="428">
        <f t="shared" si="4"/>
        <v>22</v>
      </c>
      <c r="I18" s="428">
        <f t="shared" si="4"/>
        <v>1</v>
      </c>
      <c r="J18" s="476"/>
      <c r="K18" s="476"/>
      <c r="L18" s="428">
        <f>SUM(M18:S18)</f>
        <v>9</v>
      </c>
      <c r="M18" s="428">
        <f t="shared" ref="M18:N20" si="5">M26</f>
        <v>1</v>
      </c>
      <c r="N18" s="428">
        <f t="shared" si="5"/>
        <v>0</v>
      </c>
      <c r="O18" s="428">
        <f t="shared" ref="O18:W20" si="6">SUM(O26)</f>
        <v>2</v>
      </c>
      <c r="P18" s="428">
        <f t="shared" si="6"/>
        <v>0</v>
      </c>
      <c r="Q18" s="428">
        <f t="shared" si="6"/>
        <v>1</v>
      </c>
      <c r="R18" s="428">
        <f t="shared" si="6"/>
        <v>2</v>
      </c>
      <c r="S18" s="428">
        <f t="shared" si="6"/>
        <v>3</v>
      </c>
      <c r="T18" s="428">
        <f t="shared" si="6"/>
        <v>3</v>
      </c>
      <c r="U18" s="428">
        <f t="shared" si="6"/>
        <v>0</v>
      </c>
      <c r="V18" s="428">
        <f t="shared" si="6"/>
        <v>3</v>
      </c>
      <c r="W18" s="426">
        <f t="shared" si="6"/>
        <v>0</v>
      </c>
      <c r="Y18" s="47"/>
      <c r="Z18" s="47"/>
    </row>
    <row r="19" spans="2:26" ht="15.75" customHeight="1">
      <c r="B19" s="626" t="s">
        <v>498</v>
      </c>
      <c r="C19" s="627"/>
      <c r="D19" s="429">
        <f>SUM(D27)</f>
        <v>69</v>
      </c>
      <c r="E19" s="427">
        <f>SUM(F19:I19)</f>
        <v>64</v>
      </c>
      <c r="F19" s="428">
        <f t="shared" ref="D19:I20" si="7">SUM(F27)</f>
        <v>10</v>
      </c>
      <c r="G19" s="428">
        <f t="shared" si="7"/>
        <v>36</v>
      </c>
      <c r="H19" s="428">
        <f t="shared" si="7"/>
        <v>18</v>
      </c>
      <c r="I19" s="428">
        <f t="shared" si="7"/>
        <v>0</v>
      </c>
      <c r="J19" s="476"/>
      <c r="K19" s="476"/>
      <c r="L19" s="428">
        <f>SUM(M19:S19)</f>
        <v>5</v>
      </c>
      <c r="M19" s="428">
        <f t="shared" si="5"/>
        <v>0</v>
      </c>
      <c r="N19" s="428">
        <f t="shared" si="5"/>
        <v>0</v>
      </c>
      <c r="O19" s="428">
        <f t="shared" si="6"/>
        <v>0</v>
      </c>
      <c r="P19" s="428">
        <f t="shared" si="6"/>
        <v>0</v>
      </c>
      <c r="Q19" s="428">
        <f t="shared" si="6"/>
        <v>0</v>
      </c>
      <c r="R19" s="428">
        <f t="shared" si="6"/>
        <v>2</v>
      </c>
      <c r="S19" s="428">
        <f t="shared" si="6"/>
        <v>3</v>
      </c>
      <c r="T19" s="428">
        <f t="shared" si="6"/>
        <v>0</v>
      </c>
      <c r="U19" s="428">
        <f t="shared" si="6"/>
        <v>0</v>
      </c>
      <c r="V19" s="428">
        <f t="shared" si="6"/>
        <v>0</v>
      </c>
      <c r="W19" s="426">
        <f t="shared" si="6"/>
        <v>0</v>
      </c>
      <c r="Y19" s="47"/>
      <c r="Z19" s="47"/>
    </row>
    <row r="20" spans="2:26" ht="15.75" customHeight="1">
      <c r="B20" s="626" t="s">
        <v>499</v>
      </c>
      <c r="C20" s="627"/>
      <c r="D20" s="429">
        <f t="shared" si="7"/>
        <v>308</v>
      </c>
      <c r="E20" s="427">
        <f>SUM(F20:I20)</f>
        <v>278</v>
      </c>
      <c r="F20" s="428">
        <f t="shared" si="7"/>
        <v>27</v>
      </c>
      <c r="G20" s="428">
        <f t="shared" si="7"/>
        <v>188</v>
      </c>
      <c r="H20" s="428">
        <f t="shared" si="7"/>
        <v>62</v>
      </c>
      <c r="I20" s="428">
        <f t="shared" si="7"/>
        <v>1</v>
      </c>
      <c r="J20" s="476"/>
      <c r="K20" s="476"/>
      <c r="L20" s="428">
        <f>SUM(M20:S20)</f>
        <v>28</v>
      </c>
      <c r="M20" s="428">
        <f t="shared" si="5"/>
        <v>1</v>
      </c>
      <c r="N20" s="428">
        <f t="shared" si="5"/>
        <v>0</v>
      </c>
      <c r="O20" s="428">
        <f t="shared" si="6"/>
        <v>0</v>
      </c>
      <c r="P20" s="428">
        <f t="shared" si="6"/>
        <v>0</v>
      </c>
      <c r="Q20" s="428">
        <f t="shared" si="6"/>
        <v>14</v>
      </c>
      <c r="R20" s="428">
        <f t="shared" si="6"/>
        <v>8</v>
      </c>
      <c r="S20" s="428">
        <f t="shared" si="6"/>
        <v>5</v>
      </c>
      <c r="T20" s="428">
        <f t="shared" si="6"/>
        <v>2</v>
      </c>
      <c r="U20" s="428">
        <f t="shared" si="6"/>
        <v>1</v>
      </c>
      <c r="V20" s="428">
        <f t="shared" si="6"/>
        <v>1</v>
      </c>
      <c r="W20" s="426">
        <f t="shared" si="6"/>
        <v>0</v>
      </c>
      <c r="Y20" s="47"/>
      <c r="Z20" s="47"/>
    </row>
    <row r="21" spans="2:26" ht="15.75" customHeight="1">
      <c r="B21" s="623"/>
      <c r="C21" s="624"/>
      <c r="D21" s="429"/>
      <c r="E21" s="427"/>
      <c r="F21" s="428"/>
      <c r="G21" s="428"/>
      <c r="H21" s="428"/>
      <c r="I21" s="428"/>
      <c r="J21" s="476"/>
      <c r="K21" s="485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6"/>
      <c r="Y21" s="47"/>
      <c r="Z21" s="47"/>
    </row>
    <row r="22" spans="2:26" ht="15.75" customHeight="1">
      <c r="B22" s="618" t="s">
        <v>500</v>
      </c>
      <c r="C22" s="619"/>
      <c r="D22" s="429">
        <f>SUM(D30)</f>
        <v>2187</v>
      </c>
      <c r="E22" s="427">
        <f t="shared" ref="E22:W23" si="8">SUM(E30)</f>
        <v>1698</v>
      </c>
      <c r="F22" s="428">
        <f t="shared" si="8"/>
        <v>92</v>
      </c>
      <c r="G22" s="428">
        <f t="shared" si="8"/>
        <v>1104</v>
      </c>
      <c r="H22" s="428">
        <f t="shared" si="8"/>
        <v>473</v>
      </c>
      <c r="I22" s="428">
        <f t="shared" si="8"/>
        <v>29</v>
      </c>
      <c r="J22" s="476"/>
      <c r="K22" s="485"/>
      <c r="L22" s="429">
        <f>SUM(L30)</f>
        <v>345</v>
      </c>
      <c r="M22" s="429">
        <f>SUM(M30)</f>
        <v>6</v>
      </c>
      <c r="N22" s="429">
        <f>SUM(N30)</f>
        <v>0</v>
      </c>
      <c r="O22" s="429">
        <f t="shared" si="8"/>
        <v>96</v>
      </c>
      <c r="P22" s="429">
        <f t="shared" si="8"/>
        <v>5</v>
      </c>
      <c r="Q22" s="429">
        <f t="shared" si="8"/>
        <v>94</v>
      </c>
      <c r="R22" s="429">
        <f t="shared" si="8"/>
        <v>89</v>
      </c>
      <c r="S22" s="429">
        <f t="shared" si="8"/>
        <v>55</v>
      </c>
      <c r="T22" s="429">
        <f t="shared" si="8"/>
        <v>144</v>
      </c>
      <c r="U22" s="429">
        <f t="shared" si="8"/>
        <v>41</v>
      </c>
      <c r="V22" s="429">
        <f t="shared" si="8"/>
        <v>103</v>
      </c>
      <c r="W22" s="426">
        <f t="shared" si="8"/>
        <v>0</v>
      </c>
      <c r="Y22" s="47"/>
      <c r="Z22" s="47"/>
    </row>
    <row r="23" spans="2:26" ht="15.75" customHeight="1">
      <c r="B23" s="620" t="s">
        <v>501</v>
      </c>
      <c r="C23" s="625"/>
      <c r="D23" s="429">
        <f>SUM(D31)</f>
        <v>970</v>
      </c>
      <c r="E23" s="427">
        <f t="shared" si="8"/>
        <v>885</v>
      </c>
      <c r="F23" s="428">
        <f t="shared" si="8"/>
        <v>53</v>
      </c>
      <c r="G23" s="428">
        <f t="shared" si="8"/>
        <v>502</v>
      </c>
      <c r="H23" s="428">
        <f t="shared" si="8"/>
        <v>316</v>
      </c>
      <c r="I23" s="428">
        <f t="shared" si="8"/>
        <v>14</v>
      </c>
      <c r="J23" s="476"/>
      <c r="K23" s="485"/>
      <c r="L23" s="429">
        <f t="shared" si="8"/>
        <v>56</v>
      </c>
      <c r="M23" s="429">
        <f>SUM(M31)</f>
        <v>1</v>
      </c>
      <c r="N23" s="429">
        <f>SUM(N31)</f>
        <v>0</v>
      </c>
      <c r="O23" s="429">
        <f t="shared" si="8"/>
        <v>6</v>
      </c>
      <c r="P23" s="429">
        <f t="shared" si="8"/>
        <v>0</v>
      </c>
      <c r="Q23" s="429">
        <f t="shared" si="8"/>
        <v>6</v>
      </c>
      <c r="R23" s="429">
        <f t="shared" si="8"/>
        <v>27</v>
      </c>
      <c r="S23" s="429">
        <f t="shared" si="8"/>
        <v>16</v>
      </c>
      <c r="T23" s="429">
        <f t="shared" si="8"/>
        <v>29</v>
      </c>
      <c r="U23" s="429">
        <f t="shared" si="8"/>
        <v>6</v>
      </c>
      <c r="V23" s="429">
        <f t="shared" si="8"/>
        <v>23</v>
      </c>
      <c r="W23" s="426">
        <f t="shared" si="8"/>
        <v>0</v>
      </c>
      <c r="Y23" s="47"/>
      <c r="Z23" s="47"/>
    </row>
    <row r="24" spans="2:26" ht="15.75" customHeight="1">
      <c r="B24" s="620" t="s">
        <v>502</v>
      </c>
      <c r="C24" s="619"/>
      <c r="D24" s="429">
        <f t="shared" ref="D24:I24" si="9">SUM(D33,D40,D42,D43,D48,D61)</f>
        <v>305</v>
      </c>
      <c r="E24" s="427">
        <f t="shared" si="9"/>
        <v>274</v>
      </c>
      <c r="F24" s="428">
        <f t="shared" si="9"/>
        <v>28</v>
      </c>
      <c r="G24" s="428">
        <f t="shared" si="9"/>
        <v>168</v>
      </c>
      <c r="H24" s="428">
        <f t="shared" si="9"/>
        <v>75</v>
      </c>
      <c r="I24" s="428">
        <f t="shared" si="9"/>
        <v>3</v>
      </c>
      <c r="J24" s="476"/>
      <c r="K24" s="476"/>
      <c r="L24" s="428">
        <f>SUM(L33,L40,L42,L43,L48,L61)</f>
        <v>24</v>
      </c>
      <c r="M24" s="428">
        <f>M33+M40+M42+M43+M48+M61</f>
        <v>1</v>
      </c>
      <c r="N24" s="428">
        <f>N33+N40+N42+N43+N48+N61</f>
        <v>0</v>
      </c>
      <c r="O24" s="428">
        <f t="shared" ref="O24:W24" si="10">SUM(O33,O40,O42,O43,O48,O61)</f>
        <v>0</v>
      </c>
      <c r="P24" s="428">
        <f t="shared" si="10"/>
        <v>0</v>
      </c>
      <c r="Q24" s="428">
        <f t="shared" si="10"/>
        <v>16</v>
      </c>
      <c r="R24" s="428">
        <f t="shared" si="10"/>
        <v>7</v>
      </c>
      <c r="S24" s="428">
        <f t="shared" si="10"/>
        <v>0</v>
      </c>
      <c r="T24" s="428">
        <f t="shared" si="10"/>
        <v>7</v>
      </c>
      <c r="U24" s="428">
        <f t="shared" si="10"/>
        <v>1</v>
      </c>
      <c r="V24" s="428">
        <f>SUM(V33,V40,V42,V43,V48,V61)</f>
        <v>6</v>
      </c>
      <c r="W24" s="426">
        <f t="shared" si="10"/>
        <v>0</v>
      </c>
      <c r="Y24" s="47"/>
      <c r="Z24" s="47"/>
    </row>
    <row r="25" spans="2:26" ht="15.75" customHeight="1">
      <c r="B25" s="620" t="s">
        <v>503</v>
      </c>
      <c r="C25" s="619"/>
      <c r="D25" s="429">
        <f t="shared" ref="D25:I25" si="11">SUM(D34,D36,D37,D46,D49,D50,D51)</f>
        <v>343</v>
      </c>
      <c r="E25" s="427">
        <f t="shared" si="11"/>
        <v>308</v>
      </c>
      <c r="F25" s="428">
        <f t="shared" si="11"/>
        <v>21</v>
      </c>
      <c r="G25" s="428">
        <f t="shared" si="11"/>
        <v>225</v>
      </c>
      <c r="H25" s="428">
        <f t="shared" si="11"/>
        <v>59</v>
      </c>
      <c r="I25" s="428">
        <f t="shared" si="11"/>
        <v>3</v>
      </c>
      <c r="J25" s="476"/>
      <c r="K25" s="476"/>
      <c r="L25" s="428">
        <f>SUM(L34,L36,L37,L46,L49,L50,L51)</f>
        <v>29</v>
      </c>
      <c r="M25" s="428">
        <f>M34+M36+M37+M49+M50+M51+M46</f>
        <v>5</v>
      </c>
      <c r="N25" s="428">
        <f>N34+N36+N37+N49+N50+N51+N46</f>
        <v>0</v>
      </c>
      <c r="O25" s="428">
        <f t="shared" ref="O25:W25" si="12">SUM(O34,O36,O37,O46,O49,O50,O51)</f>
        <v>1</v>
      </c>
      <c r="P25" s="428">
        <f t="shared" si="12"/>
        <v>0</v>
      </c>
      <c r="Q25" s="428">
        <f t="shared" si="12"/>
        <v>5</v>
      </c>
      <c r="R25" s="428">
        <f t="shared" si="12"/>
        <v>18</v>
      </c>
      <c r="S25" s="428">
        <f t="shared" si="12"/>
        <v>0</v>
      </c>
      <c r="T25" s="428">
        <f t="shared" si="12"/>
        <v>6</v>
      </c>
      <c r="U25" s="428">
        <f t="shared" si="12"/>
        <v>2</v>
      </c>
      <c r="V25" s="428">
        <f t="shared" si="12"/>
        <v>4</v>
      </c>
      <c r="W25" s="426">
        <f t="shared" si="12"/>
        <v>0</v>
      </c>
      <c r="Y25" s="47"/>
      <c r="Z25" s="47"/>
    </row>
    <row r="26" spans="2:26" ht="15.75" customHeight="1">
      <c r="B26" s="620" t="s">
        <v>504</v>
      </c>
      <c r="C26" s="619"/>
      <c r="D26" s="429">
        <f t="shared" ref="D26:I26" si="13">SUM(D38,D39)</f>
        <v>99</v>
      </c>
      <c r="E26" s="427">
        <f t="shared" si="13"/>
        <v>87</v>
      </c>
      <c r="F26" s="428">
        <f t="shared" si="13"/>
        <v>7</v>
      </c>
      <c r="G26" s="428">
        <f t="shared" si="13"/>
        <v>57</v>
      </c>
      <c r="H26" s="428">
        <f t="shared" si="13"/>
        <v>22</v>
      </c>
      <c r="I26" s="428">
        <f t="shared" si="13"/>
        <v>1</v>
      </c>
      <c r="J26" s="476"/>
      <c r="K26" s="476"/>
      <c r="L26" s="428">
        <f>SUM(L38,L39)</f>
        <v>9</v>
      </c>
      <c r="M26" s="428">
        <f>M38+M39</f>
        <v>1</v>
      </c>
      <c r="N26" s="428">
        <f>N38+N39</f>
        <v>0</v>
      </c>
      <c r="O26" s="428">
        <f t="shared" ref="O26:W26" si="14">SUM(O38,O39)</f>
        <v>2</v>
      </c>
      <c r="P26" s="428">
        <f t="shared" si="14"/>
        <v>0</v>
      </c>
      <c r="Q26" s="428">
        <f t="shared" si="14"/>
        <v>1</v>
      </c>
      <c r="R26" s="428">
        <f t="shared" si="14"/>
        <v>2</v>
      </c>
      <c r="S26" s="428">
        <f t="shared" si="14"/>
        <v>3</v>
      </c>
      <c r="T26" s="428">
        <f t="shared" si="14"/>
        <v>3</v>
      </c>
      <c r="U26" s="428">
        <f t="shared" si="14"/>
        <v>0</v>
      </c>
      <c r="V26" s="428">
        <f t="shared" si="14"/>
        <v>3</v>
      </c>
      <c r="W26" s="426">
        <f t="shared" si="14"/>
        <v>0</v>
      </c>
      <c r="Y26" s="47"/>
      <c r="Z26" s="47"/>
    </row>
    <row r="27" spans="2:26" ht="15.75" customHeight="1">
      <c r="B27" s="618" t="s">
        <v>505</v>
      </c>
      <c r="C27" s="619"/>
      <c r="D27" s="429">
        <f t="shared" ref="D27:I27" si="15">SUM(D44,D52)</f>
        <v>69</v>
      </c>
      <c r="E27" s="427">
        <f t="shared" si="15"/>
        <v>64</v>
      </c>
      <c r="F27" s="428">
        <f t="shared" si="15"/>
        <v>10</v>
      </c>
      <c r="G27" s="428">
        <f t="shared" si="15"/>
        <v>36</v>
      </c>
      <c r="H27" s="428">
        <f t="shared" si="15"/>
        <v>18</v>
      </c>
      <c r="I27" s="428">
        <f t="shared" si="15"/>
        <v>0</v>
      </c>
      <c r="J27" s="476"/>
      <c r="K27" s="476"/>
      <c r="L27" s="428">
        <f>SUM(L44,L52)</f>
        <v>5</v>
      </c>
      <c r="M27" s="428">
        <f>M44+M52</f>
        <v>0</v>
      </c>
      <c r="N27" s="428">
        <f>N44+N52</f>
        <v>0</v>
      </c>
      <c r="O27" s="428">
        <f t="shared" ref="O27:W27" si="16">SUM(O44,O52)</f>
        <v>0</v>
      </c>
      <c r="P27" s="428">
        <f t="shared" si="16"/>
        <v>0</v>
      </c>
      <c r="Q27" s="428">
        <f t="shared" si="16"/>
        <v>0</v>
      </c>
      <c r="R27" s="428">
        <f t="shared" si="16"/>
        <v>2</v>
      </c>
      <c r="S27" s="428">
        <f t="shared" si="16"/>
        <v>3</v>
      </c>
      <c r="T27" s="428">
        <f t="shared" si="16"/>
        <v>0</v>
      </c>
      <c r="U27" s="428">
        <f t="shared" si="16"/>
        <v>0</v>
      </c>
      <c r="V27" s="428">
        <f t="shared" si="16"/>
        <v>0</v>
      </c>
      <c r="W27" s="426">
        <f t="shared" si="16"/>
        <v>0</v>
      </c>
      <c r="Y27" s="47"/>
      <c r="Z27" s="47"/>
    </row>
    <row r="28" spans="2:26" ht="15.75" customHeight="1">
      <c r="B28" s="620" t="s">
        <v>506</v>
      </c>
      <c r="C28" s="619"/>
      <c r="D28" s="429">
        <f t="shared" ref="D28:I28" si="17">SUM(D32,D45,D54,D55,D56,D57,D58,D60)</f>
        <v>308</v>
      </c>
      <c r="E28" s="427">
        <f t="shared" si="17"/>
        <v>278</v>
      </c>
      <c r="F28" s="428">
        <f t="shared" si="17"/>
        <v>27</v>
      </c>
      <c r="G28" s="428">
        <f t="shared" si="17"/>
        <v>188</v>
      </c>
      <c r="H28" s="428">
        <f t="shared" si="17"/>
        <v>62</v>
      </c>
      <c r="I28" s="428">
        <f t="shared" si="17"/>
        <v>1</v>
      </c>
      <c r="J28" s="476"/>
      <c r="K28" s="476"/>
      <c r="L28" s="428">
        <f>SUM(L32,L45,L54,L55,L56,L57,L58,L60)</f>
        <v>28</v>
      </c>
      <c r="M28" s="428">
        <f>M32+M45+M54+M55+M56+M57+M58+M60</f>
        <v>1</v>
      </c>
      <c r="N28" s="428">
        <f>N32+N45+N54+N55+N56+N57+N58+N60</f>
        <v>0</v>
      </c>
      <c r="O28" s="428">
        <f t="shared" ref="O28:W28" si="18">SUM(O32,O45,O54,O55,O56,O57,O58,O60)</f>
        <v>0</v>
      </c>
      <c r="P28" s="428">
        <f t="shared" si="18"/>
        <v>0</v>
      </c>
      <c r="Q28" s="428">
        <f t="shared" si="18"/>
        <v>14</v>
      </c>
      <c r="R28" s="428">
        <f t="shared" si="18"/>
        <v>8</v>
      </c>
      <c r="S28" s="428">
        <f t="shared" si="18"/>
        <v>5</v>
      </c>
      <c r="T28" s="428">
        <f t="shared" si="18"/>
        <v>2</v>
      </c>
      <c r="U28" s="428">
        <f t="shared" si="18"/>
        <v>1</v>
      </c>
      <c r="V28" s="428">
        <f t="shared" si="18"/>
        <v>1</v>
      </c>
      <c r="W28" s="426">
        <f t="shared" si="18"/>
        <v>0</v>
      </c>
      <c r="Y28" s="47"/>
      <c r="Z28" s="47"/>
    </row>
    <row r="29" spans="2:26" ht="15.75" customHeight="1">
      <c r="B29" s="621"/>
      <c r="C29" s="622"/>
      <c r="D29" s="429"/>
      <c r="E29" s="427"/>
      <c r="F29" s="429"/>
      <c r="G29" s="429"/>
      <c r="H29" s="429"/>
      <c r="I29" s="428"/>
      <c r="J29" s="476"/>
      <c r="K29" s="485"/>
      <c r="L29" s="428"/>
      <c r="M29" s="429"/>
      <c r="N29" s="429"/>
      <c r="O29" s="429"/>
      <c r="P29" s="429"/>
      <c r="Q29" s="429"/>
      <c r="R29" s="429"/>
      <c r="S29" s="429"/>
      <c r="T29" s="429"/>
      <c r="U29" s="429"/>
      <c r="V29" s="428"/>
      <c r="W29" s="489"/>
      <c r="Y29" s="47"/>
      <c r="Z29" s="47"/>
    </row>
    <row r="30" spans="2:26" ht="15.75" customHeight="1">
      <c r="B30" s="199"/>
      <c r="C30" s="430" t="s">
        <v>507</v>
      </c>
      <c r="D30" s="429">
        <f>SUM(E30,L30,T30)</f>
        <v>2187</v>
      </c>
      <c r="E30" s="427">
        <f>SUM(F30:I30)</f>
        <v>1698</v>
      </c>
      <c r="F30" s="429">
        <v>92</v>
      </c>
      <c r="G30" s="429">
        <v>1104</v>
      </c>
      <c r="H30" s="429">
        <v>473</v>
      </c>
      <c r="I30" s="428">
        <v>29</v>
      </c>
      <c r="J30" s="476"/>
      <c r="K30" s="485"/>
      <c r="L30" s="429">
        <f>SUM(M30:S30)</f>
        <v>345</v>
      </c>
      <c r="M30" s="429">
        <v>6</v>
      </c>
      <c r="N30" s="429">
        <v>0</v>
      </c>
      <c r="O30" s="429">
        <v>96</v>
      </c>
      <c r="P30" s="429">
        <v>5</v>
      </c>
      <c r="Q30" s="429">
        <v>94</v>
      </c>
      <c r="R30" s="429">
        <v>89</v>
      </c>
      <c r="S30" s="429">
        <v>55</v>
      </c>
      <c r="T30" s="429">
        <f>SUM(U30:W30)</f>
        <v>144</v>
      </c>
      <c r="U30" s="429">
        <v>41</v>
      </c>
      <c r="V30" s="429">
        <v>103</v>
      </c>
      <c r="W30" s="426">
        <v>0</v>
      </c>
      <c r="X30" s="490"/>
      <c r="Y30" s="490"/>
      <c r="Z30" s="490"/>
    </row>
    <row r="31" spans="2:26" ht="15.75" customHeight="1">
      <c r="B31" s="199"/>
      <c r="C31" s="430" t="s">
        <v>508</v>
      </c>
      <c r="D31" s="429">
        <f>SUM(E31,L31,T31)</f>
        <v>970</v>
      </c>
      <c r="E31" s="427">
        <f>SUM(F31:I31)</f>
        <v>885</v>
      </c>
      <c r="F31" s="429">
        <v>53</v>
      </c>
      <c r="G31" s="429">
        <v>502</v>
      </c>
      <c r="H31" s="429">
        <v>316</v>
      </c>
      <c r="I31" s="428">
        <v>14</v>
      </c>
      <c r="J31" s="476"/>
      <c r="K31" s="485"/>
      <c r="L31" s="429">
        <f t="shared" ref="L31:L61" si="19">SUM(M31:S31)</f>
        <v>56</v>
      </c>
      <c r="M31" s="429">
        <v>1</v>
      </c>
      <c r="N31" s="429">
        <v>0</v>
      </c>
      <c r="O31" s="429">
        <v>6</v>
      </c>
      <c r="P31" s="429">
        <v>0</v>
      </c>
      <c r="Q31" s="429">
        <v>6</v>
      </c>
      <c r="R31" s="429">
        <v>27</v>
      </c>
      <c r="S31" s="429">
        <v>16</v>
      </c>
      <c r="T31" s="429">
        <f>SUM(U31:W31)</f>
        <v>29</v>
      </c>
      <c r="U31" s="429">
        <v>6</v>
      </c>
      <c r="V31" s="429">
        <v>23</v>
      </c>
      <c r="W31" s="426">
        <v>0</v>
      </c>
      <c r="X31" s="490"/>
      <c r="Y31" s="490"/>
      <c r="Z31" s="490"/>
    </row>
    <row r="32" spans="2:26" ht="15.75" customHeight="1">
      <c r="B32" s="199"/>
      <c r="C32" s="430" t="s">
        <v>509</v>
      </c>
      <c r="D32" s="429">
        <f>SUM(E32,L32,T32)</f>
        <v>230</v>
      </c>
      <c r="E32" s="427">
        <f>SUM(F32:I32)</f>
        <v>217</v>
      </c>
      <c r="F32" s="429">
        <v>17</v>
      </c>
      <c r="G32" s="429">
        <v>150</v>
      </c>
      <c r="H32" s="429">
        <v>50</v>
      </c>
      <c r="I32" s="428">
        <v>0</v>
      </c>
      <c r="J32" s="476"/>
      <c r="K32" s="485"/>
      <c r="L32" s="429">
        <f t="shared" si="19"/>
        <v>12</v>
      </c>
      <c r="M32" s="429">
        <v>1</v>
      </c>
      <c r="N32" s="429">
        <v>0</v>
      </c>
      <c r="O32" s="429">
        <v>0</v>
      </c>
      <c r="P32" s="429">
        <v>0</v>
      </c>
      <c r="Q32" s="429">
        <v>0</v>
      </c>
      <c r="R32" s="429">
        <v>6</v>
      </c>
      <c r="S32" s="429">
        <v>5</v>
      </c>
      <c r="T32" s="429">
        <f>SUM(U32:W32)</f>
        <v>1</v>
      </c>
      <c r="U32" s="429">
        <v>0</v>
      </c>
      <c r="V32" s="429">
        <v>1</v>
      </c>
      <c r="W32" s="426">
        <v>0</v>
      </c>
      <c r="X32" s="490"/>
      <c r="Y32" s="490"/>
      <c r="Z32" s="490"/>
    </row>
    <row r="33" spans="2:26" ht="15.75" customHeight="1">
      <c r="B33" s="199"/>
      <c r="C33" s="430" t="s">
        <v>510</v>
      </c>
      <c r="D33" s="429">
        <f>SUM(E33,L33,T33)</f>
        <v>100</v>
      </c>
      <c r="E33" s="427">
        <f>SUM(F33:I33)</f>
        <v>93</v>
      </c>
      <c r="F33" s="429">
        <v>17</v>
      </c>
      <c r="G33" s="429">
        <v>55</v>
      </c>
      <c r="H33" s="429">
        <v>21</v>
      </c>
      <c r="I33" s="428">
        <v>0</v>
      </c>
      <c r="J33" s="476"/>
      <c r="K33" s="485"/>
      <c r="L33" s="429">
        <f t="shared" si="19"/>
        <v>4</v>
      </c>
      <c r="M33" s="429">
        <v>0</v>
      </c>
      <c r="N33" s="429">
        <v>0</v>
      </c>
      <c r="O33" s="429">
        <v>0</v>
      </c>
      <c r="P33" s="429">
        <v>0</v>
      </c>
      <c r="Q33" s="429">
        <v>1</v>
      </c>
      <c r="R33" s="429">
        <v>3</v>
      </c>
      <c r="S33" s="429">
        <v>0</v>
      </c>
      <c r="T33" s="429">
        <f>SUM(U33:W33)</f>
        <v>3</v>
      </c>
      <c r="U33" s="429">
        <v>0</v>
      </c>
      <c r="V33" s="429">
        <v>3</v>
      </c>
      <c r="W33" s="426">
        <v>0</v>
      </c>
      <c r="X33" s="490"/>
      <c r="Y33" s="490"/>
      <c r="Z33" s="490"/>
    </row>
    <row r="34" spans="2:26" ht="15.75" customHeight="1">
      <c r="B34" s="199"/>
      <c r="C34" s="430" t="s">
        <v>511</v>
      </c>
      <c r="D34" s="429">
        <f>SUM(E34,L34,T34)</f>
        <v>85</v>
      </c>
      <c r="E34" s="427">
        <f>SUM(F34:I34)</f>
        <v>84</v>
      </c>
      <c r="F34" s="429">
        <v>8</v>
      </c>
      <c r="G34" s="429">
        <v>55</v>
      </c>
      <c r="H34" s="429">
        <v>20</v>
      </c>
      <c r="I34" s="428">
        <v>1</v>
      </c>
      <c r="J34" s="476"/>
      <c r="K34" s="485"/>
      <c r="L34" s="429">
        <f t="shared" si="19"/>
        <v>1</v>
      </c>
      <c r="M34" s="429">
        <v>0</v>
      </c>
      <c r="N34" s="429">
        <v>0</v>
      </c>
      <c r="O34" s="429">
        <v>0</v>
      </c>
      <c r="P34" s="429">
        <v>0</v>
      </c>
      <c r="Q34" s="429">
        <v>1</v>
      </c>
      <c r="R34" s="429">
        <v>0</v>
      </c>
      <c r="S34" s="429">
        <v>0</v>
      </c>
      <c r="T34" s="429">
        <f>SUM(U34:W34)</f>
        <v>0</v>
      </c>
      <c r="U34" s="429">
        <v>0</v>
      </c>
      <c r="V34" s="429">
        <v>0</v>
      </c>
      <c r="W34" s="426">
        <v>0</v>
      </c>
      <c r="X34" s="490"/>
      <c r="Y34" s="490"/>
      <c r="Z34" s="490"/>
    </row>
    <row r="35" spans="2:26" ht="15.75" customHeight="1">
      <c r="B35" s="199"/>
      <c r="C35" s="431"/>
      <c r="D35" s="429"/>
      <c r="E35" s="427"/>
      <c r="F35" s="429"/>
      <c r="G35" s="429"/>
      <c r="H35" s="429"/>
      <c r="I35" s="428"/>
      <c r="J35" s="476"/>
      <c r="K35" s="485"/>
      <c r="L35" s="429">
        <f t="shared" si="19"/>
        <v>0</v>
      </c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6"/>
      <c r="X35" s="490"/>
      <c r="Y35" s="490"/>
      <c r="Z35" s="490"/>
    </row>
    <row r="36" spans="2:26" ht="15.75" customHeight="1">
      <c r="B36" s="199"/>
      <c r="C36" s="430" t="s">
        <v>512</v>
      </c>
      <c r="D36" s="429">
        <f>SUM(E36,L36,T36)</f>
        <v>64</v>
      </c>
      <c r="E36" s="427">
        <f>SUM(F36:I36)</f>
        <v>62</v>
      </c>
      <c r="F36" s="429">
        <v>3</v>
      </c>
      <c r="G36" s="429">
        <v>49</v>
      </c>
      <c r="H36" s="429">
        <v>10</v>
      </c>
      <c r="I36" s="428">
        <v>0</v>
      </c>
      <c r="J36" s="476"/>
      <c r="K36" s="485"/>
      <c r="L36" s="429">
        <f t="shared" si="19"/>
        <v>2</v>
      </c>
      <c r="M36" s="429">
        <v>0</v>
      </c>
      <c r="N36" s="429">
        <v>0</v>
      </c>
      <c r="O36" s="429">
        <v>0</v>
      </c>
      <c r="P36" s="429">
        <v>0</v>
      </c>
      <c r="Q36" s="429">
        <v>0</v>
      </c>
      <c r="R36" s="429">
        <v>2</v>
      </c>
      <c r="S36" s="429">
        <v>0</v>
      </c>
      <c r="T36" s="429">
        <f>SUM(U36:W36)</f>
        <v>0</v>
      </c>
      <c r="U36" s="429">
        <v>0</v>
      </c>
      <c r="V36" s="429">
        <v>0</v>
      </c>
      <c r="W36" s="426">
        <v>0</v>
      </c>
      <c r="X36" s="490"/>
      <c r="Y36" s="490"/>
      <c r="Z36" s="490"/>
    </row>
    <row r="37" spans="2:26" ht="15.75" customHeight="1">
      <c r="B37" s="199"/>
      <c r="C37" s="430" t="s">
        <v>513</v>
      </c>
      <c r="D37" s="429">
        <f>SUM(E37,L37,T37)</f>
        <v>80</v>
      </c>
      <c r="E37" s="427">
        <f>SUM(F37:I37)</f>
        <v>68</v>
      </c>
      <c r="F37" s="429">
        <v>6</v>
      </c>
      <c r="G37" s="429">
        <v>55</v>
      </c>
      <c r="H37" s="429">
        <v>7</v>
      </c>
      <c r="I37" s="428">
        <v>0</v>
      </c>
      <c r="J37" s="476"/>
      <c r="K37" s="485"/>
      <c r="L37" s="429">
        <f t="shared" si="19"/>
        <v>7</v>
      </c>
      <c r="M37" s="429">
        <v>2</v>
      </c>
      <c r="N37" s="429">
        <v>0</v>
      </c>
      <c r="O37" s="429">
        <v>1</v>
      </c>
      <c r="P37" s="429">
        <v>0</v>
      </c>
      <c r="Q37" s="429">
        <v>0</v>
      </c>
      <c r="R37" s="429">
        <v>4</v>
      </c>
      <c r="S37" s="429">
        <v>0</v>
      </c>
      <c r="T37" s="429">
        <f>SUM(U37:W37)</f>
        <v>5</v>
      </c>
      <c r="U37" s="429">
        <v>2</v>
      </c>
      <c r="V37" s="429">
        <v>3</v>
      </c>
      <c r="W37" s="426">
        <v>0</v>
      </c>
      <c r="X37" s="490"/>
      <c r="Y37" s="490"/>
      <c r="Z37" s="490"/>
    </row>
    <row r="38" spans="2:26" ht="15.75" customHeight="1">
      <c r="B38" s="199"/>
      <c r="C38" s="430" t="s">
        <v>514</v>
      </c>
      <c r="D38" s="429">
        <f>SUM(E38,L38,T38)</f>
        <v>54</v>
      </c>
      <c r="E38" s="427">
        <f>SUM(F38:I38)</f>
        <v>46</v>
      </c>
      <c r="F38" s="429">
        <v>4</v>
      </c>
      <c r="G38" s="429">
        <v>26</v>
      </c>
      <c r="H38" s="429">
        <v>15</v>
      </c>
      <c r="I38" s="428">
        <v>1</v>
      </c>
      <c r="J38" s="476"/>
      <c r="K38" s="485"/>
      <c r="L38" s="429">
        <f t="shared" si="19"/>
        <v>6</v>
      </c>
      <c r="M38" s="429">
        <v>1</v>
      </c>
      <c r="N38" s="429">
        <v>0</v>
      </c>
      <c r="O38" s="429">
        <v>1</v>
      </c>
      <c r="P38" s="429">
        <v>0</v>
      </c>
      <c r="Q38" s="429">
        <v>0</v>
      </c>
      <c r="R38" s="429">
        <v>1</v>
      </c>
      <c r="S38" s="429">
        <v>3</v>
      </c>
      <c r="T38" s="429">
        <f>SUM(U38:W38)</f>
        <v>2</v>
      </c>
      <c r="U38" s="429">
        <v>0</v>
      </c>
      <c r="V38" s="429">
        <v>2</v>
      </c>
      <c r="W38" s="426">
        <v>0</v>
      </c>
      <c r="X38" s="490"/>
      <c r="Y38" s="490"/>
      <c r="Z38" s="490"/>
    </row>
    <row r="39" spans="2:26" ht="15.75" customHeight="1">
      <c r="B39" s="199"/>
      <c r="C39" s="430" t="s">
        <v>515</v>
      </c>
      <c r="D39" s="429">
        <f>SUM(E39,L39,T39)</f>
        <v>45</v>
      </c>
      <c r="E39" s="427">
        <f>SUM(F39:I39)</f>
        <v>41</v>
      </c>
      <c r="F39" s="429">
        <v>3</v>
      </c>
      <c r="G39" s="429">
        <v>31</v>
      </c>
      <c r="H39" s="429">
        <v>7</v>
      </c>
      <c r="I39" s="428">
        <v>0</v>
      </c>
      <c r="J39" s="476"/>
      <c r="K39" s="485"/>
      <c r="L39" s="429">
        <f t="shared" si="19"/>
        <v>3</v>
      </c>
      <c r="M39" s="429">
        <v>0</v>
      </c>
      <c r="N39" s="429">
        <v>0</v>
      </c>
      <c r="O39" s="429">
        <v>1</v>
      </c>
      <c r="P39" s="429">
        <v>0</v>
      </c>
      <c r="Q39" s="429">
        <v>1</v>
      </c>
      <c r="R39" s="429">
        <v>1</v>
      </c>
      <c r="S39" s="429">
        <v>0</v>
      </c>
      <c r="T39" s="429">
        <f>SUM(U39:W39)</f>
        <v>1</v>
      </c>
      <c r="U39" s="429">
        <v>0</v>
      </c>
      <c r="V39" s="429">
        <v>1</v>
      </c>
      <c r="W39" s="426">
        <v>0</v>
      </c>
      <c r="X39" s="490"/>
      <c r="Y39" s="490"/>
      <c r="Z39" s="490"/>
    </row>
    <row r="40" spans="2:26" ht="15.75" customHeight="1">
      <c r="B40" s="199"/>
      <c r="C40" s="430" t="s">
        <v>516</v>
      </c>
      <c r="D40" s="429">
        <f>SUM(E40,L40,T40)</f>
        <v>44</v>
      </c>
      <c r="E40" s="427">
        <f>SUM(F40:I40)</f>
        <v>32</v>
      </c>
      <c r="F40" s="429">
        <v>3</v>
      </c>
      <c r="G40" s="429">
        <v>13</v>
      </c>
      <c r="H40" s="429">
        <v>16</v>
      </c>
      <c r="I40" s="428">
        <v>0</v>
      </c>
      <c r="J40" s="476"/>
      <c r="K40" s="485"/>
      <c r="L40" s="429">
        <f t="shared" si="19"/>
        <v>11</v>
      </c>
      <c r="M40" s="429">
        <v>0</v>
      </c>
      <c r="N40" s="429">
        <v>0</v>
      </c>
      <c r="O40" s="429">
        <v>0</v>
      </c>
      <c r="P40" s="429">
        <v>0</v>
      </c>
      <c r="Q40" s="429">
        <v>11</v>
      </c>
      <c r="R40" s="429">
        <v>0</v>
      </c>
      <c r="S40" s="429">
        <v>0</v>
      </c>
      <c r="T40" s="429">
        <f>SUM(U40:W40)</f>
        <v>1</v>
      </c>
      <c r="U40" s="429">
        <v>0</v>
      </c>
      <c r="V40" s="429">
        <v>1</v>
      </c>
      <c r="W40" s="426">
        <v>0</v>
      </c>
      <c r="X40" s="490"/>
      <c r="Y40" s="490"/>
      <c r="Z40" s="490"/>
    </row>
    <row r="41" spans="2:26" ht="15.75" customHeight="1">
      <c r="B41" s="199"/>
      <c r="C41" s="431"/>
      <c r="D41" s="429"/>
      <c r="E41" s="427"/>
      <c r="F41" s="429"/>
      <c r="G41" s="429"/>
      <c r="H41" s="429"/>
      <c r="I41" s="428"/>
      <c r="J41" s="476"/>
      <c r="K41" s="485"/>
      <c r="L41" s="429">
        <f t="shared" si="19"/>
        <v>0</v>
      </c>
      <c r="M41" s="429"/>
      <c r="N41" s="429"/>
      <c r="O41" s="429"/>
      <c r="P41" s="429"/>
      <c r="Q41" s="429"/>
      <c r="R41" s="429"/>
      <c r="S41" s="429"/>
      <c r="T41" s="429"/>
      <c r="U41" s="429"/>
      <c r="V41" s="429"/>
      <c r="W41" s="426"/>
      <c r="X41" s="490"/>
      <c r="Y41" s="490"/>
      <c r="Z41" s="490"/>
    </row>
    <row r="42" spans="2:26" ht="15.75" customHeight="1">
      <c r="B42" s="199"/>
      <c r="C42" s="432" t="s">
        <v>517</v>
      </c>
      <c r="D42" s="429">
        <f>SUM(E42,L42,T42)</f>
        <v>54</v>
      </c>
      <c r="E42" s="427">
        <f>SUM(F42:I42)</f>
        <v>53</v>
      </c>
      <c r="F42" s="429">
        <v>3</v>
      </c>
      <c r="G42" s="429">
        <v>36</v>
      </c>
      <c r="H42" s="429">
        <v>12</v>
      </c>
      <c r="I42" s="428">
        <v>2</v>
      </c>
      <c r="J42" s="476"/>
      <c r="K42" s="485"/>
      <c r="L42" s="429">
        <f t="shared" si="19"/>
        <v>0</v>
      </c>
      <c r="M42" s="429">
        <v>0</v>
      </c>
      <c r="N42" s="429">
        <v>0</v>
      </c>
      <c r="O42" s="429">
        <v>0</v>
      </c>
      <c r="P42" s="429">
        <v>0</v>
      </c>
      <c r="Q42" s="429">
        <v>0</v>
      </c>
      <c r="R42" s="429">
        <v>0</v>
      </c>
      <c r="S42" s="429">
        <v>0</v>
      </c>
      <c r="T42" s="429">
        <f>SUM(U42:W42)</f>
        <v>1</v>
      </c>
      <c r="U42" s="429">
        <v>0</v>
      </c>
      <c r="V42" s="429">
        <v>1</v>
      </c>
      <c r="W42" s="426">
        <v>0</v>
      </c>
      <c r="X42" s="490"/>
      <c r="Y42" s="490"/>
      <c r="Z42" s="490"/>
    </row>
    <row r="43" spans="2:26" ht="15.75" customHeight="1">
      <c r="B43" s="199"/>
      <c r="C43" s="432" t="s">
        <v>518</v>
      </c>
      <c r="D43" s="429">
        <f>SUM(E43,L43,T43)</f>
        <v>66</v>
      </c>
      <c r="E43" s="427">
        <f>SUM(F43:I43)</f>
        <v>57</v>
      </c>
      <c r="F43" s="429">
        <v>4</v>
      </c>
      <c r="G43" s="429">
        <v>43</v>
      </c>
      <c r="H43" s="429">
        <v>10</v>
      </c>
      <c r="I43" s="428">
        <v>0</v>
      </c>
      <c r="J43" s="476"/>
      <c r="K43" s="485"/>
      <c r="L43" s="429">
        <f t="shared" si="19"/>
        <v>8</v>
      </c>
      <c r="M43" s="429">
        <v>0</v>
      </c>
      <c r="N43" s="429">
        <v>0</v>
      </c>
      <c r="O43" s="429">
        <v>0</v>
      </c>
      <c r="P43" s="429">
        <v>0</v>
      </c>
      <c r="Q43" s="429">
        <v>4</v>
      </c>
      <c r="R43" s="429">
        <v>4</v>
      </c>
      <c r="S43" s="429">
        <v>0</v>
      </c>
      <c r="T43" s="429">
        <f>SUM(U43:W43)</f>
        <v>1</v>
      </c>
      <c r="U43" s="429">
        <v>0</v>
      </c>
      <c r="V43" s="429">
        <v>1</v>
      </c>
      <c r="W43" s="426">
        <v>0</v>
      </c>
      <c r="X43" s="490"/>
      <c r="Y43" s="490"/>
      <c r="Z43" s="490"/>
    </row>
    <row r="44" spans="2:26" ht="15.75" customHeight="1">
      <c r="B44" s="199"/>
      <c r="C44" s="432" t="s">
        <v>519</v>
      </c>
      <c r="D44" s="429">
        <f>SUM(E44,L44,T44)</f>
        <v>69</v>
      </c>
      <c r="E44" s="427">
        <f>SUM(F44:I44)</f>
        <v>64</v>
      </c>
      <c r="F44" s="429">
        <v>10</v>
      </c>
      <c r="G44" s="429">
        <v>36</v>
      </c>
      <c r="H44" s="429">
        <v>18</v>
      </c>
      <c r="I44" s="428">
        <v>0</v>
      </c>
      <c r="J44" s="476"/>
      <c r="K44" s="485"/>
      <c r="L44" s="429">
        <f t="shared" si="19"/>
        <v>5</v>
      </c>
      <c r="M44" s="429">
        <v>0</v>
      </c>
      <c r="N44" s="429">
        <v>0</v>
      </c>
      <c r="O44" s="429">
        <v>0</v>
      </c>
      <c r="P44" s="429">
        <v>0</v>
      </c>
      <c r="Q44" s="429">
        <v>0</v>
      </c>
      <c r="R44" s="429">
        <v>2</v>
      </c>
      <c r="S44" s="429">
        <v>3</v>
      </c>
      <c r="T44" s="429">
        <f>SUM(U44:W44)</f>
        <v>0</v>
      </c>
      <c r="U44" s="429">
        <v>0</v>
      </c>
      <c r="V44" s="429">
        <v>0</v>
      </c>
      <c r="W44" s="426">
        <v>0</v>
      </c>
      <c r="X44" s="490"/>
      <c r="Y44" s="490"/>
      <c r="Z44" s="490"/>
    </row>
    <row r="45" spans="2:26" ht="15.75" customHeight="1">
      <c r="B45" s="199"/>
      <c r="C45" s="432" t="s">
        <v>520</v>
      </c>
      <c r="D45" s="429">
        <f>SUM(E45,L45,T45)</f>
        <v>32</v>
      </c>
      <c r="E45" s="427">
        <f>SUM(F45:I45)</f>
        <v>31</v>
      </c>
      <c r="F45" s="429">
        <v>6</v>
      </c>
      <c r="G45" s="429">
        <v>22</v>
      </c>
      <c r="H45" s="429">
        <v>3</v>
      </c>
      <c r="I45" s="428">
        <v>0</v>
      </c>
      <c r="J45" s="476"/>
      <c r="K45" s="485"/>
      <c r="L45" s="429">
        <f t="shared" si="19"/>
        <v>0</v>
      </c>
      <c r="M45" s="429">
        <v>0</v>
      </c>
      <c r="N45" s="429">
        <v>0</v>
      </c>
      <c r="O45" s="429">
        <v>0</v>
      </c>
      <c r="P45" s="429">
        <v>0</v>
      </c>
      <c r="Q45" s="429">
        <v>0</v>
      </c>
      <c r="R45" s="429">
        <v>0</v>
      </c>
      <c r="S45" s="429">
        <v>0</v>
      </c>
      <c r="T45" s="429">
        <f>SUM(U45:W45)</f>
        <v>1</v>
      </c>
      <c r="U45" s="429">
        <v>1</v>
      </c>
      <c r="V45" s="429">
        <v>0</v>
      </c>
      <c r="W45" s="426">
        <v>0</v>
      </c>
      <c r="X45" s="490"/>
      <c r="Y45" s="490"/>
      <c r="Z45" s="490"/>
    </row>
    <row r="46" spans="2:26" ht="15.75" customHeight="1">
      <c r="B46" s="199"/>
      <c r="C46" s="432" t="s">
        <v>521</v>
      </c>
      <c r="D46" s="429">
        <f>SUM(E46,L46,T46)</f>
        <v>42</v>
      </c>
      <c r="E46" s="427">
        <f>SUM(F46:I46)</f>
        <v>40</v>
      </c>
      <c r="F46" s="429">
        <v>3</v>
      </c>
      <c r="G46" s="429">
        <v>29</v>
      </c>
      <c r="H46" s="429">
        <v>7</v>
      </c>
      <c r="I46" s="428">
        <v>1</v>
      </c>
      <c r="J46" s="476"/>
      <c r="K46" s="485"/>
      <c r="L46" s="429">
        <f t="shared" si="19"/>
        <v>2</v>
      </c>
      <c r="M46" s="429">
        <v>2</v>
      </c>
      <c r="N46" s="429">
        <v>0</v>
      </c>
      <c r="O46" s="429">
        <v>0</v>
      </c>
      <c r="P46" s="429">
        <v>0</v>
      </c>
      <c r="Q46" s="429">
        <v>0</v>
      </c>
      <c r="R46" s="429">
        <v>0</v>
      </c>
      <c r="S46" s="429">
        <v>0</v>
      </c>
      <c r="T46" s="429">
        <f>SUM(U46:W46)</f>
        <v>0</v>
      </c>
      <c r="U46" s="429">
        <v>0</v>
      </c>
      <c r="V46" s="429">
        <v>0</v>
      </c>
      <c r="W46" s="426">
        <v>0</v>
      </c>
      <c r="X46" s="490"/>
      <c r="Y46" s="490"/>
      <c r="Z46" s="490"/>
    </row>
    <row r="47" spans="2:26" ht="15.75" customHeight="1">
      <c r="B47" s="621"/>
      <c r="C47" s="622"/>
      <c r="D47" s="429"/>
      <c r="E47" s="427"/>
      <c r="F47" s="429"/>
      <c r="G47" s="429"/>
      <c r="H47" s="429"/>
      <c r="I47" s="428"/>
      <c r="J47" s="476"/>
      <c r="K47" s="485"/>
      <c r="L47" s="429">
        <f t="shared" si="19"/>
        <v>0</v>
      </c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26"/>
      <c r="X47" s="490"/>
      <c r="Y47" s="490"/>
      <c r="Z47" s="490"/>
    </row>
    <row r="48" spans="2:26" ht="15.75" customHeight="1">
      <c r="B48" s="433" t="s">
        <v>522</v>
      </c>
      <c r="C48" s="434" t="s">
        <v>523</v>
      </c>
      <c r="D48" s="429">
        <f>SUM(E48,L48,T48)</f>
        <v>26</v>
      </c>
      <c r="E48" s="427">
        <f>SUM(F48:I48)</f>
        <v>24</v>
      </c>
      <c r="F48" s="429">
        <v>1</v>
      </c>
      <c r="G48" s="429">
        <v>16</v>
      </c>
      <c r="H48" s="429">
        <v>6</v>
      </c>
      <c r="I48" s="428">
        <v>1</v>
      </c>
      <c r="J48" s="476"/>
      <c r="K48" s="485"/>
      <c r="L48" s="429">
        <f t="shared" si="19"/>
        <v>1</v>
      </c>
      <c r="M48" s="429">
        <v>1</v>
      </c>
      <c r="N48" s="429">
        <v>0</v>
      </c>
      <c r="O48" s="429">
        <v>0</v>
      </c>
      <c r="P48" s="429">
        <v>0</v>
      </c>
      <c r="Q48" s="429">
        <v>0</v>
      </c>
      <c r="R48" s="429">
        <v>0</v>
      </c>
      <c r="S48" s="429">
        <v>0</v>
      </c>
      <c r="T48" s="429">
        <f>SUM(U48:W48)</f>
        <v>1</v>
      </c>
      <c r="U48" s="429">
        <v>1</v>
      </c>
      <c r="V48" s="429">
        <v>0</v>
      </c>
      <c r="W48" s="426">
        <v>0</v>
      </c>
      <c r="X48" s="490"/>
      <c r="Y48" s="490"/>
      <c r="Z48" s="490"/>
    </row>
    <row r="49" spans="2:26" ht="15.75" customHeight="1">
      <c r="B49" s="433" t="s">
        <v>524</v>
      </c>
      <c r="C49" s="434" t="s">
        <v>525</v>
      </c>
      <c r="D49" s="429">
        <f>SUM(E49,L49,T49)</f>
        <v>31</v>
      </c>
      <c r="E49" s="427">
        <f>SUM(F49:I49)</f>
        <v>19</v>
      </c>
      <c r="F49" s="429">
        <v>0</v>
      </c>
      <c r="G49" s="429">
        <v>11</v>
      </c>
      <c r="H49" s="429">
        <v>7</v>
      </c>
      <c r="I49" s="428">
        <v>1</v>
      </c>
      <c r="J49" s="476"/>
      <c r="K49" s="485"/>
      <c r="L49" s="429">
        <f t="shared" si="19"/>
        <v>12</v>
      </c>
      <c r="M49" s="429">
        <v>0</v>
      </c>
      <c r="N49" s="429">
        <v>0</v>
      </c>
      <c r="O49" s="429">
        <v>0</v>
      </c>
      <c r="P49" s="429">
        <v>0</v>
      </c>
      <c r="Q49" s="429">
        <v>0</v>
      </c>
      <c r="R49" s="429">
        <v>12</v>
      </c>
      <c r="S49" s="429">
        <v>0</v>
      </c>
      <c r="T49" s="429">
        <f>SUM(U49:W49)</f>
        <v>0</v>
      </c>
      <c r="U49" s="429">
        <v>0</v>
      </c>
      <c r="V49" s="429">
        <v>0</v>
      </c>
      <c r="W49" s="426">
        <v>0</v>
      </c>
      <c r="X49" s="490"/>
      <c r="Y49" s="490"/>
      <c r="Z49" s="490"/>
    </row>
    <row r="50" spans="2:26" ht="15.75" customHeight="1">
      <c r="B50" s="433" t="s">
        <v>526</v>
      </c>
      <c r="C50" s="434" t="s">
        <v>527</v>
      </c>
      <c r="D50" s="429">
        <f>SUM(E50,L50,T50)</f>
        <v>18</v>
      </c>
      <c r="E50" s="427">
        <f>SUM(F50:I50)</f>
        <v>14</v>
      </c>
      <c r="F50" s="429">
        <v>0</v>
      </c>
      <c r="G50" s="429">
        <v>12</v>
      </c>
      <c r="H50" s="429">
        <v>2</v>
      </c>
      <c r="I50" s="428">
        <v>0</v>
      </c>
      <c r="J50" s="476"/>
      <c r="K50" s="485"/>
      <c r="L50" s="429">
        <f t="shared" si="19"/>
        <v>4</v>
      </c>
      <c r="M50" s="429">
        <v>0</v>
      </c>
      <c r="N50" s="429">
        <v>0</v>
      </c>
      <c r="O50" s="429">
        <v>0</v>
      </c>
      <c r="P50" s="429">
        <v>0</v>
      </c>
      <c r="Q50" s="429">
        <v>4</v>
      </c>
      <c r="R50" s="429">
        <v>0</v>
      </c>
      <c r="S50" s="429">
        <v>0</v>
      </c>
      <c r="T50" s="429">
        <f>SUM(U50:W50)</f>
        <v>0</v>
      </c>
      <c r="U50" s="429">
        <v>0</v>
      </c>
      <c r="V50" s="429">
        <v>0</v>
      </c>
      <c r="W50" s="426">
        <v>0</v>
      </c>
      <c r="X50" s="490"/>
      <c r="Y50" s="490"/>
      <c r="Z50" s="490"/>
    </row>
    <row r="51" spans="2:26" ht="15.75" customHeight="1">
      <c r="B51" s="433" t="s">
        <v>528</v>
      </c>
      <c r="C51" s="434" t="s">
        <v>529</v>
      </c>
      <c r="D51" s="429">
        <f>SUM(E51,L51,T51)</f>
        <v>23</v>
      </c>
      <c r="E51" s="427">
        <f>SUM(F51:I51)</f>
        <v>21</v>
      </c>
      <c r="F51" s="429">
        <v>1</v>
      </c>
      <c r="G51" s="429">
        <v>14</v>
      </c>
      <c r="H51" s="429">
        <v>6</v>
      </c>
      <c r="I51" s="428">
        <v>0</v>
      </c>
      <c r="J51" s="476"/>
      <c r="K51" s="485"/>
      <c r="L51" s="429">
        <f t="shared" si="19"/>
        <v>1</v>
      </c>
      <c r="M51" s="429">
        <v>1</v>
      </c>
      <c r="N51" s="429">
        <v>0</v>
      </c>
      <c r="O51" s="429">
        <v>0</v>
      </c>
      <c r="P51" s="429">
        <v>0</v>
      </c>
      <c r="Q51" s="429">
        <v>0</v>
      </c>
      <c r="R51" s="429">
        <v>0</v>
      </c>
      <c r="S51" s="429">
        <v>0</v>
      </c>
      <c r="T51" s="429">
        <f>SUM(U51:W51)</f>
        <v>1</v>
      </c>
      <c r="U51" s="429">
        <v>0</v>
      </c>
      <c r="V51" s="429">
        <v>1</v>
      </c>
      <c r="W51" s="426">
        <v>0</v>
      </c>
      <c r="X51" s="490"/>
      <c r="Y51" s="490"/>
      <c r="Z51" s="490"/>
    </row>
    <row r="52" spans="2:26" ht="15.75" customHeight="1">
      <c r="B52" s="433" t="s">
        <v>530</v>
      </c>
      <c r="C52" s="434" t="s">
        <v>531</v>
      </c>
      <c r="D52" s="429">
        <f>SUM(E52,L52,T52)</f>
        <v>0</v>
      </c>
      <c r="E52" s="427">
        <f>SUM(F52:I52)</f>
        <v>0</v>
      </c>
      <c r="F52" s="429">
        <v>0</v>
      </c>
      <c r="G52" s="429">
        <v>0</v>
      </c>
      <c r="H52" s="429">
        <v>0</v>
      </c>
      <c r="I52" s="428">
        <v>0</v>
      </c>
      <c r="J52" s="476"/>
      <c r="K52" s="485"/>
      <c r="L52" s="429">
        <f t="shared" si="19"/>
        <v>0</v>
      </c>
      <c r="M52" s="429">
        <v>0</v>
      </c>
      <c r="N52" s="429">
        <v>0</v>
      </c>
      <c r="O52" s="429">
        <v>0</v>
      </c>
      <c r="P52" s="429">
        <v>0</v>
      </c>
      <c r="Q52" s="429">
        <v>0</v>
      </c>
      <c r="R52" s="429">
        <v>0</v>
      </c>
      <c r="S52" s="429">
        <v>0</v>
      </c>
      <c r="T52" s="429">
        <f>SUM(U52:W52)</f>
        <v>0</v>
      </c>
      <c r="U52" s="429">
        <v>0</v>
      </c>
      <c r="V52" s="429">
        <v>0</v>
      </c>
      <c r="W52" s="426">
        <v>0</v>
      </c>
      <c r="X52" s="490"/>
      <c r="Y52" s="490"/>
      <c r="Z52" s="490"/>
    </row>
    <row r="53" spans="2:26" ht="15.75" customHeight="1">
      <c r="B53" s="433"/>
      <c r="C53" s="434"/>
      <c r="D53" s="429"/>
      <c r="E53" s="427"/>
      <c r="F53" s="429"/>
      <c r="G53" s="429"/>
      <c r="H53" s="429"/>
      <c r="I53" s="428"/>
      <c r="J53" s="476"/>
      <c r="K53" s="485"/>
      <c r="L53" s="429">
        <f t="shared" si="19"/>
        <v>0</v>
      </c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6"/>
      <c r="X53" s="490"/>
      <c r="Y53" s="490"/>
      <c r="Z53" s="490"/>
    </row>
    <row r="54" spans="2:26" ht="15.75" customHeight="1">
      <c r="B54" s="433" t="s">
        <v>532</v>
      </c>
      <c r="C54" s="434" t="s">
        <v>533</v>
      </c>
      <c r="D54" s="429">
        <f>SUM(E54,L54,T54)</f>
        <v>9</v>
      </c>
      <c r="E54" s="427">
        <f>SUM(F54:I54)</f>
        <v>9</v>
      </c>
      <c r="F54" s="429">
        <v>1</v>
      </c>
      <c r="G54" s="429">
        <v>3</v>
      </c>
      <c r="H54" s="429">
        <v>5</v>
      </c>
      <c r="I54" s="428">
        <v>0</v>
      </c>
      <c r="J54" s="476"/>
      <c r="K54" s="485"/>
      <c r="L54" s="429">
        <f t="shared" si="19"/>
        <v>0</v>
      </c>
      <c r="M54" s="429">
        <v>0</v>
      </c>
      <c r="N54" s="429">
        <v>0</v>
      </c>
      <c r="O54" s="429">
        <v>0</v>
      </c>
      <c r="P54" s="429">
        <v>0</v>
      </c>
      <c r="Q54" s="429">
        <v>0</v>
      </c>
      <c r="R54" s="429">
        <v>0</v>
      </c>
      <c r="S54" s="429">
        <v>0</v>
      </c>
      <c r="T54" s="429">
        <f>SUM(U54:W54)</f>
        <v>0</v>
      </c>
      <c r="U54" s="429">
        <v>0</v>
      </c>
      <c r="V54" s="429">
        <v>0</v>
      </c>
      <c r="W54" s="426">
        <v>0</v>
      </c>
      <c r="X54" s="490"/>
      <c r="Y54" s="490"/>
      <c r="Z54" s="490"/>
    </row>
    <row r="55" spans="2:26" ht="15.75" customHeight="1">
      <c r="B55" s="433" t="s">
        <v>534</v>
      </c>
      <c r="C55" s="434" t="s">
        <v>535</v>
      </c>
      <c r="D55" s="429">
        <f>SUM(E55,L55,T55)</f>
        <v>27</v>
      </c>
      <c r="E55" s="427">
        <f>SUM(F55:I55)</f>
        <v>13</v>
      </c>
      <c r="F55" s="429">
        <v>2</v>
      </c>
      <c r="G55" s="429">
        <v>8</v>
      </c>
      <c r="H55" s="429">
        <v>3</v>
      </c>
      <c r="I55" s="428">
        <v>0</v>
      </c>
      <c r="J55" s="476"/>
      <c r="K55" s="485"/>
      <c r="L55" s="429">
        <f t="shared" si="19"/>
        <v>14</v>
      </c>
      <c r="M55" s="429">
        <v>0</v>
      </c>
      <c r="N55" s="429">
        <v>0</v>
      </c>
      <c r="O55" s="429">
        <v>0</v>
      </c>
      <c r="P55" s="429">
        <v>0</v>
      </c>
      <c r="Q55" s="429">
        <v>12</v>
      </c>
      <c r="R55" s="429">
        <v>2</v>
      </c>
      <c r="S55" s="429">
        <v>0</v>
      </c>
      <c r="T55" s="429">
        <f>SUM(U55:W55)</f>
        <v>0</v>
      </c>
      <c r="U55" s="429">
        <v>0</v>
      </c>
      <c r="V55" s="429">
        <v>0</v>
      </c>
      <c r="W55" s="426">
        <v>0</v>
      </c>
      <c r="X55" s="490"/>
      <c r="Y55" s="490"/>
      <c r="Z55" s="490"/>
    </row>
    <row r="56" spans="2:26" ht="15.75" customHeight="1">
      <c r="B56" s="435"/>
      <c r="C56" s="434" t="s">
        <v>536</v>
      </c>
      <c r="D56" s="429">
        <f>SUM(E56,L56,T56)</f>
        <v>4</v>
      </c>
      <c r="E56" s="427">
        <f>SUM(F56:I56)</f>
        <v>4</v>
      </c>
      <c r="F56" s="429">
        <v>1</v>
      </c>
      <c r="G56" s="429">
        <v>3</v>
      </c>
      <c r="H56" s="429">
        <v>0</v>
      </c>
      <c r="I56" s="428">
        <v>0</v>
      </c>
      <c r="J56" s="476"/>
      <c r="K56" s="485"/>
      <c r="L56" s="429">
        <f t="shared" si="19"/>
        <v>0</v>
      </c>
      <c r="M56" s="429">
        <v>0</v>
      </c>
      <c r="N56" s="429">
        <v>0</v>
      </c>
      <c r="O56" s="429">
        <v>0</v>
      </c>
      <c r="P56" s="429">
        <v>0</v>
      </c>
      <c r="Q56" s="429">
        <v>0</v>
      </c>
      <c r="R56" s="429">
        <v>0</v>
      </c>
      <c r="S56" s="429">
        <v>0</v>
      </c>
      <c r="T56" s="429">
        <f>SUM(U56:W56)</f>
        <v>0</v>
      </c>
      <c r="U56" s="429">
        <v>0</v>
      </c>
      <c r="V56" s="429">
        <v>0</v>
      </c>
      <c r="W56" s="426">
        <v>0</v>
      </c>
      <c r="X56" s="490"/>
      <c r="Y56" s="490"/>
      <c r="Z56" s="490"/>
    </row>
    <row r="57" spans="2:26" ht="15.75" customHeight="1">
      <c r="B57" s="433" t="s">
        <v>537</v>
      </c>
      <c r="C57" s="434" t="s">
        <v>538</v>
      </c>
      <c r="D57" s="429">
        <f>SUM(E57,L57,T57)</f>
        <v>0</v>
      </c>
      <c r="E57" s="427">
        <f>SUM(F57:I57)</f>
        <v>0</v>
      </c>
      <c r="F57" s="429">
        <v>0</v>
      </c>
      <c r="G57" s="429">
        <v>0</v>
      </c>
      <c r="H57" s="429">
        <v>0</v>
      </c>
      <c r="I57" s="428">
        <v>0</v>
      </c>
      <c r="J57" s="476"/>
      <c r="K57" s="485"/>
      <c r="L57" s="429">
        <f t="shared" si="19"/>
        <v>0</v>
      </c>
      <c r="M57" s="429">
        <v>0</v>
      </c>
      <c r="N57" s="429">
        <v>0</v>
      </c>
      <c r="O57" s="429">
        <v>0</v>
      </c>
      <c r="P57" s="429">
        <v>0</v>
      </c>
      <c r="Q57" s="429">
        <v>0</v>
      </c>
      <c r="R57" s="429">
        <v>0</v>
      </c>
      <c r="S57" s="429">
        <v>0</v>
      </c>
      <c r="T57" s="429">
        <f>SUM(U57:W57)</f>
        <v>0</v>
      </c>
      <c r="U57" s="429">
        <v>0</v>
      </c>
      <c r="V57" s="429">
        <v>0</v>
      </c>
      <c r="W57" s="426">
        <v>0</v>
      </c>
      <c r="X57" s="490"/>
      <c r="Y57" s="490"/>
      <c r="Z57" s="490"/>
    </row>
    <row r="58" spans="2:26" ht="15.75" customHeight="1">
      <c r="B58" s="433" t="s">
        <v>539</v>
      </c>
      <c r="C58" s="434" t="s">
        <v>540</v>
      </c>
      <c r="D58" s="429">
        <f>SUM(E58,L58,T58)</f>
        <v>3</v>
      </c>
      <c r="E58" s="427">
        <f>SUM(F58:I58)</f>
        <v>3</v>
      </c>
      <c r="F58" s="429">
        <v>0</v>
      </c>
      <c r="G58" s="429">
        <v>2</v>
      </c>
      <c r="H58" s="429">
        <v>0</v>
      </c>
      <c r="I58" s="428">
        <v>1</v>
      </c>
      <c r="J58" s="476"/>
      <c r="K58" s="485"/>
      <c r="L58" s="429">
        <f t="shared" si="19"/>
        <v>0</v>
      </c>
      <c r="M58" s="429">
        <v>0</v>
      </c>
      <c r="N58" s="429">
        <v>0</v>
      </c>
      <c r="O58" s="429">
        <v>0</v>
      </c>
      <c r="P58" s="429">
        <v>0</v>
      </c>
      <c r="Q58" s="429">
        <v>0</v>
      </c>
      <c r="R58" s="429">
        <v>0</v>
      </c>
      <c r="S58" s="429">
        <v>0</v>
      </c>
      <c r="T58" s="429">
        <f>SUM(U58:W58)</f>
        <v>0</v>
      </c>
      <c r="U58" s="429">
        <v>0</v>
      </c>
      <c r="V58" s="429">
        <v>0</v>
      </c>
      <c r="W58" s="426">
        <v>0</v>
      </c>
      <c r="X58" s="490"/>
      <c r="Y58" s="490"/>
      <c r="Z58" s="490"/>
    </row>
    <row r="59" spans="2:26" ht="15.75" customHeight="1">
      <c r="B59" s="433"/>
      <c r="C59" s="434"/>
      <c r="D59" s="429"/>
      <c r="E59" s="427"/>
      <c r="F59" s="429"/>
      <c r="G59" s="429"/>
      <c r="H59" s="429"/>
      <c r="I59" s="428"/>
      <c r="J59" s="476"/>
      <c r="K59" s="485"/>
      <c r="L59" s="429">
        <f t="shared" si="19"/>
        <v>0</v>
      </c>
      <c r="M59" s="429"/>
      <c r="N59" s="429"/>
      <c r="O59" s="429"/>
      <c r="P59" s="429"/>
      <c r="Q59" s="429"/>
      <c r="R59" s="429"/>
      <c r="S59" s="429"/>
      <c r="T59" s="429"/>
      <c r="U59" s="429"/>
      <c r="V59" s="429"/>
      <c r="W59" s="426"/>
      <c r="X59" s="490"/>
      <c r="Y59" s="490"/>
      <c r="Z59" s="490"/>
    </row>
    <row r="60" spans="2:26" ht="15.75" customHeight="1">
      <c r="B60" s="435"/>
      <c r="C60" s="434" t="s">
        <v>541</v>
      </c>
      <c r="D60" s="429">
        <f>SUM(E60,L60,T60)</f>
        <v>3</v>
      </c>
      <c r="E60" s="427">
        <f>SUM(F60:I60)</f>
        <v>1</v>
      </c>
      <c r="F60" s="429">
        <v>0</v>
      </c>
      <c r="G60" s="429">
        <v>0</v>
      </c>
      <c r="H60" s="429">
        <v>1</v>
      </c>
      <c r="I60" s="428">
        <v>0</v>
      </c>
      <c r="J60" s="476"/>
      <c r="K60" s="485"/>
      <c r="L60" s="429">
        <f t="shared" si="19"/>
        <v>2</v>
      </c>
      <c r="M60" s="429">
        <v>0</v>
      </c>
      <c r="N60" s="429">
        <v>0</v>
      </c>
      <c r="O60" s="429">
        <v>0</v>
      </c>
      <c r="P60" s="429">
        <v>0</v>
      </c>
      <c r="Q60" s="429">
        <v>2</v>
      </c>
      <c r="R60" s="429">
        <v>0</v>
      </c>
      <c r="S60" s="429">
        <v>0</v>
      </c>
      <c r="T60" s="429">
        <f>SUM(U60:W60)</f>
        <v>0</v>
      </c>
      <c r="U60" s="429">
        <v>0</v>
      </c>
      <c r="V60" s="429">
        <v>0</v>
      </c>
      <c r="W60" s="426">
        <v>0</v>
      </c>
      <c r="X60" s="490"/>
      <c r="Y60" s="490"/>
      <c r="Z60" s="490"/>
    </row>
    <row r="61" spans="2:26" ht="15.75" customHeight="1" thickBot="1">
      <c r="B61" s="436" t="s">
        <v>542</v>
      </c>
      <c r="C61" s="437" t="s">
        <v>543</v>
      </c>
      <c r="D61" s="440">
        <f>SUM(E61,L61,T61)</f>
        <v>15</v>
      </c>
      <c r="E61" s="439">
        <f>SUM(F61:I61)</f>
        <v>15</v>
      </c>
      <c r="F61" s="440">
        <v>0</v>
      </c>
      <c r="G61" s="440">
        <v>5</v>
      </c>
      <c r="H61" s="440">
        <v>10</v>
      </c>
      <c r="I61" s="441">
        <v>0</v>
      </c>
      <c r="J61" s="476"/>
      <c r="K61" s="485"/>
      <c r="L61" s="441">
        <f t="shared" si="19"/>
        <v>0</v>
      </c>
      <c r="M61" s="440">
        <v>0</v>
      </c>
      <c r="N61" s="440">
        <v>0</v>
      </c>
      <c r="O61" s="440">
        <v>0</v>
      </c>
      <c r="P61" s="440">
        <v>0</v>
      </c>
      <c r="Q61" s="440">
        <v>0</v>
      </c>
      <c r="R61" s="440">
        <v>0</v>
      </c>
      <c r="S61" s="440">
        <v>0</v>
      </c>
      <c r="T61" s="440">
        <f>SUM(U61:W61)</f>
        <v>0</v>
      </c>
      <c r="U61" s="440">
        <v>0</v>
      </c>
      <c r="V61" s="440">
        <v>0</v>
      </c>
      <c r="W61" s="442">
        <v>0</v>
      </c>
      <c r="X61" s="490"/>
      <c r="Y61" s="490"/>
      <c r="Z61" s="490"/>
    </row>
    <row r="62" spans="2:26" ht="15" customHeight="1">
      <c r="B62" s="187" t="s">
        <v>625</v>
      </c>
      <c r="D62" s="346"/>
      <c r="E62" s="346"/>
      <c r="F62" s="346"/>
      <c r="G62" s="346"/>
      <c r="H62" s="346"/>
      <c r="I62" s="346"/>
      <c r="J62" s="108"/>
      <c r="K62" s="108"/>
      <c r="L62" s="491"/>
      <c r="M62" s="491"/>
      <c r="N62" s="491"/>
      <c r="O62" s="491"/>
      <c r="P62" s="491"/>
      <c r="Q62" s="491"/>
      <c r="R62" s="491"/>
      <c r="S62" s="491"/>
      <c r="T62" s="491"/>
      <c r="U62" s="491"/>
      <c r="V62" s="491"/>
      <c r="W62" s="491"/>
      <c r="Y62" s="47"/>
      <c r="Z62" s="47"/>
    </row>
    <row r="63" spans="2:26" ht="15" customHeight="1">
      <c r="K63" s="47"/>
    </row>
    <row r="64" spans="2:26" ht="15" customHeight="1">
      <c r="K64" s="47"/>
    </row>
    <row r="65" spans="11:11" ht="15" customHeight="1">
      <c r="K65" s="47"/>
    </row>
    <row r="66" spans="11:11" ht="15" customHeight="1">
      <c r="K66" s="47"/>
    </row>
    <row r="67" spans="11:11" ht="15" customHeight="1">
      <c r="K67" s="47"/>
    </row>
    <row r="68" spans="11:11" ht="15" customHeight="1">
      <c r="K68" s="47"/>
    </row>
    <row r="69" spans="11:11" ht="15" customHeight="1">
      <c r="K69" s="47"/>
    </row>
    <row r="70" spans="11:11" ht="15" customHeight="1">
      <c r="K70" s="47"/>
    </row>
    <row r="71" spans="11:11" ht="15" customHeight="1">
      <c r="K71" s="47"/>
    </row>
    <row r="72" spans="11:11" ht="15" customHeight="1">
      <c r="K72" s="47"/>
    </row>
    <row r="73" spans="11:11" ht="15" customHeight="1">
      <c r="K73" s="47"/>
    </row>
    <row r="74" spans="11:11" ht="15" customHeight="1">
      <c r="K74" s="47"/>
    </row>
    <row r="75" spans="11:11" ht="15" customHeight="1">
      <c r="K75" s="47"/>
    </row>
    <row r="76" spans="11:11" ht="15" customHeight="1">
      <c r="K76" s="47"/>
    </row>
    <row r="77" spans="11:11" ht="15" customHeight="1">
      <c r="K77" s="47"/>
    </row>
    <row r="78" spans="11:11" ht="15" customHeight="1">
      <c r="K78" s="47"/>
    </row>
    <row r="79" spans="11:11" ht="15" customHeight="1">
      <c r="K79" s="47"/>
    </row>
    <row r="80" spans="11:11" ht="15" customHeight="1">
      <c r="K80" s="47"/>
    </row>
    <row r="81" spans="11:11" ht="15" customHeight="1">
      <c r="K81" s="47"/>
    </row>
    <row r="82" spans="11:11" ht="15" customHeight="1">
      <c r="K82" s="47"/>
    </row>
    <row r="83" spans="11:11" ht="15" customHeight="1">
      <c r="K83" s="47"/>
    </row>
  </sheetData>
  <mergeCells count="26">
    <mergeCell ref="B10:C10"/>
    <mergeCell ref="T2:W2"/>
    <mergeCell ref="H4:I4"/>
    <mergeCell ref="M4:N4"/>
    <mergeCell ref="B6:C6"/>
    <mergeCell ref="H6:H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9:C29"/>
    <mergeCell ref="B47:C47"/>
    <mergeCell ref="B23:C23"/>
    <mergeCell ref="B24:C24"/>
    <mergeCell ref="B25:C25"/>
    <mergeCell ref="B26:C26"/>
    <mergeCell ref="B27:C27"/>
    <mergeCell ref="B28:C28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65" firstPageNumber="152" pageOrder="overThenDown" orientation="portrait" useFirstPageNumber="1" horizontalDpi="1200" verticalDpi="1200" r:id="rId1"/>
  <headerFooter alignWithMargins="0"/>
  <colBreaks count="1" manualBreakCount="1">
    <brk id="10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H59"/>
  <sheetViews>
    <sheetView showGridLines="0" zoomScale="90" zoomScaleNormal="90" zoomScaleSheetLayoutView="80" workbookViewId="0"/>
  </sheetViews>
  <sheetFormatPr defaultColWidth="10.625" defaultRowHeight="16.149999999999999" customHeight="1"/>
  <cols>
    <col min="1" max="1" width="6.625" style="48" customWidth="1"/>
    <col min="2" max="2" width="8.875" style="48" customWidth="1"/>
    <col min="3" max="3" width="11.25" style="48" bestFit="1" customWidth="1"/>
    <col min="4" max="8" width="17" style="48" customWidth="1"/>
    <col min="9" max="9" width="2.125" style="48" customWidth="1"/>
    <col min="10" max="16384" width="10.625" style="48"/>
  </cols>
  <sheetData>
    <row r="1" spans="2:8" ht="16.149999999999999" customHeight="1">
      <c r="B1" s="187" t="s">
        <v>662</v>
      </c>
    </row>
    <row r="2" spans="2:8" ht="16.149999999999999" customHeight="1" thickBot="1">
      <c r="C2" s="47"/>
      <c r="D2" s="47"/>
      <c r="E2" s="47"/>
      <c r="F2" s="47"/>
      <c r="G2" s="654" t="s">
        <v>793</v>
      </c>
      <c r="H2" s="654"/>
    </row>
    <row r="3" spans="2:8" ht="16.149999999999999" customHeight="1">
      <c r="B3" s="409"/>
      <c r="C3" s="465"/>
      <c r="D3" s="467"/>
      <c r="E3" s="492"/>
      <c r="F3" s="467"/>
      <c r="G3" s="492"/>
      <c r="H3" s="667" t="s">
        <v>663</v>
      </c>
    </row>
    <row r="4" spans="2:8" ht="16.149999999999999" customHeight="1">
      <c r="B4" s="660"/>
      <c r="C4" s="661"/>
      <c r="D4" s="470" t="s">
        <v>664</v>
      </c>
      <c r="E4" s="470" t="s">
        <v>10</v>
      </c>
      <c r="F4" s="470" t="s">
        <v>665</v>
      </c>
      <c r="G4" s="470" t="s">
        <v>666</v>
      </c>
      <c r="H4" s="668"/>
    </row>
    <row r="5" spans="2:8" ht="16.149999999999999" customHeight="1">
      <c r="B5" s="418"/>
      <c r="C5" s="472"/>
      <c r="D5" s="474"/>
      <c r="E5" s="474"/>
      <c r="F5" s="474"/>
      <c r="G5" s="474"/>
      <c r="H5" s="669"/>
    </row>
    <row r="6" spans="2:8" ht="16.149999999999999" customHeight="1">
      <c r="B6" s="670" t="s">
        <v>493</v>
      </c>
      <c r="C6" s="671"/>
      <c r="D6" s="429">
        <f>SUM(E6:H6)</f>
        <v>1659035</v>
      </c>
      <c r="E6" s="429">
        <v>55595</v>
      </c>
      <c r="F6" s="429">
        <v>37940</v>
      </c>
      <c r="G6" s="429">
        <v>1280911</v>
      </c>
      <c r="H6" s="426">
        <v>284589</v>
      </c>
    </row>
    <row r="7" spans="2:8" ht="16.149999999999999" customHeight="1">
      <c r="B7" s="621"/>
      <c r="C7" s="622"/>
      <c r="D7" s="429"/>
      <c r="E7" s="429"/>
      <c r="F7" s="429"/>
      <c r="G7" s="429"/>
      <c r="H7" s="426"/>
    </row>
    <row r="8" spans="2:8" ht="16.149999999999999" customHeight="1">
      <c r="B8" s="621"/>
      <c r="C8" s="622"/>
      <c r="D8" s="429"/>
      <c r="E8" s="429"/>
      <c r="F8" s="429"/>
      <c r="G8" s="429"/>
      <c r="H8" s="426"/>
    </row>
    <row r="9" spans="2:8" ht="16.149999999999999" customHeight="1">
      <c r="B9" s="665" t="s">
        <v>667</v>
      </c>
      <c r="C9" s="666"/>
      <c r="D9" s="429">
        <f>IF(SUM(D12:D16)=0,"－",SUM(D12:D16))</f>
        <v>30009</v>
      </c>
      <c r="E9" s="429">
        <f>SUM(E12:E16)</f>
        <v>1065</v>
      </c>
      <c r="F9" s="429">
        <f>SUM(F12:F16)</f>
        <v>553</v>
      </c>
      <c r="G9" s="429">
        <f>SUM(G12:G16)</f>
        <v>24240</v>
      </c>
      <c r="H9" s="426">
        <f>SUM(H12:H16)</f>
        <v>4151</v>
      </c>
    </row>
    <row r="10" spans="2:8" ht="16.149999999999999" customHeight="1">
      <c r="B10" s="621"/>
      <c r="C10" s="622"/>
      <c r="D10" s="429"/>
      <c r="E10" s="429"/>
      <c r="F10" s="429"/>
      <c r="G10" s="429"/>
      <c r="H10" s="426"/>
    </row>
    <row r="11" spans="2:8" ht="16.149999999999999" customHeight="1">
      <c r="B11" s="621"/>
      <c r="C11" s="622"/>
      <c r="D11" s="429"/>
      <c r="E11" s="429"/>
      <c r="F11" s="429"/>
      <c r="G11" s="429"/>
      <c r="H11" s="426"/>
    </row>
    <row r="12" spans="2:8" ht="16.149999999999999" customHeight="1">
      <c r="B12" s="626" t="s">
        <v>495</v>
      </c>
      <c r="C12" s="627"/>
      <c r="D12" s="429">
        <f>IF(SUM(D18,D20)=0,"－",SUM(D18,D20))</f>
        <v>14863</v>
      </c>
      <c r="E12" s="429">
        <f t="shared" ref="E12:H13" si="0">E18+E20</f>
        <v>467</v>
      </c>
      <c r="F12" s="429">
        <f t="shared" si="0"/>
        <v>288</v>
      </c>
      <c r="G12" s="429">
        <f t="shared" si="0"/>
        <v>12350</v>
      </c>
      <c r="H12" s="426">
        <f t="shared" si="0"/>
        <v>1758</v>
      </c>
    </row>
    <row r="13" spans="2:8" ht="16.149999999999999" customHeight="1">
      <c r="B13" s="626" t="s">
        <v>496</v>
      </c>
      <c r="C13" s="627"/>
      <c r="D13" s="429">
        <f>IF(SUM(D19,D21)=0,"－",SUM(D19,D21))</f>
        <v>10864</v>
      </c>
      <c r="E13" s="429">
        <f t="shared" si="0"/>
        <v>332</v>
      </c>
      <c r="F13" s="429">
        <f t="shared" si="0"/>
        <v>212</v>
      </c>
      <c r="G13" s="429">
        <f t="shared" si="0"/>
        <v>8656</v>
      </c>
      <c r="H13" s="426">
        <f t="shared" si="0"/>
        <v>1664</v>
      </c>
    </row>
    <row r="14" spans="2:8" ht="16.149999999999999" customHeight="1">
      <c r="B14" s="626" t="s">
        <v>497</v>
      </c>
      <c r="C14" s="627"/>
      <c r="D14" s="429">
        <f>IF(SUM(D22)=0,"－",SUM(D22))</f>
        <v>923</v>
      </c>
      <c r="E14" s="429">
        <f>E22</f>
        <v>77</v>
      </c>
      <c r="F14" s="429">
        <f>F22</f>
        <v>11</v>
      </c>
      <c r="G14" s="429">
        <f>G22</f>
        <v>619</v>
      </c>
      <c r="H14" s="426">
        <f>H22</f>
        <v>216</v>
      </c>
    </row>
    <row r="15" spans="2:8" ht="16.149999999999999" customHeight="1">
      <c r="B15" s="626" t="s">
        <v>668</v>
      </c>
      <c r="C15" s="627"/>
      <c r="D15" s="429">
        <f>IF(SUM(D24)=0,"－",SUM(D24))</f>
        <v>722</v>
      </c>
      <c r="E15" s="429">
        <f t="shared" ref="E15:H16" si="1">E24</f>
        <v>54</v>
      </c>
      <c r="F15" s="429">
        <f t="shared" si="1"/>
        <v>12</v>
      </c>
      <c r="G15" s="429">
        <f t="shared" si="1"/>
        <v>564</v>
      </c>
      <c r="H15" s="426">
        <f t="shared" si="1"/>
        <v>92</v>
      </c>
    </row>
    <row r="16" spans="2:8" ht="16.149999999999999" customHeight="1">
      <c r="B16" s="626" t="s">
        <v>499</v>
      </c>
      <c r="C16" s="627"/>
      <c r="D16" s="429">
        <f>IF(SUM(D25)=0,"－",SUM(D25))</f>
        <v>2637</v>
      </c>
      <c r="E16" s="429">
        <f t="shared" si="1"/>
        <v>135</v>
      </c>
      <c r="F16" s="429">
        <f t="shared" si="1"/>
        <v>30</v>
      </c>
      <c r="G16" s="429">
        <f t="shared" si="1"/>
        <v>2051</v>
      </c>
      <c r="H16" s="426">
        <f t="shared" si="1"/>
        <v>421</v>
      </c>
    </row>
    <row r="17" spans="2:8" ht="16.149999999999999" customHeight="1">
      <c r="B17" s="621"/>
      <c r="C17" s="622"/>
      <c r="D17" s="429"/>
      <c r="E17" s="429"/>
      <c r="F17" s="429"/>
      <c r="G17" s="429"/>
      <c r="H17" s="426"/>
    </row>
    <row r="18" spans="2:8" ht="16.149999999999999" customHeight="1">
      <c r="B18" s="618" t="s">
        <v>500</v>
      </c>
      <c r="C18" s="619"/>
      <c r="D18" s="429">
        <f>IF(D27=0,"－",D27)</f>
        <v>12583</v>
      </c>
      <c r="E18" s="429">
        <f t="shared" ref="E18:H19" si="2">E27</f>
        <v>342</v>
      </c>
      <c r="F18" s="429">
        <f t="shared" si="2"/>
        <v>284</v>
      </c>
      <c r="G18" s="429">
        <f t="shared" si="2"/>
        <v>10751</v>
      </c>
      <c r="H18" s="426">
        <f t="shared" si="2"/>
        <v>1206</v>
      </c>
    </row>
    <row r="19" spans="2:8" ht="16.149999999999999" customHeight="1">
      <c r="B19" s="618" t="s">
        <v>501</v>
      </c>
      <c r="C19" s="619"/>
      <c r="D19" s="429">
        <f>IF(D28=0,"－",D28)</f>
        <v>8305</v>
      </c>
      <c r="E19" s="429">
        <f t="shared" si="2"/>
        <v>206</v>
      </c>
      <c r="F19" s="429">
        <f t="shared" si="2"/>
        <v>191</v>
      </c>
      <c r="G19" s="429">
        <f t="shared" si="2"/>
        <v>6869</v>
      </c>
      <c r="H19" s="426">
        <f t="shared" si="2"/>
        <v>1039</v>
      </c>
    </row>
    <row r="20" spans="2:8" ht="16.149999999999999" customHeight="1">
      <c r="B20" s="618" t="s">
        <v>502</v>
      </c>
      <c r="C20" s="619"/>
      <c r="D20" s="429">
        <f>SUM(E20:H20)</f>
        <v>2280</v>
      </c>
      <c r="E20" s="429">
        <f>E30+E37+E39+E40+E45+E58</f>
        <v>125</v>
      </c>
      <c r="F20" s="429">
        <f>F30+F37+F39+F40+F45+F58</f>
        <v>4</v>
      </c>
      <c r="G20" s="429">
        <f>G30+G37+G39+G40+G45+G58</f>
        <v>1599</v>
      </c>
      <c r="H20" s="426">
        <f>H30+H37+H39+H40+H45+H58</f>
        <v>552</v>
      </c>
    </row>
    <row r="21" spans="2:8" ht="16.149999999999999" customHeight="1">
      <c r="B21" s="618" t="s">
        <v>503</v>
      </c>
      <c r="C21" s="619"/>
      <c r="D21" s="429">
        <f>SUM(E21:H21)</f>
        <v>2559</v>
      </c>
      <c r="E21" s="429">
        <f>E33+E34+E43+E46+E47+E48+E31</f>
        <v>126</v>
      </c>
      <c r="F21" s="429">
        <f>F33+F34+F43+F46+F47+F48+F31</f>
        <v>21</v>
      </c>
      <c r="G21" s="429">
        <f>G33+G34+G43+G46+G47+G48+G31</f>
        <v>1787</v>
      </c>
      <c r="H21" s="426">
        <f>H33+H34+H43+H46+H47+H48+H31</f>
        <v>625</v>
      </c>
    </row>
    <row r="22" spans="2:8" ht="16.149999999999999" customHeight="1">
      <c r="B22" s="618" t="s">
        <v>504</v>
      </c>
      <c r="C22" s="619"/>
      <c r="D22" s="429">
        <f>SUM(E22:H22)</f>
        <v>923</v>
      </c>
      <c r="E22" s="429">
        <f>E35+E36</f>
        <v>77</v>
      </c>
      <c r="F22" s="429">
        <f>F35+F36</f>
        <v>11</v>
      </c>
      <c r="G22" s="429">
        <f>G35+G36</f>
        <v>619</v>
      </c>
      <c r="H22" s="426">
        <f>H35+H36</f>
        <v>216</v>
      </c>
    </row>
    <row r="23" spans="2:8" ht="16.149999999999999" customHeight="1">
      <c r="B23" s="493"/>
      <c r="C23" s="452"/>
      <c r="D23" s="429"/>
      <c r="E23" s="429"/>
      <c r="F23" s="429"/>
      <c r="G23" s="429"/>
      <c r="H23" s="426"/>
    </row>
    <row r="24" spans="2:8" ht="16.149999999999999" customHeight="1">
      <c r="B24" s="618" t="s">
        <v>505</v>
      </c>
      <c r="C24" s="619"/>
      <c r="D24" s="429">
        <f>SUM(E24:H24)</f>
        <v>722</v>
      </c>
      <c r="E24" s="429">
        <f>E41+E49</f>
        <v>54</v>
      </c>
      <c r="F24" s="429">
        <f>F41+F49</f>
        <v>12</v>
      </c>
      <c r="G24" s="429">
        <f>G41+G49</f>
        <v>564</v>
      </c>
      <c r="H24" s="426">
        <f>H41+H49</f>
        <v>92</v>
      </c>
    </row>
    <row r="25" spans="2:8" ht="16.149999999999999" customHeight="1">
      <c r="B25" s="618" t="s">
        <v>506</v>
      </c>
      <c r="C25" s="619"/>
      <c r="D25" s="429">
        <f>SUM(E25:I25)</f>
        <v>2637</v>
      </c>
      <c r="E25" s="429">
        <f>E29+E42+E51+E52+E53+E54+E57+E55</f>
        <v>135</v>
      </c>
      <c r="F25" s="429">
        <f>F29+F42+F51+F52+F53+F54+F57+F55</f>
        <v>30</v>
      </c>
      <c r="G25" s="429">
        <f>G29+G42+G51+G52+G53+G54+G57+G55</f>
        <v>2051</v>
      </c>
      <c r="H25" s="426">
        <f>H29+H42+H51+H52+H53+H54+H57+H55</f>
        <v>421</v>
      </c>
    </row>
    <row r="26" spans="2:8" ht="16.149999999999999" customHeight="1">
      <c r="B26" s="621"/>
      <c r="C26" s="622"/>
      <c r="D26" s="494"/>
      <c r="E26" s="494"/>
      <c r="F26" s="494"/>
      <c r="G26" s="494"/>
      <c r="H26" s="495"/>
    </row>
    <row r="27" spans="2:8" ht="16.149999999999999" customHeight="1">
      <c r="B27" s="199"/>
      <c r="C27" s="496" t="s">
        <v>669</v>
      </c>
      <c r="D27" s="429">
        <f>SUM(E27:H27)</f>
        <v>12583</v>
      </c>
      <c r="E27" s="429">
        <v>342</v>
      </c>
      <c r="F27" s="429">
        <v>284</v>
      </c>
      <c r="G27" s="429">
        <v>10751</v>
      </c>
      <c r="H27" s="426">
        <v>1206</v>
      </c>
    </row>
    <row r="28" spans="2:8" ht="16.149999999999999" customHeight="1">
      <c r="B28" s="199"/>
      <c r="C28" s="496" t="s">
        <v>670</v>
      </c>
      <c r="D28" s="429">
        <f>SUM(E28:H28)</f>
        <v>8305</v>
      </c>
      <c r="E28" s="429">
        <v>206</v>
      </c>
      <c r="F28" s="429">
        <v>191</v>
      </c>
      <c r="G28" s="429">
        <v>6869</v>
      </c>
      <c r="H28" s="426">
        <v>1039</v>
      </c>
    </row>
    <row r="29" spans="2:8" ht="16.149999999999999" customHeight="1">
      <c r="B29" s="199"/>
      <c r="C29" s="496" t="s">
        <v>671</v>
      </c>
      <c r="D29" s="429">
        <f>SUM(E29:H29)</f>
        <v>1818</v>
      </c>
      <c r="E29" s="429">
        <v>62</v>
      </c>
      <c r="F29" s="429">
        <v>28</v>
      </c>
      <c r="G29" s="429">
        <v>1482</v>
      </c>
      <c r="H29" s="426">
        <v>246</v>
      </c>
    </row>
    <row r="30" spans="2:8" ht="16.149999999999999" customHeight="1">
      <c r="B30" s="199"/>
      <c r="C30" s="496" t="s">
        <v>672</v>
      </c>
      <c r="D30" s="429">
        <f>SUM(E30:H30)</f>
        <v>638</v>
      </c>
      <c r="E30" s="429">
        <v>26</v>
      </c>
      <c r="F30" s="429">
        <v>1</v>
      </c>
      <c r="G30" s="429">
        <v>459</v>
      </c>
      <c r="H30" s="426">
        <v>152</v>
      </c>
    </row>
    <row r="31" spans="2:8" ht="16.149999999999999" customHeight="1">
      <c r="B31" s="199"/>
      <c r="C31" s="496" t="s">
        <v>673</v>
      </c>
      <c r="D31" s="429">
        <f>SUM(E31:H31)</f>
        <v>698</v>
      </c>
      <c r="E31" s="429">
        <v>36</v>
      </c>
      <c r="F31" s="429">
        <v>7</v>
      </c>
      <c r="G31" s="429">
        <v>469</v>
      </c>
      <c r="H31" s="426">
        <v>186</v>
      </c>
    </row>
    <row r="32" spans="2:8" ht="16.149999999999999" customHeight="1">
      <c r="B32" s="199"/>
      <c r="C32" s="431"/>
      <c r="D32" s="429"/>
      <c r="E32" s="429"/>
      <c r="F32" s="429"/>
      <c r="G32" s="429"/>
      <c r="H32" s="426"/>
    </row>
    <row r="33" spans="2:8" ht="16.149999999999999" customHeight="1">
      <c r="B33" s="199"/>
      <c r="C33" s="496" t="s">
        <v>674</v>
      </c>
      <c r="D33" s="429">
        <f>SUM(E33:H33)</f>
        <v>441</v>
      </c>
      <c r="E33" s="429">
        <v>23</v>
      </c>
      <c r="F33" s="429">
        <v>1</v>
      </c>
      <c r="G33" s="429">
        <v>280</v>
      </c>
      <c r="H33" s="426">
        <v>137</v>
      </c>
    </row>
    <row r="34" spans="2:8" ht="16.149999999999999" customHeight="1">
      <c r="B34" s="199"/>
      <c r="C34" s="496" t="s">
        <v>675</v>
      </c>
      <c r="D34" s="429">
        <f>SUM(E34:H34)</f>
        <v>514</v>
      </c>
      <c r="E34" s="429">
        <v>27</v>
      </c>
      <c r="F34" s="429">
        <v>13</v>
      </c>
      <c r="G34" s="429">
        <v>347</v>
      </c>
      <c r="H34" s="426">
        <v>127</v>
      </c>
    </row>
    <row r="35" spans="2:8" ht="16.149999999999999" customHeight="1">
      <c r="B35" s="199"/>
      <c r="C35" s="496" t="s">
        <v>676</v>
      </c>
      <c r="D35" s="429">
        <f>SUM(E35:H35)</f>
        <v>521</v>
      </c>
      <c r="E35" s="429">
        <v>39</v>
      </c>
      <c r="F35" s="429">
        <v>1</v>
      </c>
      <c r="G35" s="429">
        <v>342</v>
      </c>
      <c r="H35" s="426">
        <v>139</v>
      </c>
    </row>
    <row r="36" spans="2:8" ht="16.149999999999999" customHeight="1">
      <c r="B36" s="199"/>
      <c r="C36" s="496" t="s">
        <v>677</v>
      </c>
      <c r="D36" s="429">
        <f>SUM(E36:H36)</f>
        <v>402</v>
      </c>
      <c r="E36" s="429">
        <v>38</v>
      </c>
      <c r="F36" s="429">
        <v>10</v>
      </c>
      <c r="G36" s="429">
        <v>277</v>
      </c>
      <c r="H36" s="426">
        <v>77</v>
      </c>
    </row>
    <row r="37" spans="2:8" ht="16.149999999999999" customHeight="1">
      <c r="B37" s="199"/>
      <c r="C37" s="496" t="s">
        <v>678</v>
      </c>
      <c r="D37" s="429">
        <f>SUM(E37:H37)</f>
        <v>349</v>
      </c>
      <c r="E37" s="429">
        <v>26</v>
      </c>
      <c r="F37" s="429">
        <v>0</v>
      </c>
      <c r="G37" s="429">
        <v>222</v>
      </c>
      <c r="H37" s="426">
        <v>101</v>
      </c>
    </row>
    <row r="38" spans="2:8" ht="16.149999999999999" customHeight="1">
      <c r="B38" s="199"/>
      <c r="C38" s="431"/>
      <c r="D38" s="429"/>
      <c r="E38" s="429"/>
      <c r="F38" s="429"/>
      <c r="G38" s="429"/>
      <c r="H38" s="426"/>
    </row>
    <row r="39" spans="2:8" ht="16.149999999999999" customHeight="1">
      <c r="B39" s="199"/>
      <c r="C39" s="496" t="s">
        <v>517</v>
      </c>
      <c r="D39" s="429">
        <f>SUM(E39:H39)</f>
        <v>577</v>
      </c>
      <c r="E39" s="429">
        <v>24</v>
      </c>
      <c r="F39" s="429">
        <v>1</v>
      </c>
      <c r="G39" s="429">
        <v>416</v>
      </c>
      <c r="H39" s="426">
        <v>136</v>
      </c>
    </row>
    <row r="40" spans="2:8" ht="16.149999999999999" customHeight="1">
      <c r="B40" s="199"/>
      <c r="C40" s="496" t="s">
        <v>679</v>
      </c>
      <c r="D40" s="429">
        <f>SUM(E40:H40)</f>
        <v>341</v>
      </c>
      <c r="E40" s="429">
        <v>20</v>
      </c>
      <c r="F40" s="429">
        <v>1</v>
      </c>
      <c r="G40" s="429">
        <v>257</v>
      </c>
      <c r="H40" s="426">
        <v>63</v>
      </c>
    </row>
    <row r="41" spans="2:8" ht="16.149999999999999" customHeight="1">
      <c r="B41" s="199"/>
      <c r="C41" s="496" t="s">
        <v>680</v>
      </c>
      <c r="D41" s="429">
        <f>SUM(E41:H41)</f>
        <v>714</v>
      </c>
      <c r="E41" s="429">
        <v>51</v>
      </c>
      <c r="F41" s="429">
        <v>12</v>
      </c>
      <c r="G41" s="429">
        <v>559</v>
      </c>
      <c r="H41" s="426">
        <v>92</v>
      </c>
    </row>
    <row r="42" spans="2:8" ht="16.149999999999999" customHeight="1">
      <c r="B42" s="199"/>
      <c r="C42" s="496" t="s">
        <v>681</v>
      </c>
      <c r="D42" s="429">
        <f>SUM(E42:H42)</f>
        <v>297</v>
      </c>
      <c r="E42" s="429">
        <v>29</v>
      </c>
      <c r="F42" s="429">
        <v>1</v>
      </c>
      <c r="G42" s="429">
        <v>200</v>
      </c>
      <c r="H42" s="426">
        <v>67</v>
      </c>
    </row>
    <row r="43" spans="2:8" ht="16.149999999999999" customHeight="1">
      <c r="B43" s="199"/>
      <c r="C43" s="496" t="s">
        <v>682</v>
      </c>
      <c r="D43" s="429">
        <f>SUM(E43:H43)</f>
        <v>286</v>
      </c>
      <c r="E43" s="429">
        <v>16</v>
      </c>
      <c r="F43" s="429">
        <v>0</v>
      </c>
      <c r="G43" s="429">
        <v>196</v>
      </c>
      <c r="H43" s="426">
        <v>74</v>
      </c>
    </row>
    <row r="44" spans="2:8" ht="16.149999999999999" customHeight="1">
      <c r="B44" s="199"/>
      <c r="C44" s="453"/>
      <c r="D44" s="429"/>
      <c r="E44" s="429"/>
      <c r="F44" s="429"/>
      <c r="G44" s="429"/>
      <c r="H44" s="426"/>
    </row>
    <row r="45" spans="2:8" ht="16.149999999999999" customHeight="1">
      <c r="B45" s="435" t="s">
        <v>683</v>
      </c>
      <c r="C45" s="497" t="s">
        <v>684</v>
      </c>
      <c r="D45" s="429">
        <f>SUM(E45:H45)</f>
        <v>210</v>
      </c>
      <c r="E45" s="429">
        <v>21</v>
      </c>
      <c r="F45" s="429">
        <v>1</v>
      </c>
      <c r="G45" s="429">
        <v>122</v>
      </c>
      <c r="H45" s="426">
        <v>66</v>
      </c>
    </row>
    <row r="46" spans="2:8" ht="16.149999999999999" customHeight="1">
      <c r="B46" s="435" t="s">
        <v>685</v>
      </c>
      <c r="C46" s="497" t="s">
        <v>686</v>
      </c>
      <c r="D46" s="429">
        <f>SUM(E46:H46)</f>
        <v>338</v>
      </c>
      <c r="E46" s="429">
        <v>10</v>
      </c>
      <c r="F46" s="429">
        <v>0</v>
      </c>
      <c r="G46" s="429">
        <v>308</v>
      </c>
      <c r="H46" s="426">
        <v>20</v>
      </c>
    </row>
    <row r="47" spans="2:8" ht="16.149999999999999" customHeight="1">
      <c r="B47" s="435" t="s">
        <v>687</v>
      </c>
      <c r="C47" s="497" t="s">
        <v>688</v>
      </c>
      <c r="D47" s="429">
        <f>SUM(E47:H47)</f>
        <v>106</v>
      </c>
      <c r="E47" s="429">
        <v>6</v>
      </c>
      <c r="F47" s="429">
        <v>0</v>
      </c>
      <c r="G47" s="429">
        <v>62</v>
      </c>
      <c r="H47" s="426">
        <v>38</v>
      </c>
    </row>
    <row r="48" spans="2:8" ht="16.149999999999999" customHeight="1">
      <c r="B48" s="435" t="s">
        <v>689</v>
      </c>
      <c r="C48" s="497" t="s">
        <v>690</v>
      </c>
      <c r="D48" s="429">
        <f>SUM(E48:H48)</f>
        <v>176</v>
      </c>
      <c r="E48" s="429">
        <v>8</v>
      </c>
      <c r="F48" s="429">
        <v>0</v>
      </c>
      <c r="G48" s="429">
        <v>125</v>
      </c>
      <c r="H48" s="426">
        <v>43</v>
      </c>
    </row>
    <row r="49" spans="2:8" ht="16.149999999999999" customHeight="1">
      <c r="B49" s="435" t="s">
        <v>691</v>
      </c>
      <c r="C49" s="497" t="s">
        <v>692</v>
      </c>
      <c r="D49" s="429">
        <f>SUM(E49:H49)</f>
        <v>8</v>
      </c>
      <c r="E49" s="429">
        <v>3</v>
      </c>
      <c r="F49" s="429">
        <v>0</v>
      </c>
      <c r="G49" s="429">
        <v>5</v>
      </c>
      <c r="H49" s="426">
        <v>0</v>
      </c>
    </row>
    <row r="50" spans="2:8" ht="16.149999999999999" customHeight="1">
      <c r="B50" s="435"/>
      <c r="C50" s="497"/>
      <c r="D50" s="429"/>
      <c r="E50" s="429"/>
      <c r="F50" s="429"/>
      <c r="G50" s="429"/>
      <c r="H50" s="426"/>
    </row>
    <row r="51" spans="2:8" ht="16.149999999999999" customHeight="1">
      <c r="B51" s="435" t="s">
        <v>693</v>
      </c>
      <c r="C51" s="497" t="s">
        <v>694</v>
      </c>
      <c r="D51" s="429">
        <f>SUM(E51:H51)</f>
        <v>192</v>
      </c>
      <c r="E51" s="429">
        <v>13</v>
      </c>
      <c r="F51" s="429">
        <v>0</v>
      </c>
      <c r="G51" s="429">
        <v>145</v>
      </c>
      <c r="H51" s="426">
        <v>34</v>
      </c>
    </row>
    <row r="52" spans="2:8" ht="16.149999999999999" customHeight="1">
      <c r="B52" s="435" t="s">
        <v>695</v>
      </c>
      <c r="C52" s="497" t="s">
        <v>696</v>
      </c>
      <c r="D52" s="429">
        <f>SUM(E52:H52)</f>
        <v>166</v>
      </c>
      <c r="E52" s="429">
        <v>9</v>
      </c>
      <c r="F52" s="429">
        <v>0</v>
      </c>
      <c r="G52" s="429">
        <v>134</v>
      </c>
      <c r="H52" s="426">
        <v>23</v>
      </c>
    </row>
    <row r="53" spans="2:8" ht="16.149999999999999" customHeight="1">
      <c r="B53" s="435"/>
      <c r="C53" s="497" t="s">
        <v>697</v>
      </c>
      <c r="D53" s="429">
        <f>SUM(E53:H53)</f>
        <v>30</v>
      </c>
      <c r="E53" s="429">
        <v>5</v>
      </c>
      <c r="F53" s="429">
        <v>0</v>
      </c>
      <c r="G53" s="429">
        <v>14</v>
      </c>
      <c r="H53" s="426">
        <v>11</v>
      </c>
    </row>
    <row r="54" spans="2:8" ht="16.149999999999999" customHeight="1">
      <c r="B54" s="435" t="s">
        <v>698</v>
      </c>
      <c r="C54" s="497" t="s">
        <v>699</v>
      </c>
      <c r="D54" s="429">
        <f>SUM(E54:H54)</f>
        <v>14</v>
      </c>
      <c r="E54" s="429">
        <v>3</v>
      </c>
      <c r="F54" s="429">
        <v>1</v>
      </c>
      <c r="G54" s="429">
        <v>9</v>
      </c>
      <c r="H54" s="426">
        <v>1</v>
      </c>
    </row>
    <row r="55" spans="2:8" ht="16.149999999999999" customHeight="1">
      <c r="B55" s="435" t="s">
        <v>700</v>
      </c>
      <c r="C55" s="497" t="s">
        <v>540</v>
      </c>
      <c r="D55" s="429">
        <f>SUM(E55:H55)</f>
        <v>28</v>
      </c>
      <c r="E55" s="429">
        <v>3</v>
      </c>
      <c r="F55" s="429">
        <v>0</v>
      </c>
      <c r="G55" s="429">
        <v>14</v>
      </c>
      <c r="H55" s="426">
        <v>11</v>
      </c>
    </row>
    <row r="56" spans="2:8" ht="16.149999999999999" customHeight="1">
      <c r="B56" s="435"/>
      <c r="C56" s="497"/>
      <c r="D56" s="429"/>
      <c r="E56" s="429"/>
      <c r="F56" s="429"/>
      <c r="G56" s="429"/>
      <c r="H56" s="426"/>
    </row>
    <row r="57" spans="2:8" ht="16.149999999999999" customHeight="1">
      <c r="B57" s="435"/>
      <c r="C57" s="498" t="s">
        <v>701</v>
      </c>
      <c r="D57" s="429">
        <f>SUM(E57:H57)</f>
        <v>92</v>
      </c>
      <c r="E57" s="429">
        <v>11</v>
      </c>
      <c r="F57" s="429">
        <v>0</v>
      </c>
      <c r="G57" s="429">
        <v>53</v>
      </c>
      <c r="H57" s="426">
        <v>28</v>
      </c>
    </row>
    <row r="58" spans="2:8" ht="16.149999999999999" customHeight="1" thickBot="1">
      <c r="B58" s="436" t="s">
        <v>702</v>
      </c>
      <c r="C58" s="499" t="s">
        <v>703</v>
      </c>
      <c r="D58" s="441">
        <f>SUM(E58:H58)</f>
        <v>165</v>
      </c>
      <c r="E58" s="440">
        <v>8</v>
      </c>
      <c r="F58" s="440">
        <v>0</v>
      </c>
      <c r="G58" s="440">
        <v>123</v>
      </c>
      <c r="H58" s="442">
        <v>34</v>
      </c>
    </row>
    <row r="59" spans="2:8" ht="16.149999999999999" customHeight="1">
      <c r="B59" s="187" t="s">
        <v>704</v>
      </c>
      <c r="D59" s="346"/>
      <c r="E59" s="346"/>
      <c r="F59" s="346"/>
      <c r="G59" s="346"/>
      <c r="H59" s="346"/>
    </row>
  </sheetData>
  <mergeCells count="23">
    <mergeCell ref="B8:C8"/>
    <mergeCell ref="G2:H2"/>
    <mergeCell ref="H3:H5"/>
    <mergeCell ref="B4:C4"/>
    <mergeCell ref="B6:C6"/>
    <mergeCell ref="B7:C7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4:C24"/>
    <mergeCell ref="B25:C25"/>
    <mergeCell ref="B26:C26"/>
  </mergeCells>
  <phoneticPr fontId="2"/>
  <pageMargins left="0.51181102362204722" right="0.51181102362204722" top="0.55118110236220474" bottom="0.39370078740157483" header="0.51181102362204722" footer="0.51181102362204722"/>
  <pageSetup paperSize="9" scale="75" firstPageNumber="150" pageOrder="overThenDown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23"/>
  <sheetViews>
    <sheetView showGridLines="0" zoomScaleNormal="100" zoomScaleSheetLayoutView="100" workbookViewId="0"/>
  </sheetViews>
  <sheetFormatPr defaultColWidth="10.625" defaultRowHeight="18" customHeight="1"/>
  <cols>
    <col min="1" max="1" width="2.625" style="501" customWidth="1"/>
    <col min="2" max="2" width="3.625" style="501" customWidth="1"/>
    <col min="3" max="3" width="4.125" style="501" customWidth="1"/>
    <col min="4" max="4" width="10.125" style="501" customWidth="1"/>
    <col min="5" max="5" width="6.625" style="501" customWidth="1"/>
    <col min="6" max="6" width="8.25" style="501" customWidth="1"/>
    <col min="7" max="7" width="8.125" style="501" customWidth="1"/>
    <col min="8" max="8" width="9.25" style="501" customWidth="1"/>
    <col min="9" max="17" width="6.625" style="501" customWidth="1"/>
    <col min="18" max="18" width="2.625" style="501" customWidth="1"/>
    <col min="19" max="256" width="10.625" style="501"/>
    <col min="257" max="257" width="2.625" style="501" customWidth="1"/>
    <col min="258" max="258" width="3.625" style="501" customWidth="1"/>
    <col min="259" max="259" width="4.125" style="501" customWidth="1"/>
    <col min="260" max="260" width="10.125" style="501" customWidth="1"/>
    <col min="261" max="261" width="6.625" style="501" customWidth="1"/>
    <col min="262" max="262" width="8.25" style="501" customWidth="1"/>
    <col min="263" max="263" width="8.125" style="501" customWidth="1"/>
    <col min="264" max="264" width="9.25" style="501" customWidth="1"/>
    <col min="265" max="273" width="6.625" style="501" customWidth="1"/>
    <col min="274" max="274" width="2.625" style="501" customWidth="1"/>
    <col min="275" max="512" width="10.625" style="501"/>
    <col min="513" max="513" width="2.625" style="501" customWidth="1"/>
    <col min="514" max="514" width="3.625" style="501" customWidth="1"/>
    <col min="515" max="515" width="4.125" style="501" customWidth="1"/>
    <col min="516" max="516" width="10.125" style="501" customWidth="1"/>
    <col min="517" max="517" width="6.625" style="501" customWidth="1"/>
    <col min="518" max="518" width="8.25" style="501" customWidth="1"/>
    <col min="519" max="519" width="8.125" style="501" customWidth="1"/>
    <col min="520" max="520" width="9.25" style="501" customWidth="1"/>
    <col min="521" max="529" width="6.625" style="501" customWidth="1"/>
    <col min="530" max="530" width="2.625" style="501" customWidth="1"/>
    <col min="531" max="768" width="10.625" style="501"/>
    <col min="769" max="769" width="2.625" style="501" customWidth="1"/>
    <col min="770" max="770" width="3.625" style="501" customWidth="1"/>
    <col min="771" max="771" width="4.125" style="501" customWidth="1"/>
    <col min="772" max="772" width="10.125" style="501" customWidth="1"/>
    <col min="773" max="773" width="6.625" style="501" customWidth="1"/>
    <col min="774" max="774" width="8.25" style="501" customWidth="1"/>
    <col min="775" max="775" width="8.125" style="501" customWidth="1"/>
    <col min="776" max="776" width="9.25" style="501" customWidth="1"/>
    <col min="777" max="785" width="6.625" style="501" customWidth="1"/>
    <col min="786" max="786" width="2.625" style="501" customWidth="1"/>
    <col min="787" max="1024" width="10.625" style="501"/>
    <col min="1025" max="1025" width="2.625" style="501" customWidth="1"/>
    <col min="1026" max="1026" width="3.625" style="501" customWidth="1"/>
    <col min="1027" max="1027" width="4.125" style="501" customWidth="1"/>
    <col min="1028" max="1028" width="10.125" style="501" customWidth="1"/>
    <col min="1029" max="1029" width="6.625" style="501" customWidth="1"/>
    <col min="1030" max="1030" width="8.25" style="501" customWidth="1"/>
    <col min="1031" max="1031" width="8.125" style="501" customWidth="1"/>
    <col min="1032" max="1032" width="9.25" style="501" customWidth="1"/>
    <col min="1033" max="1041" width="6.625" style="501" customWidth="1"/>
    <col min="1042" max="1042" width="2.625" style="501" customWidth="1"/>
    <col min="1043" max="1280" width="10.625" style="501"/>
    <col min="1281" max="1281" width="2.625" style="501" customWidth="1"/>
    <col min="1282" max="1282" width="3.625" style="501" customWidth="1"/>
    <col min="1283" max="1283" width="4.125" style="501" customWidth="1"/>
    <col min="1284" max="1284" width="10.125" style="501" customWidth="1"/>
    <col min="1285" max="1285" width="6.625" style="501" customWidth="1"/>
    <col min="1286" max="1286" width="8.25" style="501" customWidth="1"/>
    <col min="1287" max="1287" width="8.125" style="501" customWidth="1"/>
    <col min="1288" max="1288" width="9.25" style="501" customWidth="1"/>
    <col min="1289" max="1297" width="6.625" style="501" customWidth="1"/>
    <col min="1298" max="1298" width="2.625" style="501" customWidth="1"/>
    <col min="1299" max="1536" width="10.625" style="501"/>
    <col min="1537" max="1537" width="2.625" style="501" customWidth="1"/>
    <col min="1538" max="1538" width="3.625" style="501" customWidth="1"/>
    <col min="1539" max="1539" width="4.125" style="501" customWidth="1"/>
    <col min="1540" max="1540" width="10.125" style="501" customWidth="1"/>
    <col min="1541" max="1541" width="6.625" style="501" customWidth="1"/>
    <col min="1542" max="1542" width="8.25" style="501" customWidth="1"/>
    <col min="1543" max="1543" width="8.125" style="501" customWidth="1"/>
    <col min="1544" max="1544" width="9.25" style="501" customWidth="1"/>
    <col min="1545" max="1553" width="6.625" style="501" customWidth="1"/>
    <col min="1554" max="1554" width="2.625" style="501" customWidth="1"/>
    <col min="1555" max="1792" width="10.625" style="501"/>
    <col min="1793" max="1793" width="2.625" style="501" customWidth="1"/>
    <col min="1794" max="1794" width="3.625" style="501" customWidth="1"/>
    <col min="1795" max="1795" width="4.125" style="501" customWidth="1"/>
    <col min="1796" max="1796" width="10.125" style="501" customWidth="1"/>
    <col min="1797" max="1797" width="6.625" style="501" customWidth="1"/>
    <col min="1798" max="1798" width="8.25" style="501" customWidth="1"/>
    <col min="1799" max="1799" width="8.125" style="501" customWidth="1"/>
    <col min="1800" max="1800" width="9.25" style="501" customWidth="1"/>
    <col min="1801" max="1809" width="6.625" style="501" customWidth="1"/>
    <col min="1810" max="1810" width="2.625" style="501" customWidth="1"/>
    <col min="1811" max="2048" width="10.625" style="501"/>
    <col min="2049" max="2049" width="2.625" style="501" customWidth="1"/>
    <col min="2050" max="2050" width="3.625" style="501" customWidth="1"/>
    <col min="2051" max="2051" width="4.125" style="501" customWidth="1"/>
    <col min="2052" max="2052" width="10.125" style="501" customWidth="1"/>
    <col min="2053" max="2053" width="6.625" style="501" customWidth="1"/>
    <col min="2054" max="2054" width="8.25" style="501" customWidth="1"/>
    <col min="2055" max="2055" width="8.125" style="501" customWidth="1"/>
    <col min="2056" max="2056" width="9.25" style="501" customWidth="1"/>
    <col min="2057" max="2065" width="6.625" style="501" customWidth="1"/>
    <col min="2066" max="2066" width="2.625" style="501" customWidth="1"/>
    <col min="2067" max="2304" width="10.625" style="501"/>
    <col min="2305" max="2305" width="2.625" style="501" customWidth="1"/>
    <col min="2306" max="2306" width="3.625" style="501" customWidth="1"/>
    <col min="2307" max="2307" width="4.125" style="501" customWidth="1"/>
    <col min="2308" max="2308" width="10.125" style="501" customWidth="1"/>
    <col min="2309" max="2309" width="6.625" style="501" customWidth="1"/>
    <col min="2310" max="2310" width="8.25" style="501" customWidth="1"/>
    <col min="2311" max="2311" width="8.125" style="501" customWidth="1"/>
    <col min="2312" max="2312" width="9.25" style="501" customWidth="1"/>
    <col min="2313" max="2321" width="6.625" style="501" customWidth="1"/>
    <col min="2322" max="2322" width="2.625" style="501" customWidth="1"/>
    <col min="2323" max="2560" width="10.625" style="501"/>
    <col min="2561" max="2561" width="2.625" style="501" customWidth="1"/>
    <col min="2562" max="2562" width="3.625" style="501" customWidth="1"/>
    <col min="2563" max="2563" width="4.125" style="501" customWidth="1"/>
    <col min="2564" max="2564" width="10.125" style="501" customWidth="1"/>
    <col min="2565" max="2565" width="6.625" style="501" customWidth="1"/>
    <col min="2566" max="2566" width="8.25" style="501" customWidth="1"/>
    <col min="2567" max="2567" width="8.125" style="501" customWidth="1"/>
    <col min="2568" max="2568" width="9.25" style="501" customWidth="1"/>
    <col min="2569" max="2577" width="6.625" style="501" customWidth="1"/>
    <col min="2578" max="2578" width="2.625" style="501" customWidth="1"/>
    <col min="2579" max="2816" width="10.625" style="501"/>
    <col min="2817" max="2817" width="2.625" style="501" customWidth="1"/>
    <col min="2818" max="2818" width="3.625" style="501" customWidth="1"/>
    <col min="2819" max="2819" width="4.125" style="501" customWidth="1"/>
    <col min="2820" max="2820" width="10.125" style="501" customWidth="1"/>
    <col min="2821" max="2821" width="6.625" style="501" customWidth="1"/>
    <col min="2822" max="2822" width="8.25" style="501" customWidth="1"/>
    <col min="2823" max="2823" width="8.125" style="501" customWidth="1"/>
    <col min="2824" max="2824" width="9.25" style="501" customWidth="1"/>
    <col min="2825" max="2833" width="6.625" style="501" customWidth="1"/>
    <col min="2834" max="2834" width="2.625" style="501" customWidth="1"/>
    <col min="2835" max="3072" width="10.625" style="501"/>
    <col min="3073" max="3073" width="2.625" style="501" customWidth="1"/>
    <col min="3074" max="3074" width="3.625" style="501" customWidth="1"/>
    <col min="3075" max="3075" width="4.125" style="501" customWidth="1"/>
    <col min="3076" max="3076" width="10.125" style="501" customWidth="1"/>
    <col min="3077" max="3077" width="6.625" style="501" customWidth="1"/>
    <col min="3078" max="3078" width="8.25" style="501" customWidth="1"/>
    <col min="3079" max="3079" width="8.125" style="501" customWidth="1"/>
    <col min="3080" max="3080" width="9.25" style="501" customWidth="1"/>
    <col min="3081" max="3089" width="6.625" style="501" customWidth="1"/>
    <col min="3090" max="3090" width="2.625" style="501" customWidth="1"/>
    <col min="3091" max="3328" width="10.625" style="501"/>
    <col min="3329" max="3329" width="2.625" style="501" customWidth="1"/>
    <col min="3330" max="3330" width="3.625" style="501" customWidth="1"/>
    <col min="3331" max="3331" width="4.125" style="501" customWidth="1"/>
    <col min="3332" max="3332" width="10.125" style="501" customWidth="1"/>
    <col min="3333" max="3333" width="6.625" style="501" customWidth="1"/>
    <col min="3334" max="3334" width="8.25" style="501" customWidth="1"/>
    <col min="3335" max="3335" width="8.125" style="501" customWidth="1"/>
    <col min="3336" max="3336" width="9.25" style="501" customWidth="1"/>
    <col min="3337" max="3345" width="6.625" style="501" customWidth="1"/>
    <col min="3346" max="3346" width="2.625" style="501" customWidth="1"/>
    <col min="3347" max="3584" width="10.625" style="501"/>
    <col min="3585" max="3585" width="2.625" style="501" customWidth="1"/>
    <col min="3586" max="3586" width="3.625" style="501" customWidth="1"/>
    <col min="3587" max="3587" width="4.125" style="501" customWidth="1"/>
    <col min="3588" max="3588" width="10.125" style="501" customWidth="1"/>
    <col min="3589" max="3589" width="6.625" style="501" customWidth="1"/>
    <col min="3590" max="3590" width="8.25" style="501" customWidth="1"/>
    <col min="3591" max="3591" width="8.125" style="501" customWidth="1"/>
    <col min="3592" max="3592" width="9.25" style="501" customWidth="1"/>
    <col min="3593" max="3601" width="6.625" style="501" customWidth="1"/>
    <col min="3602" max="3602" width="2.625" style="501" customWidth="1"/>
    <col min="3603" max="3840" width="10.625" style="501"/>
    <col min="3841" max="3841" width="2.625" style="501" customWidth="1"/>
    <col min="3842" max="3842" width="3.625" style="501" customWidth="1"/>
    <col min="3843" max="3843" width="4.125" style="501" customWidth="1"/>
    <col min="3844" max="3844" width="10.125" style="501" customWidth="1"/>
    <col min="3845" max="3845" width="6.625" style="501" customWidth="1"/>
    <col min="3846" max="3846" width="8.25" style="501" customWidth="1"/>
    <col min="3847" max="3847" width="8.125" style="501" customWidth="1"/>
    <col min="3848" max="3848" width="9.25" style="501" customWidth="1"/>
    <col min="3849" max="3857" width="6.625" style="501" customWidth="1"/>
    <col min="3858" max="3858" width="2.625" style="501" customWidth="1"/>
    <col min="3859" max="4096" width="10.625" style="501"/>
    <col min="4097" max="4097" width="2.625" style="501" customWidth="1"/>
    <col min="4098" max="4098" width="3.625" style="501" customWidth="1"/>
    <col min="4099" max="4099" width="4.125" style="501" customWidth="1"/>
    <col min="4100" max="4100" width="10.125" style="501" customWidth="1"/>
    <col min="4101" max="4101" width="6.625" style="501" customWidth="1"/>
    <col min="4102" max="4102" width="8.25" style="501" customWidth="1"/>
    <col min="4103" max="4103" width="8.125" style="501" customWidth="1"/>
    <col min="4104" max="4104" width="9.25" style="501" customWidth="1"/>
    <col min="4105" max="4113" width="6.625" style="501" customWidth="1"/>
    <col min="4114" max="4114" width="2.625" style="501" customWidth="1"/>
    <col min="4115" max="4352" width="10.625" style="501"/>
    <col min="4353" max="4353" width="2.625" style="501" customWidth="1"/>
    <col min="4354" max="4354" width="3.625" style="501" customWidth="1"/>
    <col min="4355" max="4355" width="4.125" style="501" customWidth="1"/>
    <col min="4356" max="4356" width="10.125" style="501" customWidth="1"/>
    <col min="4357" max="4357" width="6.625" style="501" customWidth="1"/>
    <col min="4358" max="4358" width="8.25" style="501" customWidth="1"/>
    <col min="4359" max="4359" width="8.125" style="501" customWidth="1"/>
    <col min="4360" max="4360" width="9.25" style="501" customWidth="1"/>
    <col min="4361" max="4369" width="6.625" style="501" customWidth="1"/>
    <col min="4370" max="4370" width="2.625" style="501" customWidth="1"/>
    <col min="4371" max="4608" width="10.625" style="501"/>
    <col min="4609" max="4609" width="2.625" style="501" customWidth="1"/>
    <col min="4610" max="4610" width="3.625" style="501" customWidth="1"/>
    <col min="4611" max="4611" width="4.125" style="501" customWidth="1"/>
    <col min="4612" max="4612" width="10.125" style="501" customWidth="1"/>
    <col min="4613" max="4613" width="6.625" style="501" customWidth="1"/>
    <col min="4614" max="4614" width="8.25" style="501" customWidth="1"/>
    <col min="4615" max="4615" width="8.125" style="501" customWidth="1"/>
    <col min="4616" max="4616" width="9.25" style="501" customWidth="1"/>
    <col min="4617" max="4625" width="6.625" style="501" customWidth="1"/>
    <col min="4626" max="4626" width="2.625" style="501" customWidth="1"/>
    <col min="4627" max="4864" width="10.625" style="501"/>
    <col min="4865" max="4865" width="2.625" style="501" customWidth="1"/>
    <col min="4866" max="4866" width="3.625" style="501" customWidth="1"/>
    <col min="4867" max="4867" width="4.125" style="501" customWidth="1"/>
    <col min="4868" max="4868" width="10.125" style="501" customWidth="1"/>
    <col min="4869" max="4869" width="6.625" style="501" customWidth="1"/>
    <col min="4870" max="4870" width="8.25" style="501" customWidth="1"/>
    <col min="4871" max="4871" width="8.125" style="501" customWidth="1"/>
    <col min="4872" max="4872" width="9.25" style="501" customWidth="1"/>
    <col min="4873" max="4881" width="6.625" style="501" customWidth="1"/>
    <col min="4882" max="4882" width="2.625" style="501" customWidth="1"/>
    <col min="4883" max="5120" width="10.625" style="501"/>
    <col min="5121" max="5121" width="2.625" style="501" customWidth="1"/>
    <col min="5122" max="5122" width="3.625" style="501" customWidth="1"/>
    <col min="5123" max="5123" width="4.125" style="501" customWidth="1"/>
    <col min="5124" max="5124" width="10.125" style="501" customWidth="1"/>
    <col min="5125" max="5125" width="6.625" style="501" customWidth="1"/>
    <col min="5126" max="5126" width="8.25" style="501" customWidth="1"/>
    <col min="5127" max="5127" width="8.125" style="501" customWidth="1"/>
    <col min="5128" max="5128" width="9.25" style="501" customWidth="1"/>
    <col min="5129" max="5137" width="6.625" style="501" customWidth="1"/>
    <col min="5138" max="5138" width="2.625" style="501" customWidth="1"/>
    <col min="5139" max="5376" width="10.625" style="501"/>
    <col min="5377" max="5377" width="2.625" style="501" customWidth="1"/>
    <col min="5378" max="5378" width="3.625" style="501" customWidth="1"/>
    <col min="5379" max="5379" width="4.125" style="501" customWidth="1"/>
    <col min="5380" max="5380" width="10.125" style="501" customWidth="1"/>
    <col min="5381" max="5381" width="6.625" style="501" customWidth="1"/>
    <col min="5382" max="5382" width="8.25" style="501" customWidth="1"/>
    <col min="5383" max="5383" width="8.125" style="501" customWidth="1"/>
    <col min="5384" max="5384" width="9.25" style="501" customWidth="1"/>
    <col min="5385" max="5393" width="6.625" style="501" customWidth="1"/>
    <col min="5394" max="5394" width="2.625" style="501" customWidth="1"/>
    <col min="5395" max="5632" width="10.625" style="501"/>
    <col min="5633" max="5633" width="2.625" style="501" customWidth="1"/>
    <col min="5634" max="5634" width="3.625" style="501" customWidth="1"/>
    <col min="5635" max="5635" width="4.125" style="501" customWidth="1"/>
    <col min="5636" max="5636" width="10.125" style="501" customWidth="1"/>
    <col min="5637" max="5637" width="6.625" style="501" customWidth="1"/>
    <col min="5638" max="5638" width="8.25" style="501" customWidth="1"/>
    <col min="5639" max="5639" width="8.125" style="501" customWidth="1"/>
    <col min="5640" max="5640" width="9.25" style="501" customWidth="1"/>
    <col min="5641" max="5649" width="6.625" style="501" customWidth="1"/>
    <col min="5650" max="5650" width="2.625" style="501" customWidth="1"/>
    <col min="5651" max="5888" width="10.625" style="501"/>
    <col min="5889" max="5889" width="2.625" style="501" customWidth="1"/>
    <col min="5890" max="5890" width="3.625" style="501" customWidth="1"/>
    <col min="5891" max="5891" width="4.125" style="501" customWidth="1"/>
    <col min="5892" max="5892" width="10.125" style="501" customWidth="1"/>
    <col min="5893" max="5893" width="6.625" style="501" customWidth="1"/>
    <col min="5894" max="5894" width="8.25" style="501" customWidth="1"/>
    <col min="5895" max="5895" width="8.125" style="501" customWidth="1"/>
    <col min="5896" max="5896" width="9.25" style="501" customWidth="1"/>
    <col min="5897" max="5905" width="6.625" style="501" customWidth="1"/>
    <col min="5906" max="5906" width="2.625" style="501" customWidth="1"/>
    <col min="5907" max="6144" width="10.625" style="501"/>
    <col min="6145" max="6145" width="2.625" style="501" customWidth="1"/>
    <col min="6146" max="6146" width="3.625" style="501" customWidth="1"/>
    <col min="6147" max="6147" width="4.125" style="501" customWidth="1"/>
    <col min="6148" max="6148" width="10.125" style="501" customWidth="1"/>
    <col min="6149" max="6149" width="6.625" style="501" customWidth="1"/>
    <col min="6150" max="6150" width="8.25" style="501" customWidth="1"/>
    <col min="6151" max="6151" width="8.125" style="501" customWidth="1"/>
    <col min="6152" max="6152" width="9.25" style="501" customWidth="1"/>
    <col min="6153" max="6161" width="6.625" style="501" customWidth="1"/>
    <col min="6162" max="6162" width="2.625" style="501" customWidth="1"/>
    <col min="6163" max="6400" width="10.625" style="501"/>
    <col min="6401" max="6401" width="2.625" style="501" customWidth="1"/>
    <col min="6402" max="6402" width="3.625" style="501" customWidth="1"/>
    <col min="6403" max="6403" width="4.125" style="501" customWidth="1"/>
    <col min="6404" max="6404" width="10.125" style="501" customWidth="1"/>
    <col min="6405" max="6405" width="6.625" style="501" customWidth="1"/>
    <col min="6406" max="6406" width="8.25" style="501" customWidth="1"/>
    <col min="6407" max="6407" width="8.125" style="501" customWidth="1"/>
    <col min="6408" max="6408" width="9.25" style="501" customWidth="1"/>
    <col min="6409" max="6417" width="6.625" style="501" customWidth="1"/>
    <col min="6418" max="6418" width="2.625" style="501" customWidth="1"/>
    <col min="6419" max="6656" width="10.625" style="501"/>
    <col min="6657" max="6657" width="2.625" style="501" customWidth="1"/>
    <col min="6658" max="6658" width="3.625" style="501" customWidth="1"/>
    <col min="6659" max="6659" width="4.125" style="501" customWidth="1"/>
    <col min="6660" max="6660" width="10.125" style="501" customWidth="1"/>
    <col min="6661" max="6661" width="6.625" style="501" customWidth="1"/>
    <col min="6662" max="6662" width="8.25" style="501" customWidth="1"/>
    <col min="6663" max="6663" width="8.125" style="501" customWidth="1"/>
    <col min="6664" max="6664" width="9.25" style="501" customWidth="1"/>
    <col min="6665" max="6673" width="6.625" style="501" customWidth="1"/>
    <col min="6674" max="6674" width="2.625" style="501" customWidth="1"/>
    <col min="6675" max="6912" width="10.625" style="501"/>
    <col min="6913" max="6913" width="2.625" style="501" customWidth="1"/>
    <col min="6914" max="6914" width="3.625" style="501" customWidth="1"/>
    <col min="6915" max="6915" width="4.125" style="501" customWidth="1"/>
    <col min="6916" max="6916" width="10.125" style="501" customWidth="1"/>
    <col min="6917" max="6917" width="6.625" style="501" customWidth="1"/>
    <col min="6918" max="6918" width="8.25" style="501" customWidth="1"/>
    <col min="6919" max="6919" width="8.125" style="501" customWidth="1"/>
    <col min="6920" max="6920" width="9.25" style="501" customWidth="1"/>
    <col min="6921" max="6929" width="6.625" style="501" customWidth="1"/>
    <col min="6930" max="6930" width="2.625" style="501" customWidth="1"/>
    <col min="6931" max="7168" width="10.625" style="501"/>
    <col min="7169" max="7169" width="2.625" style="501" customWidth="1"/>
    <col min="7170" max="7170" width="3.625" style="501" customWidth="1"/>
    <col min="7171" max="7171" width="4.125" style="501" customWidth="1"/>
    <col min="7172" max="7172" width="10.125" style="501" customWidth="1"/>
    <col min="7173" max="7173" width="6.625" style="501" customWidth="1"/>
    <col min="7174" max="7174" width="8.25" style="501" customWidth="1"/>
    <col min="7175" max="7175" width="8.125" style="501" customWidth="1"/>
    <col min="7176" max="7176" width="9.25" style="501" customWidth="1"/>
    <col min="7177" max="7185" width="6.625" style="501" customWidth="1"/>
    <col min="7186" max="7186" width="2.625" style="501" customWidth="1"/>
    <col min="7187" max="7424" width="10.625" style="501"/>
    <col min="7425" max="7425" width="2.625" style="501" customWidth="1"/>
    <col min="7426" max="7426" width="3.625" style="501" customWidth="1"/>
    <col min="7427" max="7427" width="4.125" style="501" customWidth="1"/>
    <col min="7428" max="7428" width="10.125" style="501" customWidth="1"/>
    <col min="7429" max="7429" width="6.625" style="501" customWidth="1"/>
    <col min="7430" max="7430" width="8.25" style="501" customWidth="1"/>
    <col min="7431" max="7431" width="8.125" style="501" customWidth="1"/>
    <col min="7432" max="7432" width="9.25" style="501" customWidth="1"/>
    <col min="7433" max="7441" width="6.625" style="501" customWidth="1"/>
    <col min="7442" max="7442" width="2.625" style="501" customWidth="1"/>
    <col min="7443" max="7680" width="10.625" style="501"/>
    <col min="7681" max="7681" width="2.625" style="501" customWidth="1"/>
    <col min="7682" max="7682" width="3.625" style="501" customWidth="1"/>
    <col min="7683" max="7683" width="4.125" style="501" customWidth="1"/>
    <col min="7684" max="7684" width="10.125" style="501" customWidth="1"/>
    <col min="7685" max="7685" width="6.625" style="501" customWidth="1"/>
    <col min="7686" max="7686" width="8.25" style="501" customWidth="1"/>
    <col min="7687" max="7687" width="8.125" style="501" customWidth="1"/>
    <col min="7688" max="7688" width="9.25" style="501" customWidth="1"/>
    <col min="7689" max="7697" width="6.625" style="501" customWidth="1"/>
    <col min="7698" max="7698" width="2.625" style="501" customWidth="1"/>
    <col min="7699" max="7936" width="10.625" style="501"/>
    <col min="7937" max="7937" width="2.625" style="501" customWidth="1"/>
    <col min="7938" max="7938" width="3.625" style="501" customWidth="1"/>
    <col min="7939" max="7939" width="4.125" style="501" customWidth="1"/>
    <col min="7940" max="7940" width="10.125" style="501" customWidth="1"/>
    <col min="7941" max="7941" width="6.625" style="501" customWidth="1"/>
    <col min="7942" max="7942" width="8.25" style="501" customWidth="1"/>
    <col min="7943" max="7943" width="8.125" style="501" customWidth="1"/>
    <col min="7944" max="7944" width="9.25" style="501" customWidth="1"/>
    <col min="7945" max="7953" width="6.625" style="501" customWidth="1"/>
    <col min="7954" max="7954" width="2.625" style="501" customWidth="1"/>
    <col min="7955" max="8192" width="10.625" style="501"/>
    <col min="8193" max="8193" width="2.625" style="501" customWidth="1"/>
    <col min="8194" max="8194" width="3.625" style="501" customWidth="1"/>
    <col min="8195" max="8195" width="4.125" style="501" customWidth="1"/>
    <col min="8196" max="8196" width="10.125" style="501" customWidth="1"/>
    <col min="8197" max="8197" width="6.625" style="501" customWidth="1"/>
    <col min="8198" max="8198" width="8.25" style="501" customWidth="1"/>
    <col min="8199" max="8199" width="8.125" style="501" customWidth="1"/>
    <col min="8200" max="8200" width="9.25" style="501" customWidth="1"/>
    <col min="8201" max="8209" width="6.625" style="501" customWidth="1"/>
    <col min="8210" max="8210" width="2.625" style="501" customWidth="1"/>
    <col min="8211" max="8448" width="10.625" style="501"/>
    <col min="8449" max="8449" width="2.625" style="501" customWidth="1"/>
    <col min="8450" max="8450" width="3.625" style="501" customWidth="1"/>
    <col min="8451" max="8451" width="4.125" style="501" customWidth="1"/>
    <col min="8452" max="8452" width="10.125" style="501" customWidth="1"/>
    <col min="8453" max="8453" width="6.625" style="501" customWidth="1"/>
    <col min="8454" max="8454" width="8.25" style="501" customWidth="1"/>
    <col min="8455" max="8455" width="8.125" style="501" customWidth="1"/>
    <col min="8456" max="8456" width="9.25" style="501" customWidth="1"/>
    <col min="8457" max="8465" width="6.625" style="501" customWidth="1"/>
    <col min="8466" max="8466" width="2.625" style="501" customWidth="1"/>
    <col min="8467" max="8704" width="10.625" style="501"/>
    <col min="8705" max="8705" width="2.625" style="501" customWidth="1"/>
    <col min="8706" max="8706" width="3.625" style="501" customWidth="1"/>
    <col min="8707" max="8707" width="4.125" style="501" customWidth="1"/>
    <col min="8708" max="8708" width="10.125" style="501" customWidth="1"/>
    <col min="8709" max="8709" width="6.625" style="501" customWidth="1"/>
    <col min="8710" max="8710" width="8.25" style="501" customWidth="1"/>
    <col min="8711" max="8711" width="8.125" style="501" customWidth="1"/>
    <col min="8712" max="8712" width="9.25" style="501" customWidth="1"/>
    <col min="8713" max="8721" width="6.625" style="501" customWidth="1"/>
    <col min="8722" max="8722" width="2.625" style="501" customWidth="1"/>
    <col min="8723" max="8960" width="10.625" style="501"/>
    <col min="8961" max="8961" width="2.625" style="501" customWidth="1"/>
    <col min="8962" max="8962" width="3.625" style="501" customWidth="1"/>
    <col min="8963" max="8963" width="4.125" style="501" customWidth="1"/>
    <col min="8964" max="8964" width="10.125" style="501" customWidth="1"/>
    <col min="8965" max="8965" width="6.625" style="501" customWidth="1"/>
    <col min="8966" max="8966" width="8.25" style="501" customWidth="1"/>
    <col min="8967" max="8967" width="8.125" style="501" customWidth="1"/>
    <col min="8968" max="8968" width="9.25" style="501" customWidth="1"/>
    <col min="8969" max="8977" width="6.625" style="501" customWidth="1"/>
    <col min="8978" max="8978" width="2.625" style="501" customWidth="1"/>
    <col min="8979" max="9216" width="10.625" style="501"/>
    <col min="9217" max="9217" width="2.625" style="501" customWidth="1"/>
    <col min="9218" max="9218" width="3.625" style="501" customWidth="1"/>
    <col min="9219" max="9219" width="4.125" style="501" customWidth="1"/>
    <col min="9220" max="9220" width="10.125" style="501" customWidth="1"/>
    <col min="9221" max="9221" width="6.625" style="501" customWidth="1"/>
    <col min="9222" max="9222" width="8.25" style="501" customWidth="1"/>
    <col min="9223" max="9223" width="8.125" style="501" customWidth="1"/>
    <col min="9224" max="9224" width="9.25" style="501" customWidth="1"/>
    <col min="9225" max="9233" width="6.625" style="501" customWidth="1"/>
    <col min="9234" max="9234" width="2.625" style="501" customWidth="1"/>
    <col min="9235" max="9472" width="10.625" style="501"/>
    <col min="9473" max="9473" width="2.625" style="501" customWidth="1"/>
    <col min="9474" max="9474" width="3.625" style="501" customWidth="1"/>
    <col min="9475" max="9475" width="4.125" style="501" customWidth="1"/>
    <col min="9476" max="9476" width="10.125" style="501" customWidth="1"/>
    <col min="9477" max="9477" width="6.625" style="501" customWidth="1"/>
    <col min="9478" max="9478" width="8.25" style="501" customWidth="1"/>
    <col min="9479" max="9479" width="8.125" style="501" customWidth="1"/>
    <col min="9480" max="9480" width="9.25" style="501" customWidth="1"/>
    <col min="9481" max="9489" width="6.625" style="501" customWidth="1"/>
    <col min="9490" max="9490" width="2.625" style="501" customWidth="1"/>
    <col min="9491" max="9728" width="10.625" style="501"/>
    <col min="9729" max="9729" width="2.625" style="501" customWidth="1"/>
    <col min="9730" max="9730" width="3.625" style="501" customWidth="1"/>
    <col min="9731" max="9731" width="4.125" style="501" customWidth="1"/>
    <col min="9732" max="9732" width="10.125" style="501" customWidth="1"/>
    <col min="9733" max="9733" width="6.625" style="501" customWidth="1"/>
    <col min="9734" max="9734" width="8.25" style="501" customWidth="1"/>
    <col min="9735" max="9735" width="8.125" style="501" customWidth="1"/>
    <col min="9736" max="9736" width="9.25" style="501" customWidth="1"/>
    <col min="9737" max="9745" width="6.625" style="501" customWidth="1"/>
    <col min="9746" max="9746" width="2.625" style="501" customWidth="1"/>
    <col min="9747" max="9984" width="10.625" style="501"/>
    <col min="9985" max="9985" width="2.625" style="501" customWidth="1"/>
    <col min="9986" max="9986" width="3.625" style="501" customWidth="1"/>
    <col min="9987" max="9987" width="4.125" style="501" customWidth="1"/>
    <col min="9988" max="9988" width="10.125" style="501" customWidth="1"/>
    <col min="9989" max="9989" width="6.625" style="501" customWidth="1"/>
    <col min="9990" max="9990" width="8.25" style="501" customWidth="1"/>
    <col min="9991" max="9991" width="8.125" style="501" customWidth="1"/>
    <col min="9992" max="9992" width="9.25" style="501" customWidth="1"/>
    <col min="9993" max="10001" width="6.625" style="501" customWidth="1"/>
    <col min="10002" max="10002" width="2.625" style="501" customWidth="1"/>
    <col min="10003" max="10240" width="10.625" style="501"/>
    <col min="10241" max="10241" width="2.625" style="501" customWidth="1"/>
    <col min="10242" max="10242" width="3.625" style="501" customWidth="1"/>
    <col min="10243" max="10243" width="4.125" style="501" customWidth="1"/>
    <col min="10244" max="10244" width="10.125" style="501" customWidth="1"/>
    <col min="10245" max="10245" width="6.625" style="501" customWidth="1"/>
    <col min="10246" max="10246" width="8.25" style="501" customWidth="1"/>
    <col min="10247" max="10247" width="8.125" style="501" customWidth="1"/>
    <col min="10248" max="10248" width="9.25" style="501" customWidth="1"/>
    <col min="10249" max="10257" width="6.625" style="501" customWidth="1"/>
    <col min="10258" max="10258" width="2.625" style="501" customWidth="1"/>
    <col min="10259" max="10496" width="10.625" style="501"/>
    <col min="10497" max="10497" width="2.625" style="501" customWidth="1"/>
    <col min="10498" max="10498" width="3.625" style="501" customWidth="1"/>
    <col min="10499" max="10499" width="4.125" style="501" customWidth="1"/>
    <col min="10500" max="10500" width="10.125" style="501" customWidth="1"/>
    <col min="10501" max="10501" width="6.625" style="501" customWidth="1"/>
    <col min="10502" max="10502" width="8.25" style="501" customWidth="1"/>
    <col min="10503" max="10503" width="8.125" style="501" customWidth="1"/>
    <col min="10504" max="10504" width="9.25" style="501" customWidth="1"/>
    <col min="10505" max="10513" width="6.625" style="501" customWidth="1"/>
    <col min="10514" max="10514" width="2.625" style="501" customWidth="1"/>
    <col min="10515" max="10752" width="10.625" style="501"/>
    <col min="10753" max="10753" width="2.625" style="501" customWidth="1"/>
    <col min="10754" max="10754" width="3.625" style="501" customWidth="1"/>
    <col min="10755" max="10755" width="4.125" style="501" customWidth="1"/>
    <col min="10756" max="10756" width="10.125" style="501" customWidth="1"/>
    <col min="10757" max="10757" width="6.625" style="501" customWidth="1"/>
    <col min="10758" max="10758" width="8.25" style="501" customWidth="1"/>
    <col min="10759" max="10759" width="8.125" style="501" customWidth="1"/>
    <col min="10760" max="10760" width="9.25" style="501" customWidth="1"/>
    <col min="10761" max="10769" width="6.625" style="501" customWidth="1"/>
    <col min="10770" max="10770" width="2.625" style="501" customWidth="1"/>
    <col min="10771" max="11008" width="10.625" style="501"/>
    <col min="11009" max="11009" width="2.625" style="501" customWidth="1"/>
    <col min="11010" max="11010" width="3.625" style="501" customWidth="1"/>
    <col min="11011" max="11011" width="4.125" style="501" customWidth="1"/>
    <col min="11012" max="11012" width="10.125" style="501" customWidth="1"/>
    <col min="11013" max="11013" width="6.625" style="501" customWidth="1"/>
    <col min="11014" max="11014" width="8.25" style="501" customWidth="1"/>
    <col min="11015" max="11015" width="8.125" style="501" customWidth="1"/>
    <col min="11016" max="11016" width="9.25" style="501" customWidth="1"/>
    <col min="11017" max="11025" width="6.625" style="501" customWidth="1"/>
    <col min="11026" max="11026" width="2.625" style="501" customWidth="1"/>
    <col min="11027" max="11264" width="10.625" style="501"/>
    <col min="11265" max="11265" width="2.625" style="501" customWidth="1"/>
    <col min="11266" max="11266" width="3.625" style="501" customWidth="1"/>
    <col min="11267" max="11267" width="4.125" style="501" customWidth="1"/>
    <col min="11268" max="11268" width="10.125" style="501" customWidth="1"/>
    <col min="11269" max="11269" width="6.625" style="501" customWidth="1"/>
    <col min="11270" max="11270" width="8.25" style="501" customWidth="1"/>
    <col min="11271" max="11271" width="8.125" style="501" customWidth="1"/>
    <col min="11272" max="11272" width="9.25" style="501" customWidth="1"/>
    <col min="11273" max="11281" width="6.625" style="501" customWidth="1"/>
    <col min="11282" max="11282" width="2.625" style="501" customWidth="1"/>
    <col min="11283" max="11520" width="10.625" style="501"/>
    <col min="11521" max="11521" width="2.625" style="501" customWidth="1"/>
    <col min="11522" max="11522" width="3.625" style="501" customWidth="1"/>
    <col min="11523" max="11523" width="4.125" style="501" customWidth="1"/>
    <col min="11524" max="11524" width="10.125" style="501" customWidth="1"/>
    <col min="11525" max="11525" width="6.625" style="501" customWidth="1"/>
    <col min="11526" max="11526" width="8.25" style="501" customWidth="1"/>
    <col min="11527" max="11527" width="8.125" style="501" customWidth="1"/>
    <col min="11528" max="11528" width="9.25" style="501" customWidth="1"/>
    <col min="11529" max="11537" width="6.625" style="501" customWidth="1"/>
    <col min="11538" max="11538" width="2.625" style="501" customWidth="1"/>
    <col min="11539" max="11776" width="10.625" style="501"/>
    <col min="11777" max="11777" width="2.625" style="501" customWidth="1"/>
    <col min="11778" max="11778" width="3.625" style="501" customWidth="1"/>
    <col min="11779" max="11779" width="4.125" style="501" customWidth="1"/>
    <col min="11780" max="11780" width="10.125" style="501" customWidth="1"/>
    <col min="11781" max="11781" width="6.625" style="501" customWidth="1"/>
    <col min="11782" max="11782" width="8.25" style="501" customWidth="1"/>
    <col min="11783" max="11783" width="8.125" style="501" customWidth="1"/>
    <col min="11784" max="11784" width="9.25" style="501" customWidth="1"/>
    <col min="11785" max="11793" width="6.625" style="501" customWidth="1"/>
    <col min="11794" max="11794" width="2.625" style="501" customWidth="1"/>
    <col min="11795" max="12032" width="10.625" style="501"/>
    <col min="12033" max="12033" width="2.625" style="501" customWidth="1"/>
    <col min="12034" max="12034" width="3.625" style="501" customWidth="1"/>
    <col min="12035" max="12035" width="4.125" style="501" customWidth="1"/>
    <col min="12036" max="12036" width="10.125" style="501" customWidth="1"/>
    <col min="12037" max="12037" width="6.625" style="501" customWidth="1"/>
    <col min="12038" max="12038" width="8.25" style="501" customWidth="1"/>
    <col min="12039" max="12039" width="8.125" style="501" customWidth="1"/>
    <col min="12040" max="12040" width="9.25" style="501" customWidth="1"/>
    <col min="12041" max="12049" width="6.625" style="501" customWidth="1"/>
    <col min="12050" max="12050" width="2.625" style="501" customWidth="1"/>
    <col min="12051" max="12288" width="10.625" style="501"/>
    <col min="12289" max="12289" width="2.625" style="501" customWidth="1"/>
    <col min="12290" max="12290" width="3.625" style="501" customWidth="1"/>
    <col min="12291" max="12291" width="4.125" style="501" customWidth="1"/>
    <col min="12292" max="12292" width="10.125" style="501" customWidth="1"/>
    <col min="12293" max="12293" width="6.625" style="501" customWidth="1"/>
    <col min="12294" max="12294" width="8.25" style="501" customWidth="1"/>
    <col min="12295" max="12295" width="8.125" style="501" customWidth="1"/>
    <col min="12296" max="12296" width="9.25" style="501" customWidth="1"/>
    <col min="12297" max="12305" width="6.625" style="501" customWidth="1"/>
    <col min="12306" max="12306" width="2.625" style="501" customWidth="1"/>
    <col min="12307" max="12544" width="10.625" style="501"/>
    <col min="12545" max="12545" width="2.625" style="501" customWidth="1"/>
    <col min="12546" max="12546" width="3.625" style="501" customWidth="1"/>
    <col min="12547" max="12547" width="4.125" style="501" customWidth="1"/>
    <col min="12548" max="12548" width="10.125" style="501" customWidth="1"/>
    <col min="12549" max="12549" width="6.625" style="501" customWidth="1"/>
    <col min="12550" max="12550" width="8.25" style="501" customWidth="1"/>
    <col min="12551" max="12551" width="8.125" style="501" customWidth="1"/>
    <col min="12552" max="12552" width="9.25" style="501" customWidth="1"/>
    <col min="12553" max="12561" width="6.625" style="501" customWidth="1"/>
    <col min="12562" max="12562" width="2.625" style="501" customWidth="1"/>
    <col min="12563" max="12800" width="10.625" style="501"/>
    <col min="12801" max="12801" width="2.625" style="501" customWidth="1"/>
    <col min="12802" max="12802" width="3.625" style="501" customWidth="1"/>
    <col min="12803" max="12803" width="4.125" style="501" customWidth="1"/>
    <col min="12804" max="12804" width="10.125" style="501" customWidth="1"/>
    <col min="12805" max="12805" width="6.625" style="501" customWidth="1"/>
    <col min="12806" max="12806" width="8.25" style="501" customWidth="1"/>
    <col min="12807" max="12807" width="8.125" style="501" customWidth="1"/>
    <col min="12808" max="12808" width="9.25" style="501" customWidth="1"/>
    <col min="12809" max="12817" width="6.625" style="501" customWidth="1"/>
    <col min="12818" max="12818" width="2.625" style="501" customWidth="1"/>
    <col min="12819" max="13056" width="10.625" style="501"/>
    <col min="13057" max="13057" width="2.625" style="501" customWidth="1"/>
    <col min="13058" max="13058" width="3.625" style="501" customWidth="1"/>
    <col min="13059" max="13059" width="4.125" style="501" customWidth="1"/>
    <col min="13060" max="13060" width="10.125" style="501" customWidth="1"/>
    <col min="13061" max="13061" width="6.625" style="501" customWidth="1"/>
    <col min="13062" max="13062" width="8.25" style="501" customWidth="1"/>
    <col min="13063" max="13063" width="8.125" style="501" customWidth="1"/>
    <col min="13064" max="13064" width="9.25" style="501" customWidth="1"/>
    <col min="13065" max="13073" width="6.625" style="501" customWidth="1"/>
    <col min="13074" max="13074" width="2.625" style="501" customWidth="1"/>
    <col min="13075" max="13312" width="10.625" style="501"/>
    <col min="13313" max="13313" width="2.625" style="501" customWidth="1"/>
    <col min="13314" max="13314" width="3.625" style="501" customWidth="1"/>
    <col min="13315" max="13315" width="4.125" style="501" customWidth="1"/>
    <col min="13316" max="13316" width="10.125" style="501" customWidth="1"/>
    <col min="13317" max="13317" width="6.625" style="501" customWidth="1"/>
    <col min="13318" max="13318" width="8.25" style="501" customWidth="1"/>
    <col min="13319" max="13319" width="8.125" style="501" customWidth="1"/>
    <col min="13320" max="13320" width="9.25" style="501" customWidth="1"/>
    <col min="13321" max="13329" width="6.625" style="501" customWidth="1"/>
    <col min="13330" max="13330" width="2.625" style="501" customWidth="1"/>
    <col min="13331" max="13568" width="10.625" style="501"/>
    <col min="13569" max="13569" width="2.625" style="501" customWidth="1"/>
    <col min="13570" max="13570" width="3.625" style="501" customWidth="1"/>
    <col min="13571" max="13571" width="4.125" style="501" customWidth="1"/>
    <col min="13572" max="13572" width="10.125" style="501" customWidth="1"/>
    <col min="13573" max="13573" width="6.625" style="501" customWidth="1"/>
    <col min="13574" max="13574" width="8.25" style="501" customWidth="1"/>
    <col min="13575" max="13575" width="8.125" style="501" customWidth="1"/>
    <col min="13576" max="13576" width="9.25" style="501" customWidth="1"/>
    <col min="13577" max="13585" width="6.625" style="501" customWidth="1"/>
    <col min="13586" max="13586" width="2.625" style="501" customWidth="1"/>
    <col min="13587" max="13824" width="10.625" style="501"/>
    <col min="13825" max="13825" width="2.625" style="501" customWidth="1"/>
    <col min="13826" max="13826" width="3.625" style="501" customWidth="1"/>
    <col min="13827" max="13827" width="4.125" style="501" customWidth="1"/>
    <col min="13828" max="13828" width="10.125" style="501" customWidth="1"/>
    <col min="13829" max="13829" width="6.625" style="501" customWidth="1"/>
    <col min="13830" max="13830" width="8.25" style="501" customWidth="1"/>
    <col min="13831" max="13831" width="8.125" style="501" customWidth="1"/>
    <col min="13832" max="13832" width="9.25" style="501" customWidth="1"/>
    <col min="13833" max="13841" width="6.625" style="501" customWidth="1"/>
    <col min="13842" max="13842" width="2.625" style="501" customWidth="1"/>
    <col min="13843" max="14080" width="10.625" style="501"/>
    <col min="14081" max="14081" width="2.625" style="501" customWidth="1"/>
    <col min="14082" max="14082" width="3.625" style="501" customWidth="1"/>
    <col min="14083" max="14083" width="4.125" style="501" customWidth="1"/>
    <col min="14084" max="14084" width="10.125" style="501" customWidth="1"/>
    <col min="14085" max="14085" width="6.625" style="501" customWidth="1"/>
    <col min="14086" max="14086" width="8.25" style="501" customWidth="1"/>
    <col min="14087" max="14087" width="8.125" style="501" customWidth="1"/>
    <col min="14088" max="14088" width="9.25" style="501" customWidth="1"/>
    <col min="14089" max="14097" width="6.625" style="501" customWidth="1"/>
    <col min="14098" max="14098" width="2.625" style="501" customWidth="1"/>
    <col min="14099" max="14336" width="10.625" style="501"/>
    <col min="14337" max="14337" width="2.625" style="501" customWidth="1"/>
    <col min="14338" max="14338" width="3.625" style="501" customWidth="1"/>
    <col min="14339" max="14339" width="4.125" style="501" customWidth="1"/>
    <col min="14340" max="14340" width="10.125" style="501" customWidth="1"/>
    <col min="14341" max="14341" width="6.625" style="501" customWidth="1"/>
    <col min="14342" max="14342" width="8.25" style="501" customWidth="1"/>
    <col min="14343" max="14343" width="8.125" style="501" customWidth="1"/>
    <col min="14344" max="14344" width="9.25" style="501" customWidth="1"/>
    <col min="14345" max="14353" width="6.625" style="501" customWidth="1"/>
    <col min="14354" max="14354" width="2.625" style="501" customWidth="1"/>
    <col min="14355" max="14592" width="10.625" style="501"/>
    <col min="14593" max="14593" width="2.625" style="501" customWidth="1"/>
    <col min="14594" max="14594" width="3.625" style="501" customWidth="1"/>
    <col min="14595" max="14595" width="4.125" style="501" customWidth="1"/>
    <col min="14596" max="14596" width="10.125" style="501" customWidth="1"/>
    <col min="14597" max="14597" width="6.625" style="501" customWidth="1"/>
    <col min="14598" max="14598" width="8.25" style="501" customWidth="1"/>
    <col min="14599" max="14599" width="8.125" style="501" customWidth="1"/>
    <col min="14600" max="14600" width="9.25" style="501" customWidth="1"/>
    <col min="14601" max="14609" width="6.625" style="501" customWidth="1"/>
    <col min="14610" max="14610" width="2.625" style="501" customWidth="1"/>
    <col min="14611" max="14848" width="10.625" style="501"/>
    <col min="14849" max="14849" width="2.625" style="501" customWidth="1"/>
    <col min="14850" max="14850" width="3.625" style="501" customWidth="1"/>
    <col min="14851" max="14851" width="4.125" style="501" customWidth="1"/>
    <col min="14852" max="14852" width="10.125" style="501" customWidth="1"/>
    <col min="14853" max="14853" width="6.625" style="501" customWidth="1"/>
    <col min="14854" max="14854" width="8.25" style="501" customWidth="1"/>
    <col min="14855" max="14855" width="8.125" style="501" customWidth="1"/>
    <col min="14856" max="14856" width="9.25" style="501" customWidth="1"/>
    <col min="14857" max="14865" width="6.625" style="501" customWidth="1"/>
    <col min="14866" max="14866" width="2.625" style="501" customWidth="1"/>
    <col min="14867" max="15104" width="10.625" style="501"/>
    <col min="15105" max="15105" width="2.625" style="501" customWidth="1"/>
    <col min="15106" max="15106" width="3.625" style="501" customWidth="1"/>
    <col min="15107" max="15107" width="4.125" style="501" customWidth="1"/>
    <col min="15108" max="15108" width="10.125" style="501" customWidth="1"/>
    <col min="15109" max="15109" width="6.625" style="501" customWidth="1"/>
    <col min="15110" max="15110" width="8.25" style="501" customWidth="1"/>
    <col min="15111" max="15111" width="8.125" style="501" customWidth="1"/>
    <col min="15112" max="15112" width="9.25" style="501" customWidth="1"/>
    <col min="15113" max="15121" width="6.625" style="501" customWidth="1"/>
    <col min="15122" max="15122" width="2.625" style="501" customWidth="1"/>
    <col min="15123" max="15360" width="10.625" style="501"/>
    <col min="15361" max="15361" width="2.625" style="501" customWidth="1"/>
    <col min="15362" max="15362" width="3.625" style="501" customWidth="1"/>
    <col min="15363" max="15363" width="4.125" style="501" customWidth="1"/>
    <col min="15364" max="15364" width="10.125" style="501" customWidth="1"/>
    <col min="15365" max="15365" width="6.625" style="501" customWidth="1"/>
    <col min="15366" max="15366" width="8.25" style="501" customWidth="1"/>
    <col min="15367" max="15367" width="8.125" style="501" customWidth="1"/>
    <col min="15368" max="15368" width="9.25" style="501" customWidth="1"/>
    <col min="15369" max="15377" width="6.625" style="501" customWidth="1"/>
    <col min="15378" max="15378" width="2.625" style="501" customWidth="1"/>
    <col min="15379" max="15616" width="10.625" style="501"/>
    <col min="15617" max="15617" width="2.625" style="501" customWidth="1"/>
    <col min="15618" max="15618" width="3.625" style="501" customWidth="1"/>
    <col min="15619" max="15619" width="4.125" style="501" customWidth="1"/>
    <col min="15620" max="15620" width="10.125" style="501" customWidth="1"/>
    <col min="15621" max="15621" width="6.625" style="501" customWidth="1"/>
    <col min="15622" max="15622" width="8.25" style="501" customWidth="1"/>
    <col min="15623" max="15623" width="8.125" style="501" customWidth="1"/>
    <col min="15624" max="15624" width="9.25" style="501" customWidth="1"/>
    <col min="15625" max="15633" width="6.625" style="501" customWidth="1"/>
    <col min="15634" max="15634" width="2.625" style="501" customWidth="1"/>
    <col min="15635" max="15872" width="10.625" style="501"/>
    <col min="15873" max="15873" width="2.625" style="501" customWidth="1"/>
    <col min="15874" max="15874" width="3.625" style="501" customWidth="1"/>
    <col min="15875" max="15875" width="4.125" style="501" customWidth="1"/>
    <col min="15876" max="15876" width="10.125" style="501" customWidth="1"/>
    <col min="15877" max="15877" width="6.625" style="501" customWidth="1"/>
    <col min="15878" max="15878" width="8.25" style="501" customWidth="1"/>
    <col min="15879" max="15879" width="8.125" style="501" customWidth="1"/>
    <col min="15880" max="15880" width="9.25" style="501" customWidth="1"/>
    <col min="15881" max="15889" width="6.625" style="501" customWidth="1"/>
    <col min="15890" max="15890" width="2.625" style="501" customWidth="1"/>
    <col min="15891" max="16128" width="10.625" style="501"/>
    <col min="16129" max="16129" width="2.625" style="501" customWidth="1"/>
    <col min="16130" max="16130" width="3.625" style="501" customWidth="1"/>
    <col min="16131" max="16131" width="4.125" style="501" customWidth="1"/>
    <col min="16132" max="16132" width="10.125" style="501" customWidth="1"/>
    <col min="16133" max="16133" width="6.625" style="501" customWidth="1"/>
    <col min="16134" max="16134" width="8.25" style="501" customWidth="1"/>
    <col min="16135" max="16135" width="8.125" style="501" customWidth="1"/>
    <col min="16136" max="16136" width="9.25" style="501" customWidth="1"/>
    <col min="16137" max="16145" width="6.625" style="501" customWidth="1"/>
    <col min="16146" max="16146" width="2.625" style="501" customWidth="1"/>
    <col min="16147" max="16384" width="10.625" style="501"/>
  </cols>
  <sheetData>
    <row r="1" spans="2:14" ht="18" customHeight="1">
      <c r="B1" s="500" t="s">
        <v>705</v>
      </c>
      <c r="C1" s="500"/>
    </row>
    <row r="2" spans="2:14" ht="18" customHeight="1" thickBot="1">
      <c r="D2" s="502"/>
      <c r="E2" s="502"/>
      <c r="F2" s="502"/>
      <c r="G2" s="503"/>
      <c r="H2" s="502"/>
      <c r="I2" s="503"/>
      <c r="J2" s="502"/>
      <c r="K2" s="503"/>
      <c r="M2" s="504"/>
      <c r="N2" s="505"/>
    </row>
    <row r="3" spans="2:14" ht="14.1" customHeight="1">
      <c r="B3" s="506"/>
      <c r="C3" s="507"/>
      <c r="D3" s="508"/>
      <c r="E3" s="768" t="s">
        <v>706</v>
      </c>
      <c r="F3" s="769"/>
      <c r="G3" s="772" t="s">
        <v>707</v>
      </c>
      <c r="H3" s="773"/>
      <c r="I3" s="769" t="s">
        <v>708</v>
      </c>
      <c r="J3" s="773"/>
      <c r="K3" s="772" t="s">
        <v>709</v>
      </c>
      <c r="L3" s="769"/>
      <c r="M3" s="772" t="s">
        <v>710</v>
      </c>
      <c r="N3" s="775"/>
    </row>
    <row r="4" spans="2:14" ht="14.1" customHeight="1">
      <c r="B4" s="509"/>
      <c r="C4" s="510"/>
      <c r="D4" s="511"/>
      <c r="E4" s="770"/>
      <c r="F4" s="771"/>
      <c r="G4" s="770"/>
      <c r="H4" s="774"/>
      <c r="I4" s="771"/>
      <c r="J4" s="774"/>
      <c r="K4" s="770"/>
      <c r="L4" s="771"/>
      <c r="M4" s="770"/>
      <c r="N4" s="776"/>
    </row>
    <row r="5" spans="2:14" ht="19.5" customHeight="1">
      <c r="B5" s="757" t="s">
        <v>711</v>
      </c>
      <c r="C5" s="758"/>
      <c r="D5" s="759"/>
      <c r="E5" s="745">
        <v>1200</v>
      </c>
      <c r="F5" s="760"/>
      <c r="G5" s="745">
        <v>1195</v>
      </c>
      <c r="H5" s="760"/>
      <c r="I5" s="745">
        <v>1175</v>
      </c>
      <c r="J5" s="760"/>
      <c r="K5" s="747">
        <f t="shared" ref="K5:K18" si="0">ROUND(I5/G5,3)*100</f>
        <v>98.3</v>
      </c>
      <c r="L5" s="761"/>
      <c r="M5" s="745">
        <v>705</v>
      </c>
      <c r="N5" s="767"/>
    </row>
    <row r="6" spans="2:14" ht="19.5" customHeight="1">
      <c r="B6" s="757" t="s">
        <v>712</v>
      </c>
      <c r="C6" s="764"/>
      <c r="D6" s="765"/>
      <c r="E6" s="745">
        <v>1227</v>
      </c>
      <c r="F6" s="746"/>
      <c r="G6" s="745">
        <v>1220</v>
      </c>
      <c r="H6" s="746"/>
      <c r="I6" s="745">
        <v>1159</v>
      </c>
      <c r="J6" s="746"/>
      <c r="K6" s="747">
        <f t="shared" si="0"/>
        <v>95</v>
      </c>
      <c r="L6" s="748"/>
      <c r="M6" s="745">
        <v>723</v>
      </c>
      <c r="N6" s="749"/>
    </row>
    <row r="7" spans="2:14" ht="19.5" customHeight="1">
      <c r="B7" s="757" t="s">
        <v>713</v>
      </c>
      <c r="C7" s="764"/>
      <c r="D7" s="765"/>
      <c r="E7" s="745">
        <v>1223</v>
      </c>
      <c r="F7" s="746"/>
      <c r="G7" s="745">
        <v>1217</v>
      </c>
      <c r="H7" s="746"/>
      <c r="I7" s="745">
        <v>1151</v>
      </c>
      <c r="J7" s="746"/>
      <c r="K7" s="747">
        <f t="shared" si="0"/>
        <v>94.6</v>
      </c>
      <c r="L7" s="748"/>
      <c r="M7" s="762">
        <v>693</v>
      </c>
      <c r="N7" s="766"/>
    </row>
    <row r="8" spans="2:14" ht="19.5" customHeight="1">
      <c r="B8" s="757" t="s">
        <v>714</v>
      </c>
      <c r="C8" s="764"/>
      <c r="D8" s="765"/>
      <c r="E8" s="745">
        <v>1152</v>
      </c>
      <c r="F8" s="746"/>
      <c r="G8" s="745">
        <v>1150</v>
      </c>
      <c r="H8" s="746"/>
      <c r="I8" s="745">
        <v>1110</v>
      </c>
      <c r="J8" s="746"/>
      <c r="K8" s="747">
        <f t="shared" si="0"/>
        <v>96.5</v>
      </c>
      <c r="L8" s="748"/>
      <c r="M8" s="762">
        <v>609</v>
      </c>
      <c r="N8" s="766"/>
    </row>
    <row r="9" spans="2:14" ht="19.5" customHeight="1">
      <c r="B9" s="757" t="s">
        <v>715</v>
      </c>
      <c r="C9" s="764"/>
      <c r="D9" s="765"/>
      <c r="E9" s="745">
        <v>1096</v>
      </c>
      <c r="F9" s="746"/>
      <c r="G9" s="745">
        <v>1093</v>
      </c>
      <c r="H9" s="746"/>
      <c r="I9" s="745">
        <v>1029</v>
      </c>
      <c r="J9" s="746"/>
      <c r="K9" s="747">
        <f>ROUND(I9/G9,3)*100</f>
        <v>94.1</v>
      </c>
      <c r="L9" s="748"/>
      <c r="M9" s="762">
        <v>495</v>
      </c>
      <c r="N9" s="766"/>
    </row>
    <row r="10" spans="2:14" ht="19.5" customHeight="1">
      <c r="B10" s="757" t="s">
        <v>716</v>
      </c>
      <c r="C10" s="758"/>
      <c r="D10" s="759"/>
      <c r="E10" s="745">
        <v>1320</v>
      </c>
      <c r="F10" s="760"/>
      <c r="G10" s="745">
        <v>1301</v>
      </c>
      <c r="H10" s="760"/>
      <c r="I10" s="745">
        <v>1225</v>
      </c>
      <c r="J10" s="760"/>
      <c r="K10" s="747">
        <f>ROUND(I10/G10,3)*100</f>
        <v>94.199999999999989</v>
      </c>
      <c r="L10" s="761"/>
      <c r="M10" s="762">
        <v>476</v>
      </c>
      <c r="N10" s="763"/>
    </row>
    <row r="11" spans="2:14" ht="19.5" customHeight="1">
      <c r="B11" s="757" t="s">
        <v>717</v>
      </c>
      <c r="C11" s="758"/>
      <c r="D11" s="759"/>
      <c r="E11" s="745">
        <v>1380</v>
      </c>
      <c r="F11" s="760"/>
      <c r="G11" s="745">
        <v>1366</v>
      </c>
      <c r="H11" s="760"/>
      <c r="I11" s="745">
        <v>1288</v>
      </c>
      <c r="J11" s="760"/>
      <c r="K11" s="747">
        <f>ROUND(I11/G11,3)*100</f>
        <v>94.3</v>
      </c>
      <c r="L11" s="761"/>
      <c r="M11" s="762">
        <v>368</v>
      </c>
      <c r="N11" s="763"/>
    </row>
    <row r="12" spans="2:14" ht="19.5" customHeight="1">
      <c r="B12" s="757" t="s">
        <v>718</v>
      </c>
      <c r="C12" s="758"/>
      <c r="D12" s="759"/>
      <c r="E12" s="745">
        <v>1434</v>
      </c>
      <c r="F12" s="760"/>
      <c r="G12" s="745">
        <v>1421</v>
      </c>
      <c r="H12" s="760"/>
      <c r="I12" s="745">
        <v>1370</v>
      </c>
      <c r="J12" s="760"/>
      <c r="K12" s="747">
        <f t="shared" si="0"/>
        <v>96.399999999999991</v>
      </c>
      <c r="L12" s="761"/>
      <c r="M12" s="762">
        <v>340</v>
      </c>
      <c r="N12" s="763"/>
    </row>
    <row r="13" spans="2:14" ht="19.5" customHeight="1">
      <c r="B13" s="757" t="s">
        <v>719</v>
      </c>
      <c r="C13" s="758"/>
      <c r="D13" s="759"/>
      <c r="E13" s="745">
        <v>777</v>
      </c>
      <c r="F13" s="760"/>
      <c r="G13" s="745">
        <v>775</v>
      </c>
      <c r="H13" s="760"/>
      <c r="I13" s="745">
        <v>722</v>
      </c>
      <c r="J13" s="760"/>
      <c r="K13" s="747">
        <f t="shared" si="0"/>
        <v>93.2</v>
      </c>
      <c r="L13" s="761"/>
      <c r="M13" s="762">
        <v>284</v>
      </c>
      <c r="N13" s="763"/>
    </row>
    <row r="14" spans="2:14" ht="19.5" customHeight="1">
      <c r="B14" s="757" t="s">
        <v>720</v>
      </c>
      <c r="C14" s="758"/>
      <c r="D14" s="759"/>
      <c r="E14" s="745">
        <v>654</v>
      </c>
      <c r="F14" s="760"/>
      <c r="G14" s="745">
        <v>647</v>
      </c>
      <c r="H14" s="760"/>
      <c r="I14" s="745">
        <v>580</v>
      </c>
      <c r="J14" s="760"/>
      <c r="K14" s="747">
        <f t="shared" si="0"/>
        <v>89.600000000000009</v>
      </c>
      <c r="L14" s="761"/>
      <c r="M14" s="762">
        <v>67</v>
      </c>
      <c r="N14" s="763"/>
    </row>
    <row r="15" spans="2:14" ht="19.5" customHeight="1">
      <c r="B15" s="728" t="s">
        <v>721</v>
      </c>
      <c r="C15" s="729"/>
      <c r="D15" s="729"/>
      <c r="E15" s="750">
        <v>664</v>
      </c>
      <c r="F15" s="751"/>
      <c r="G15" s="750">
        <v>651</v>
      </c>
      <c r="H15" s="751"/>
      <c r="I15" s="750">
        <v>630</v>
      </c>
      <c r="J15" s="751"/>
      <c r="K15" s="752">
        <f t="shared" si="0"/>
        <v>96.8</v>
      </c>
      <c r="L15" s="753"/>
      <c r="M15" s="756">
        <v>62</v>
      </c>
      <c r="N15" s="755"/>
    </row>
    <row r="16" spans="2:14" ht="19.5" customHeight="1">
      <c r="B16" s="728" t="s">
        <v>722</v>
      </c>
      <c r="C16" s="729"/>
      <c r="D16" s="729"/>
      <c r="E16" s="750">
        <v>672</v>
      </c>
      <c r="F16" s="751"/>
      <c r="G16" s="750">
        <v>659</v>
      </c>
      <c r="H16" s="751"/>
      <c r="I16" s="750">
        <v>649</v>
      </c>
      <c r="J16" s="751"/>
      <c r="K16" s="752">
        <f t="shared" si="0"/>
        <v>98.5</v>
      </c>
      <c r="L16" s="753"/>
      <c r="M16" s="756">
        <v>86</v>
      </c>
      <c r="N16" s="755"/>
    </row>
    <row r="17" spans="2:14" ht="19.5" customHeight="1">
      <c r="B17" s="728" t="s">
        <v>723</v>
      </c>
      <c r="C17" s="729"/>
      <c r="D17" s="729"/>
      <c r="E17" s="750">
        <v>653</v>
      </c>
      <c r="F17" s="751"/>
      <c r="G17" s="750">
        <v>643</v>
      </c>
      <c r="H17" s="751"/>
      <c r="I17" s="750">
        <v>635</v>
      </c>
      <c r="J17" s="751"/>
      <c r="K17" s="752">
        <f t="shared" si="0"/>
        <v>98.8</v>
      </c>
      <c r="L17" s="753"/>
      <c r="M17" s="756">
        <v>89</v>
      </c>
      <c r="N17" s="755"/>
    </row>
    <row r="18" spans="2:14" ht="19.5" customHeight="1">
      <c r="B18" s="728" t="s">
        <v>724</v>
      </c>
      <c r="C18" s="729"/>
      <c r="D18" s="729"/>
      <c r="E18" s="750">
        <v>646</v>
      </c>
      <c r="F18" s="751"/>
      <c r="G18" s="750">
        <v>646</v>
      </c>
      <c r="H18" s="751"/>
      <c r="I18" s="750">
        <v>643</v>
      </c>
      <c r="J18" s="751"/>
      <c r="K18" s="752">
        <f t="shared" si="0"/>
        <v>99.5</v>
      </c>
      <c r="L18" s="753"/>
      <c r="M18" s="756">
        <v>109</v>
      </c>
      <c r="N18" s="755"/>
    </row>
    <row r="19" spans="2:14" ht="19.5" customHeight="1">
      <c r="B19" s="728" t="s">
        <v>725</v>
      </c>
      <c r="C19" s="729"/>
      <c r="D19" s="729"/>
      <c r="E19" s="750">
        <v>338</v>
      </c>
      <c r="F19" s="751"/>
      <c r="G19" s="750">
        <v>338</v>
      </c>
      <c r="H19" s="751"/>
      <c r="I19" s="750">
        <v>337</v>
      </c>
      <c r="J19" s="751"/>
      <c r="K19" s="752">
        <f>ROUND(I19/G19,3)*100</f>
        <v>99.7</v>
      </c>
      <c r="L19" s="753"/>
      <c r="M19" s="756">
        <v>153</v>
      </c>
      <c r="N19" s="755"/>
    </row>
    <row r="20" spans="2:14" ht="19.5" customHeight="1">
      <c r="B20" s="728" t="s">
        <v>726</v>
      </c>
      <c r="C20" s="729"/>
      <c r="D20" s="729"/>
      <c r="E20" s="750">
        <v>291</v>
      </c>
      <c r="F20" s="751"/>
      <c r="G20" s="750">
        <v>289</v>
      </c>
      <c r="H20" s="751"/>
      <c r="I20" s="750">
        <v>286</v>
      </c>
      <c r="J20" s="751"/>
      <c r="K20" s="752">
        <f>ROUND(I20/G20,3)*100</f>
        <v>99</v>
      </c>
      <c r="L20" s="753"/>
      <c r="M20" s="756">
        <v>117</v>
      </c>
      <c r="N20" s="755"/>
    </row>
    <row r="21" spans="2:14" s="502" customFormat="1" ht="19.5" customHeight="1">
      <c r="B21" s="728" t="s">
        <v>727</v>
      </c>
      <c r="C21" s="729"/>
      <c r="D21" s="730"/>
      <c r="E21" s="750">
        <v>258</v>
      </c>
      <c r="F21" s="751"/>
      <c r="G21" s="750">
        <v>258</v>
      </c>
      <c r="H21" s="751"/>
      <c r="I21" s="750">
        <v>250</v>
      </c>
      <c r="J21" s="751"/>
      <c r="K21" s="752">
        <f>ROUND(I21/G21,3)*100</f>
        <v>96.899999999999991</v>
      </c>
      <c r="L21" s="753"/>
      <c r="M21" s="754">
        <v>91</v>
      </c>
      <c r="N21" s="755"/>
    </row>
    <row r="22" spans="2:14" s="502" customFormat="1" ht="19.5" customHeight="1">
      <c r="B22" s="728" t="s">
        <v>728</v>
      </c>
      <c r="C22" s="729"/>
      <c r="D22" s="730"/>
      <c r="E22" s="750">
        <v>97</v>
      </c>
      <c r="F22" s="751">
        <v>97</v>
      </c>
      <c r="G22" s="750">
        <v>97</v>
      </c>
      <c r="H22" s="751">
        <v>97</v>
      </c>
      <c r="I22" s="750">
        <v>92</v>
      </c>
      <c r="J22" s="751">
        <v>92</v>
      </c>
      <c r="K22" s="752">
        <f>ROUND(J22/H22,3)*100</f>
        <v>94.8</v>
      </c>
      <c r="L22" s="753"/>
      <c r="M22" s="754">
        <v>73</v>
      </c>
      <c r="N22" s="755"/>
    </row>
    <row r="23" spans="2:14" s="502" customFormat="1" ht="19.5" customHeight="1">
      <c r="B23" s="728" t="s">
        <v>729</v>
      </c>
      <c r="C23" s="729"/>
      <c r="D23" s="730"/>
      <c r="E23" s="750">
        <v>114</v>
      </c>
      <c r="F23" s="751">
        <v>97</v>
      </c>
      <c r="G23" s="750">
        <v>113</v>
      </c>
      <c r="H23" s="751">
        <v>97</v>
      </c>
      <c r="I23" s="750">
        <v>110</v>
      </c>
      <c r="J23" s="751">
        <v>92</v>
      </c>
      <c r="K23" s="752">
        <f>ROUND(I23/G23,3)*100</f>
        <v>97.3</v>
      </c>
      <c r="L23" s="753"/>
      <c r="M23" s="754">
        <v>75</v>
      </c>
      <c r="N23" s="755"/>
    </row>
    <row r="24" spans="2:14" s="502" customFormat="1" ht="19.5" customHeight="1">
      <c r="B24" s="728" t="s">
        <v>730</v>
      </c>
      <c r="C24" s="729"/>
      <c r="D24" s="730"/>
      <c r="E24" s="750">
        <v>170</v>
      </c>
      <c r="F24" s="751">
        <v>97</v>
      </c>
      <c r="G24" s="750">
        <v>170</v>
      </c>
      <c r="H24" s="751">
        <v>97</v>
      </c>
      <c r="I24" s="750">
        <v>167</v>
      </c>
      <c r="J24" s="751">
        <v>92</v>
      </c>
      <c r="K24" s="752">
        <f>ROUND(I24/G24,3)*100</f>
        <v>98.2</v>
      </c>
      <c r="L24" s="753"/>
      <c r="M24" s="754">
        <v>110</v>
      </c>
      <c r="N24" s="755"/>
    </row>
    <row r="25" spans="2:14" s="502" customFormat="1" ht="19.5" customHeight="1">
      <c r="B25" s="728" t="s">
        <v>731</v>
      </c>
      <c r="C25" s="729"/>
      <c r="D25" s="730"/>
      <c r="E25" s="741">
        <v>164</v>
      </c>
      <c r="F25" s="742"/>
      <c r="G25" s="743">
        <v>162</v>
      </c>
      <c r="H25" s="744"/>
      <c r="I25" s="745">
        <v>158</v>
      </c>
      <c r="J25" s="746"/>
      <c r="K25" s="747">
        <v>97.5</v>
      </c>
      <c r="L25" s="748"/>
      <c r="M25" s="745">
        <v>121</v>
      </c>
      <c r="N25" s="749"/>
    </row>
    <row r="26" spans="2:14" s="502" customFormat="1" ht="19.5" customHeight="1">
      <c r="B26" s="728" t="s">
        <v>732</v>
      </c>
      <c r="C26" s="729"/>
      <c r="D26" s="730"/>
      <c r="E26" s="741">
        <v>185</v>
      </c>
      <c r="F26" s="742"/>
      <c r="G26" s="743">
        <v>185</v>
      </c>
      <c r="H26" s="744"/>
      <c r="I26" s="745">
        <v>180</v>
      </c>
      <c r="J26" s="746"/>
      <c r="K26" s="747">
        <v>97.3</v>
      </c>
      <c r="L26" s="748"/>
      <c r="M26" s="745">
        <v>140</v>
      </c>
      <c r="N26" s="749"/>
    </row>
    <row r="27" spans="2:14" s="502" customFormat="1" ht="19.5" customHeight="1">
      <c r="B27" s="728" t="s">
        <v>733</v>
      </c>
      <c r="C27" s="729"/>
      <c r="D27" s="730"/>
      <c r="E27" s="512"/>
      <c r="F27" s="513">
        <v>164</v>
      </c>
      <c r="G27" s="512"/>
      <c r="H27" s="513">
        <v>163</v>
      </c>
      <c r="I27" s="512"/>
      <c r="J27" s="513">
        <v>161</v>
      </c>
      <c r="K27" s="512"/>
      <c r="L27" s="514">
        <v>98.8</v>
      </c>
      <c r="M27" s="512"/>
      <c r="N27" s="515">
        <v>100</v>
      </c>
    </row>
    <row r="28" spans="2:14" s="502" customFormat="1" ht="19.5" customHeight="1">
      <c r="B28" s="728" t="s">
        <v>734</v>
      </c>
      <c r="C28" s="729"/>
      <c r="D28" s="730"/>
      <c r="E28" s="512"/>
      <c r="F28" s="513">
        <v>132</v>
      </c>
      <c r="G28" s="512"/>
      <c r="H28" s="513">
        <v>132</v>
      </c>
      <c r="I28" s="512"/>
      <c r="J28" s="513">
        <v>129</v>
      </c>
      <c r="K28" s="512"/>
      <c r="L28" s="514">
        <v>97.7</v>
      </c>
      <c r="M28" s="516"/>
      <c r="N28" s="515">
        <v>94</v>
      </c>
    </row>
    <row r="29" spans="2:14" s="502" customFormat="1" ht="19.5" customHeight="1">
      <c r="B29" s="731" t="s">
        <v>735</v>
      </c>
      <c r="C29" s="732"/>
      <c r="D29" s="733"/>
      <c r="E29" s="512"/>
      <c r="F29" s="513">
        <v>146</v>
      </c>
      <c r="G29" s="512"/>
      <c r="H29" s="513">
        <v>146</v>
      </c>
      <c r="I29" s="512"/>
      <c r="J29" s="513">
        <v>143</v>
      </c>
      <c r="K29" s="512"/>
      <c r="L29" s="514">
        <v>97.9</v>
      </c>
      <c r="M29" s="516"/>
      <c r="N29" s="515">
        <v>89</v>
      </c>
    </row>
    <row r="30" spans="2:14" s="502" customFormat="1" ht="19.5" customHeight="1">
      <c r="B30" s="731" t="s">
        <v>736</v>
      </c>
      <c r="C30" s="732"/>
      <c r="D30" s="733"/>
      <c r="E30" s="512"/>
      <c r="F30" s="513">
        <v>127</v>
      </c>
      <c r="G30" s="512"/>
      <c r="H30" s="513">
        <v>117</v>
      </c>
      <c r="I30" s="512"/>
      <c r="J30" s="513">
        <v>116</v>
      </c>
      <c r="K30" s="512"/>
      <c r="L30" s="514">
        <v>99.1</v>
      </c>
      <c r="M30" s="516"/>
      <c r="N30" s="515">
        <v>79</v>
      </c>
    </row>
    <row r="31" spans="2:14" ht="9" customHeight="1" thickBot="1">
      <c r="B31" s="517"/>
      <c r="C31" s="518"/>
      <c r="D31" s="518"/>
      <c r="E31" s="519"/>
      <c r="F31" s="520"/>
      <c r="G31" s="519"/>
      <c r="H31" s="520"/>
      <c r="I31" s="519"/>
      <c r="J31" s="520"/>
      <c r="K31" s="521"/>
      <c r="L31" s="522"/>
      <c r="M31" s="523"/>
      <c r="N31" s="524"/>
    </row>
    <row r="32" spans="2:14" ht="18" customHeight="1">
      <c r="B32" s="525" t="s">
        <v>737</v>
      </c>
      <c r="C32" s="525"/>
      <c r="E32" s="526"/>
      <c r="F32" s="526"/>
      <c r="G32" s="526"/>
      <c r="H32" s="526"/>
      <c r="I32" s="526"/>
      <c r="J32" s="526"/>
      <c r="K32" s="526"/>
      <c r="L32" s="526"/>
    </row>
    <row r="33" spans="1:14" ht="18" customHeight="1">
      <c r="B33" s="525"/>
      <c r="C33" s="525"/>
      <c r="E33" s="526"/>
      <c r="F33" s="526"/>
      <c r="G33" s="526"/>
      <c r="H33" s="526"/>
      <c r="I33" s="526"/>
      <c r="J33" s="526"/>
      <c r="K33" s="526"/>
      <c r="L33" s="526"/>
    </row>
    <row r="34" spans="1:14" s="527" customFormat="1" ht="18" customHeight="1">
      <c r="B34" s="500" t="s">
        <v>738</v>
      </c>
    </row>
    <row r="35" spans="1:14" s="527" customFormat="1" ht="18" customHeight="1" thickBot="1">
      <c r="I35" s="695" t="s">
        <v>739</v>
      </c>
      <c r="J35" s="695"/>
      <c r="K35" s="695"/>
    </row>
    <row r="36" spans="1:14" s="527" customFormat="1" ht="18" customHeight="1">
      <c r="A36" s="501"/>
      <c r="B36" s="734"/>
      <c r="C36" s="735"/>
      <c r="D36" s="736"/>
      <c r="E36" s="528" t="s">
        <v>740</v>
      </c>
      <c r="F36" s="737" t="s">
        <v>741</v>
      </c>
      <c r="G36" s="738"/>
      <c r="H36" s="737" t="s">
        <v>742</v>
      </c>
      <c r="I36" s="738"/>
      <c r="J36" s="739" t="s">
        <v>743</v>
      </c>
      <c r="K36" s="740"/>
    </row>
    <row r="37" spans="1:14" s="527" customFormat="1" ht="18" customHeight="1">
      <c r="A37" s="501"/>
      <c r="B37" s="679" t="s">
        <v>744</v>
      </c>
      <c r="C37" s="680"/>
      <c r="D37" s="663"/>
      <c r="E37" s="529">
        <v>1</v>
      </c>
      <c r="F37" s="716">
        <v>7</v>
      </c>
      <c r="G37" s="717"/>
      <c r="H37" s="716">
        <v>8</v>
      </c>
      <c r="I37" s="718"/>
      <c r="J37" s="716">
        <v>6</v>
      </c>
      <c r="K37" s="719"/>
    </row>
    <row r="38" spans="1:14" s="527" customFormat="1" ht="18" customHeight="1">
      <c r="A38" s="501"/>
      <c r="B38" s="676" t="s">
        <v>745</v>
      </c>
      <c r="C38" s="677"/>
      <c r="D38" s="678"/>
      <c r="E38" s="529">
        <v>5</v>
      </c>
      <c r="F38" s="716">
        <v>51</v>
      </c>
      <c r="G38" s="717"/>
      <c r="H38" s="716">
        <v>85</v>
      </c>
      <c r="I38" s="717"/>
      <c r="J38" s="716">
        <v>44</v>
      </c>
      <c r="K38" s="727"/>
    </row>
    <row r="39" spans="1:14" s="527" customFormat="1" ht="18" customHeight="1">
      <c r="A39" s="501"/>
      <c r="B39" s="679" t="s">
        <v>746</v>
      </c>
      <c r="C39" s="680"/>
      <c r="D39" s="663"/>
      <c r="E39" s="529">
        <v>6</v>
      </c>
      <c r="F39" s="716">
        <v>460</v>
      </c>
      <c r="G39" s="717"/>
      <c r="H39" s="716">
        <v>1936</v>
      </c>
      <c r="I39" s="718"/>
      <c r="J39" s="716">
        <v>453</v>
      </c>
      <c r="K39" s="719"/>
    </row>
    <row r="40" spans="1:14" s="527" customFormat="1" ht="18" customHeight="1">
      <c r="A40" s="501"/>
      <c r="B40" s="681" t="s">
        <v>747</v>
      </c>
      <c r="C40" s="725" t="s">
        <v>748</v>
      </c>
      <c r="D40" s="685"/>
      <c r="E40" s="529">
        <v>1</v>
      </c>
      <c r="F40" s="716">
        <v>40</v>
      </c>
      <c r="G40" s="717"/>
      <c r="H40" s="716">
        <v>71</v>
      </c>
      <c r="I40" s="718"/>
      <c r="J40" s="726">
        <v>44</v>
      </c>
      <c r="K40" s="719"/>
    </row>
    <row r="41" spans="1:14" s="527" customFormat="1" ht="18" customHeight="1">
      <c r="A41" s="501"/>
      <c r="B41" s="682"/>
      <c r="C41" s="686" t="s">
        <v>749</v>
      </c>
      <c r="D41" s="687"/>
      <c r="E41" s="530">
        <v>15</v>
      </c>
      <c r="F41" s="716">
        <v>980</v>
      </c>
      <c r="G41" s="717"/>
      <c r="H41" s="716">
        <v>1865</v>
      </c>
      <c r="I41" s="718"/>
      <c r="J41" s="716">
        <v>922</v>
      </c>
      <c r="K41" s="719"/>
    </row>
    <row r="42" spans="1:14" s="527" customFormat="1" ht="18" customHeight="1">
      <c r="A42" s="501"/>
      <c r="B42" s="682"/>
      <c r="C42" s="686" t="s">
        <v>750</v>
      </c>
      <c r="D42" s="687"/>
      <c r="E42" s="529">
        <v>2</v>
      </c>
      <c r="F42" s="716">
        <v>60</v>
      </c>
      <c r="G42" s="717"/>
      <c r="H42" s="716">
        <v>43</v>
      </c>
      <c r="I42" s="718"/>
      <c r="J42" s="716">
        <v>36</v>
      </c>
      <c r="K42" s="719"/>
    </row>
    <row r="43" spans="1:14" s="527" customFormat="1" ht="18" customHeight="1">
      <c r="A43" s="501"/>
      <c r="B43" s="683"/>
      <c r="C43" s="680" t="s">
        <v>751</v>
      </c>
      <c r="D43" s="663"/>
      <c r="E43" s="529">
        <v>5</v>
      </c>
      <c r="F43" s="716">
        <v>195</v>
      </c>
      <c r="G43" s="717"/>
      <c r="H43" s="716">
        <v>376</v>
      </c>
      <c r="I43" s="718"/>
      <c r="J43" s="716">
        <v>190</v>
      </c>
      <c r="K43" s="719"/>
    </row>
    <row r="44" spans="1:14" s="527" customFormat="1" ht="18" customHeight="1" thickBot="1">
      <c r="A44" s="501"/>
      <c r="B44" s="672" t="s">
        <v>752</v>
      </c>
      <c r="C44" s="673"/>
      <c r="D44" s="674"/>
      <c r="E44" s="531">
        <v>1</v>
      </c>
      <c r="F44" s="720">
        <v>20</v>
      </c>
      <c r="G44" s="721"/>
      <c r="H44" s="720">
        <v>26</v>
      </c>
      <c r="I44" s="722"/>
      <c r="J44" s="723">
        <v>10</v>
      </c>
      <c r="K44" s="724"/>
    </row>
    <row r="45" spans="1:14" s="527" customFormat="1" ht="18" customHeight="1">
      <c r="A45" s="501"/>
      <c r="B45" s="694" t="s">
        <v>753</v>
      </c>
      <c r="C45" s="694"/>
      <c r="D45" s="694"/>
      <c r="E45" s="694"/>
      <c r="F45" s="694"/>
      <c r="G45" s="694"/>
      <c r="H45" s="694"/>
      <c r="I45" s="694"/>
      <c r="J45" s="694"/>
      <c r="K45" s="694"/>
      <c r="L45" s="694"/>
      <c r="M45" s="694"/>
      <c r="N45" s="694"/>
    </row>
    <row r="46" spans="1:14" s="527" customFormat="1" ht="18" customHeight="1">
      <c r="A46" s="501"/>
      <c r="B46" s="525" t="s">
        <v>737</v>
      </c>
      <c r="D46" s="532"/>
      <c r="E46" s="533"/>
      <c r="F46" s="533"/>
      <c r="G46" s="533"/>
      <c r="H46" s="533"/>
      <c r="I46" s="405"/>
      <c r="J46" s="533"/>
      <c r="K46" s="405"/>
    </row>
    <row r="47" spans="1:14" ht="18" customHeight="1">
      <c r="C47" s="525"/>
      <c r="E47" s="526"/>
      <c r="F47" s="526"/>
      <c r="G47" s="526"/>
      <c r="H47" s="534"/>
      <c r="I47" s="534"/>
      <c r="J47" s="526"/>
      <c r="K47" s="526"/>
      <c r="L47" s="526"/>
      <c r="M47" s="502"/>
    </row>
    <row r="48" spans="1:14" ht="18" customHeight="1">
      <c r="B48" s="525"/>
      <c r="C48" s="525"/>
      <c r="E48" s="526"/>
      <c r="F48" s="526"/>
      <c r="G48" s="526"/>
      <c r="H48" s="526"/>
      <c r="I48" s="526"/>
      <c r="J48" s="526"/>
      <c r="K48" s="526"/>
      <c r="L48" s="526"/>
    </row>
    <row r="49" spans="2:15" s="527" customFormat="1" ht="15" thickBot="1">
      <c r="B49" s="500" t="s">
        <v>754</v>
      </c>
      <c r="L49" s="695" t="s">
        <v>739</v>
      </c>
      <c r="M49" s="695"/>
      <c r="N49" s="695"/>
    </row>
    <row r="50" spans="2:15" s="527" customFormat="1" ht="14.25">
      <c r="B50" s="696"/>
      <c r="C50" s="697"/>
      <c r="D50" s="698"/>
      <c r="E50" s="705" t="s">
        <v>740</v>
      </c>
      <c r="F50" s="708" t="s">
        <v>755</v>
      </c>
      <c r="G50" s="710" t="s">
        <v>756</v>
      </c>
      <c r="H50" s="711"/>
      <c r="I50" s="711"/>
      <c r="J50" s="711"/>
      <c r="K50" s="711"/>
      <c r="L50" s="711"/>
      <c r="M50" s="712" t="s">
        <v>757</v>
      </c>
      <c r="N50" s="713"/>
    </row>
    <row r="51" spans="2:15" s="527" customFormat="1" ht="14.25">
      <c r="B51" s="699"/>
      <c r="C51" s="700"/>
      <c r="D51" s="701"/>
      <c r="E51" s="706"/>
      <c r="F51" s="649"/>
      <c r="G51" s="691" t="s">
        <v>758</v>
      </c>
      <c r="H51" s="691"/>
      <c r="I51" s="691"/>
      <c r="J51" s="691"/>
      <c r="K51" s="691"/>
      <c r="L51" s="593" t="s">
        <v>759</v>
      </c>
      <c r="M51" s="714" t="s">
        <v>760</v>
      </c>
      <c r="N51" s="688" t="s">
        <v>761</v>
      </c>
    </row>
    <row r="52" spans="2:15" s="527" customFormat="1" ht="14.25">
      <c r="B52" s="699"/>
      <c r="C52" s="700"/>
      <c r="D52" s="701"/>
      <c r="E52" s="706"/>
      <c r="F52" s="649"/>
      <c r="G52" s="691" t="s">
        <v>762</v>
      </c>
      <c r="H52" s="691"/>
      <c r="I52" s="692" t="s">
        <v>763</v>
      </c>
      <c r="J52" s="692" t="s">
        <v>761</v>
      </c>
      <c r="K52" s="692" t="s">
        <v>764</v>
      </c>
      <c r="L52" s="581"/>
      <c r="M52" s="706"/>
      <c r="N52" s="689"/>
    </row>
    <row r="53" spans="2:15" s="527" customFormat="1" ht="14.25">
      <c r="B53" s="702"/>
      <c r="C53" s="703"/>
      <c r="D53" s="704"/>
      <c r="E53" s="707"/>
      <c r="F53" s="709"/>
      <c r="G53" s="535" t="s">
        <v>765</v>
      </c>
      <c r="H53" s="535" t="s">
        <v>766</v>
      </c>
      <c r="I53" s="693"/>
      <c r="J53" s="693"/>
      <c r="K53" s="693"/>
      <c r="L53" s="693"/>
      <c r="M53" s="715"/>
      <c r="N53" s="690"/>
    </row>
    <row r="54" spans="2:15" s="527" customFormat="1" ht="17.25" customHeight="1">
      <c r="B54" s="679" t="s">
        <v>744</v>
      </c>
      <c r="C54" s="680"/>
      <c r="D54" s="663"/>
      <c r="E54" s="536">
        <v>1</v>
      </c>
      <c r="F54" s="537">
        <v>4</v>
      </c>
      <c r="G54" s="537">
        <v>0</v>
      </c>
      <c r="H54" s="537">
        <v>0</v>
      </c>
      <c r="I54" s="538">
        <v>0</v>
      </c>
      <c r="J54" s="539">
        <v>4</v>
      </c>
      <c r="K54" s="540">
        <f t="shared" ref="K54:K61" si="1">SUM(G54:J54)</f>
        <v>4</v>
      </c>
      <c r="L54" s="538">
        <v>0</v>
      </c>
      <c r="M54" s="538">
        <v>0</v>
      </c>
      <c r="N54" s="541">
        <v>0</v>
      </c>
      <c r="O54" s="542"/>
    </row>
    <row r="55" spans="2:15" s="527" customFormat="1" ht="17.25" customHeight="1">
      <c r="B55" s="676" t="s">
        <v>745</v>
      </c>
      <c r="C55" s="677"/>
      <c r="D55" s="678"/>
      <c r="E55" s="536">
        <v>5</v>
      </c>
      <c r="F55" s="537">
        <v>41</v>
      </c>
      <c r="G55" s="537">
        <v>22</v>
      </c>
      <c r="H55" s="537">
        <v>17</v>
      </c>
      <c r="I55" s="538">
        <v>0</v>
      </c>
      <c r="J55" s="539">
        <v>2</v>
      </c>
      <c r="K55" s="540">
        <f t="shared" si="1"/>
        <v>41</v>
      </c>
      <c r="L55" s="538">
        <v>0</v>
      </c>
      <c r="M55" s="538">
        <v>0</v>
      </c>
      <c r="N55" s="541">
        <v>0</v>
      </c>
      <c r="O55" s="542"/>
    </row>
    <row r="56" spans="2:15" s="527" customFormat="1" ht="17.25" customHeight="1">
      <c r="B56" s="679" t="s">
        <v>746</v>
      </c>
      <c r="C56" s="680"/>
      <c r="D56" s="663"/>
      <c r="E56" s="536">
        <v>6</v>
      </c>
      <c r="F56" s="537">
        <v>432</v>
      </c>
      <c r="G56" s="537">
        <v>150</v>
      </c>
      <c r="H56" s="537">
        <v>191</v>
      </c>
      <c r="I56" s="543">
        <v>0</v>
      </c>
      <c r="J56" s="543">
        <v>36</v>
      </c>
      <c r="K56" s="540">
        <f t="shared" si="1"/>
        <v>377</v>
      </c>
      <c r="L56" s="543">
        <v>15</v>
      </c>
      <c r="M56" s="543">
        <v>30</v>
      </c>
      <c r="N56" s="544">
        <v>10</v>
      </c>
      <c r="O56" s="542"/>
    </row>
    <row r="57" spans="2:15" s="527" customFormat="1" ht="17.25" customHeight="1">
      <c r="B57" s="681" t="s">
        <v>747</v>
      </c>
      <c r="C57" s="684" t="s">
        <v>748</v>
      </c>
      <c r="D57" s="685"/>
      <c r="E57" s="536">
        <v>1</v>
      </c>
      <c r="F57" s="537">
        <v>42</v>
      </c>
      <c r="G57" s="537">
        <v>13</v>
      </c>
      <c r="H57" s="537">
        <v>23</v>
      </c>
      <c r="I57" s="537">
        <v>0</v>
      </c>
      <c r="J57" s="537">
        <v>0</v>
      </c>
      <c r="K57" s="540">
        <f t="shared" si="1"/>
        <v>36</v>
      </c>
      <c r="L57" s="537">
        <v>0</v>
      </c>
      <c r="M57" s="537">
        <v>0</v>
      </c>
      <c r="N57" s="545">
        <v>5</v>
      </c>
      <c r="O57" s="542"/>
    </row>
    <row r="58" spans="2:15" s="527" customFormat="1" ht="17.25" customHeight="1">
      <c r="B58" s="682"/>
      <c r="C58" s="686" t="s">
        <v>749</v>
      </c>
      <c r="D58" s="687"/>
      <c r="E58" s="536">
        <v>13</v>
      </c>
      <c r="F58" s="537">
        <v>830</v>
      </c>
      <c r="G58" s="537">
        <v>404</v>
      </c>
      <c r="H58" s="537">
        <v>357</v>
      </c>
      <c r="I58" s="537">
        <v>0</v>
      </c>
      <c r="J58" s="543">
        <v>1</v>
      </c>
      <c r="K58" s="540">
        <f t="shared" si="1"/>
        <v>762</v>
      </c>
      <c r="L58" s="543">
        <v>15</v>
      </c>
      <c r="M58" s="543">
        <v>24</v>
      </c>
      <c r="N58" s="544">
        <v>30</v>
      </c>
      <c r="O58" s="542"/>
    </row>
    <row r="59" spans="2:15" s="527" customFormat="1" ht="17.25" customHeight="1">
      <c r="B59" s="682"/>
      <c r="C59" s="686" t="s">
        <v>750</v>
      </c>
      <c r="D59" s="687"/>
      <c r="E59" s="536">
        <v>2</v>
      </c>
      <c r="F59" s="537">
        <v>33</v>
      </c>
      <c r="G59" s="537">
        <v>8</v>
      </c>
      <c r="H59" s="537">
        <v>23</v>
      </c>
      <c r="I59" s="543">
        <v>0</v>
      </c>
      <c r="J59" s="537">
        <v>1</v>
      </c>
      <c r="K59" s="540">
        <f t="shared" si="1"/>
        <v>32</v>
      </c>
      <c r="L59" s="543">
        <v>0</v>
      </c>
      <c r="M59" s="543">
        <v>0</v>
      </c>
      <c r="N59" s="544">
        <v>1</v>
      </c>
      <c r="O59" s="542"/>
    </row>
    <row r="60" spans="2:15" s="527" customFormat="1" ht="17.25" customHeight="1">
      <c r="B60" s="683"/>
      <c r="C60" s="680" t="s">
        <v>751</v>
      </c>
      <c r="D60" s="663"/>
      <c r="E60" s="546">
        <v>5</v>
      </c>
      <c r="F60" s="537">
        <v>129</v>
      </c>
      <c r="G60" s="537">
        <v>57</v>
      </c>
      <c r="H60" s="537">
        <v>63</v>
      </c>
      <c r="I60" s="547">
        <v>0</v>
      </c>
      <c r="J60" s="537">
        <v>0</v>
      </c>
      <c r="K60" s="540">
        <f t="shared" si="1"/>
        <v>120</v>
      </c>
      <c r="L60" s="547">
        <v>0</v>
      </c>
      <c r="M60" s="547">
        <v>6</v>
      </c>
      <c r="N60" s="548">
        <v>3</v>
      </c>
      <c r="O60" s="542"/>
    </row>
    <row r="61" spans="2:15" s="527" customFormat="1" ht="17.25" customHeight="1" thickBot="1">
      <c r="B61" s="672" t="s">
        <v>752</v>
      </c>
      <c r="C61" s="673"/>
      <c r="D61" s="674"/>
      <c r="E61" s="549">
        <v>1</v>
      </c>
      <c r="F61" s="550">
        <v>19</v>
      </c>
      <c r="G61" s="550">
        <v>0</v>
      </c>
      <c r="H61" s="550">
        <v>12</v>
      </c>
      <c r="I61" s="551">
        <v>1</v>
      </c>
      <c r="J61" s="552">
        <v>1</v>
      </c>
      <c r="K61" s="551">
        <f t="shared" si="1"/>
        <v>14</v>
      </c>
      <c r="L61" s="551">
        <v>0</v>
      </c>
      <c r="M61" s="551">
        <v>3</v>
      </c>
      <c r="N61" s="553">
        <v>2</v>
      </c>
      <c r="O61" s="542"/>
    </row>
    <row r="62" spans="2:15" s="527" customFormat="1" ht="18" customHeight="1">
      <c r="B62" s="675"/>
      <c r="C62" s="675"/>
      <c r="D62" s="675"/>
      <c r="E62" s="675"/>
      <c r="F62" s="675"/>
      <c r="G62" s="675"/>
      <c r="H62" s="675"/>
      <c r="I62" s="675"/>
      <c r="J62" s="675"/>
      <c r="K62" s="675"/>
      <c r="L62" s="675"/>
      <c r="M62" s="675"/>
      <c r="N62" s="675"/>
    </row>
    <row r="63" spans="2:15" s="527" customFormat="1" ht="18.75">
      <c r="B63" s="525" t="s">
        <v>737</v>
      </c>
      <c r="D63" s="532"/>
      <c r="E63" s="533"/>
      <c r="F63" s="533"/>
      <c r="G63" s="533"/>
      <c r="H63" s="533"/>
      <c r="I63" s="405"/>
      <c r="J63" s="533"/>
      <c r="K63" s="405"/>
    </row>
    <row r="64" spans="2:15" ht="18" customHeight="1">
      <c r="C64" s="525"/>
      <c r="E64" s="526"/>
      <c r="F64" s="526"/>
      <c r="G64" s="526"/>
      <c r="H64" s="526"/>
      <c r="I64" s="526"/>
      <c r="J64" s="526"/>
      <c r="K64" s="526"/>
      <c r="L64" s="526"/>
    </row>
    <row r="65" ht="24" customHeight="1"/>
    <row r="66" ht="24.75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12" customHeight="1"/>
    <row r="76" ht="12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11.25" customHeight="1"/>
  </sheetData>
  <mergeCells count="204">
    <mergeCell ref="M5:N5"/>
    <mergeCell ref="B6:D6"/>
    <mergeCell ref="E6:F6"/>
    <mergeCell ref="G6:H6"/>
    <mergeCell ref="I6:J6"/>
    <mergeCell ref="K6:L6"/>
    <mergeCell ref="M6:N6"/>
    <mergeCell ref="E3:F4"/>
    <mergeCell ref="G3:H4"/>
    <mergeCell ref="I3:J4"/>
    <mergeCell ref="K3:L4"/>
    <mergeCell ref="M3:N4"/>
    <mergeCell ref="B5:D5"/>
    <mergeCell ref="E5:F5"/>
    <mergeCell ref="G5:H5"/>
    <mergeCell ref="I5:J5"/>
    <mergeCell ref="K5:L5"/>
    <mergeCell ref="B8:D8"/>
    <mergeCell ref="E8:F8"/>
    <mergeCell ref="G8:H8"/>
    <mergeCell ref="I8:J8"/>
    <mergeCell ref="K8:L8"/>
    <mergeCell ref="M8:N8"/>
    <mergeCell ref="B7:D7"/>
    <mergeCell ref="E7:F7"/>
    <mergeCell ref="G7:H7"/>
    <mergeCell ref="I7:J7"/>
    <mergeCell ref="K7:L7"/>
    <mergeCell ref="M7:N7"/>
    <mergeCell ref="B10:D10"/>
    <mergeCell ref="E10:F10"/>
    <mergeCell ref="G10:H10"/>
    <mergeCell ref="I10:J10"/>
    <mergeCell ref="K10:L10"/>
    <mergeCell ref="M10:N10"/>
    <mergeCell ref="B9:D9"/>
    <mergeCell ref="E9:F9"/>
    <mergeCell ref="G9:H9"/>
    <mergeCell ref="I9:J9"/>
    <mergeCell ref="K9:L9"/>
    <mergeCell ref="M9:N9"/>
    <mergeCell ref="B12:D12"/>
    <mergeCell ref="E12:F12"/>
    <mergeCell ref="G12:H12"/>
    <mergeCell ref="I12:J12"/>
    <mergeCell ref="K12:L12"/>
    <mergeCell ref="M12:N12"/>
    <mergeCell ref="B11:D11"/>
    <mergeCell ref="E11:F11"/>
    <mergeCell ref="G11:H11"/>
    <mergeCell ref="I11:J11"/>
    <mergeCell ref="K11:L11"/>
    <mergeCell ref="M11:N11"/>
    <mergeCell ref="B14:D14"/>
    <mergeCell ref="E14:F14"/>
    <mergeCell ref="G14:H14"/>
    <mergeCell ref="I14:J14"/>
    <mergeCell ref="K14:L14"/>
    <mergeCell ref="M14:N14"/>
    <mergeCell ref="B13:D13"/>
    <mergeCell ref="E13:F13"/>
    <mergeCell ref="G13:H13"/>
    <mergeCell ref="I13:J13"/>
    <mergeCell ref="K13:L13"/>
    <mergeCell ref="M13:N13"/>
    <mergeCell ref="B16:D16"/>
    <mergeCell ref="E16:F16"/>
    <mergeCell ref="G16:H16"/>
    <mergeCell ref="I16:J16"/>
    <mergeCell ref="K16:L16"/>
    <mergeCell ref="M16:N16"/>
    <mergeCell ref="B15:D15"/>
    <mergeCell ref="E15:F15"/>
    <mergeCell ref="G15:H15"/>
    <mergeCell ref="I15:J15"/>
    <mergeCell ref="K15:L15"/>
    <mergeCell ref="M15:N15"/>
    <mergeCell ref="B18:D18"/>
    <mergeCell ref="E18:F18"/>
    <mergeCell ref="G18:H18"/>
    <mergeCell ref="I18:J18"/>
    <mergeCell ref="K18:L18"/>
    <mergeCell ref="M18:N18"/>
    <mergeCell ref="B17:D17"/>
    <mergeCell ref="E17:F17"/>
    <mergeCell ref="G17:H17"/>
    <mergeCell ref="I17:J17"/>
    <mergeCell ref="K17:L17"/>
    <mergeCell ref="M17:N17"/>
    <mergeCell ref="B20:D20"/>
    <mergeCell ref="E20:F20"/>
    <mergeCell ref="G20:H20"/>
    <mergeCell ref="I20:J20"/>
    <mergeCell ref="K20:L20"/>
    <mergeCell ref="M20:N20"/>
    <mergeCell ref="B19:D19"/>
    <mergeCell ref="E19:F19"/>
    <mergeCell ref="G19:H19"/>
    <mergeCell ref="I19:J19"/>
    <mergeCell ref="K19:L19"/>
    <mergeCell ref="M19:N19"/>
    <mergeCell ref="B22:D22"/>
    <mergeCell ref="E22:F22"/>
    <mergeCell ref="G22:H22"/>
    <mergeCell ref="I22:J22"/>
    <mergeCell ref="K22:L22"/>
    <mergeCell ref="M22:N22"/>
    <mergeCell ref="B21:D21"/>
    <mergeCell ref="E21:F21"/>
    <mergeCell ref="G21:H21"/>
    <mergeCell ref="I21:J21"/>
    <mergeCell ref="K21:L21"/>
    <mergeCell ref="M21:N21"/>
    <mergeCell ref="B24:D24"/>
    <mergeCell ref="E24:F24"/>
    <mergeCell ref="G24:H24"/>
    <mergeCell ref="I24:J24"/>
    <mergeCell ref="K24:L24"/>
    <mergeCell ref="M24:N24"/>
    <mergeCell ref="B23:D23"/>
    <mergeCell ref="E23:F23"/>
    <mergeCell ref="G23:H23"/>
    <mergeCell ref="I23:J23"/>
    <mergeCell ref="K23:L23"/>
    <mergeCell ref="M23:N23"/>
    <mergeCell ref="B26:D26"/>
    <mergeCell ref="E26:F26"/>
    <mergeCell ref="G26:H26"/>
    <mergeCell ref="I26:J26"/>
    <mergeCell ref="K26:L26"/>
    <mergeCell ref="M26:N26"/>
    <mergeCell ref="B25:D25"/>
    <mergeCell ref="E25:F25"/>
    <mergeCell ref="G25:H25"/>
    <mergeCell ref="I25:J25"/>
    <mergeCell ref="K25:L25"/>
    <mergeCell ref="M25:N25"/>
    <mergeCell ref="B37:D37"/>
    <mergeCell ref="F37:G37"/>
    <mergeCell ref="H37:I37"/>
    <mergeCell ref="J37:K37"/>
    <mergeCell ref="B38:D38"/>
    <mergeCell ref="F38:G38"/>
    <mergeCell ref="H38:I38"/>
    <mergeCell ref="J38:K38"/>
    <mergeCell ref="B27:D27"/>
    <mergeCell ref="B28:D28"/>
    <mergeCell ref="B29:D29"/>
    <mergeCell ref="B30:D30"/>
    <mergeCell ref="I35:K35"/>
    <mergeCell ref="B36:D36"/>
    <mergeCell ref="F36:G36"/>
    <mergeCell ref="H36:I36"/>
    <mergeCell ref="J36:K36"/>
    <mergeCell ref="B39:D39"/>
    <mergeCell ref="F39:G39"/>
    <mergeCell ref="H39:I39"/>
    <mergeCell ref="J39:K39"/>
    <mergeCell ref="B40:B43"/>
    <mergeCell ref="C40:D40"/>
    <mergeCell ref="F40:G40"/>
    <mergeCell ref="H40:I40"/>
    <mergeCell ref="J40:K40"/>
    <mergeCell ref="C41:D41"/>
    <mergeCell ref="C43:D43"/>
    <mergeCell ref="F43:G43"/>
    <mergeCell ref="H43:I43"/>
    <mergeCell ref="J43:K43"/>
    <mergeCell ref="B44:D44"/>
    <mergeCell ref="F44:G44"/>
    <mergeCell ref="H44:I44"/>
    <mergeCell ref="J44:K44"/>
    <mergeCell ref="F41:G41"/>
    <mergeCell ref="H41:I41"/>
    <mergeCell ref="J41:K41"/>
    <mergeCell ref="C42:D42"/>
    <mergeCell ref="F42:G42"/>
    <mergeCell ref="H42:I42"/>
    <mergeCell ref="J42:K42"/>
    <mergeCell ref="N51:N53"/>
    <mergeCell ref="G52:H52"/>
    <mergeCell ref="I52:I53"/>
    <mergeCell ref="J52:J53"/>
    <mergeCell ref="K52:K53"/>
    <mergeCell ref="B54:D54"/>
    <mergeCell ref="B45:N45"/>
    <mergeCell ref="L49:N49"/>
    <mergeCell ref="B50:D53"/>
    <mergeCell ref="E50:E53"/>
    <mergeCell ref="F50:F53"/>
    <mergeCell ref="G50:L50"/>
    <mergeCell ref="M50:N50"/>
    <mergeCell ref="G51:K51"/>
    <mergeCell ref="L51:L53"/>
    <mergeCell ref="M51:M53"/>
    <mergeCell ref="B61:D61"/>
    <mergeCell ref="B62:N62"/>
    <mergeCell ref="B55:D55"/>
    <mergeCell ref="B56:D56"/>
    <mergeCell ref="B57:B60"/>
    <mergeCell ref="C57:D57"/>
    <mergeCell ref="C58:D58"/>
    <mergeCell ref="C59:D59"/>
    <mergeCell ref="C60:D60"/>
  </mergeCells>
  <phoneticPr fontId="2"/>
  <pageMargins left="0.51181102362204722" right="0.51181102362204722" top="0.55118110236220474" bottom="0.39370078740157483" header="0.51181102362204722" footer="0.35433070866141736"/>
  <pageSetup paperSize="9" scale="69" firstPageNumber="16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AT95"/>
  <sheetViews>
    <sheetView showGridLines="0" zoomScale="70" zoomScaleNormal="70" zoomScaleSheetLayoutView="50" workbookViewId="0"/>
  </sheetViews>
  <sheetFormatPr defaultColWidth="10.5" defaultRowHeight="14.25"/>
  <cols>
    <col min="1" max="1" width="4.875" style="48" customWidth="1"/>
    <col min="2" max="2" width="7.5" style="48" customWidth="1"/>
    <col min="3" max="3" width="11.5" style="48" customWidth="1"/>
    <col min="4" max="4" width="8.5" style="48" customWidth="1"/>
    <col min="5" max="24" width="9.125" style="48" customWidth="1"/>
    <col min="25" max="25" width="4.125" style="48" customWidth="1"/>
    <col min="26" max="26" width="7.375" style="48" customWidth="1"/>
    <col min="27" max="27" width="11.25" style="48" customWidth="1"/>
    <col min="28" max="28" width="9.25" style="48" bestFit="1" customWidth="1"/>
    <col min="29" max="29" width="8.75" style="48" customWidth="1"/>
    <col min="30" max="30" width="8.75" style="48" bestFit="1" customWidth="1"/>
    <col min="31" max="31" width="8" style="48" bestFit="1" customWidth="1"/>
    <col min="32" max="37" width="8.625" style="48" bestFit="1" customWidth="1"/>
    <col min="38" max="38" width="9.25" style="48" customWidth="1"/>
    <col min="39" max="39" width="8.75" style="48" customWidth="1"/>
    <col min="40" max="45" width="8.625" style="48" customWidth="1"/>
    <col min="46" max="16384" width="10.5" style="48"/>
  </cols>
  <sheetData>
    <row r="1" spans="2:41" ht="17.25">
      <c r="B1" s="557" t="s">
        <v>124</v>
      </c>
      <c r="C1" s="47"/>
      <c r="D1" s="47"/>
      <c r="E1" s="47"/>
      <c r="F1" s="47"/>
      <c r="G1" s="47"/>
      <c r="H1" s="47"/>
      <c r="I1" s="47"/>
      <c r="J1" s="47"/>
      <c r="K1" s="47"/>
      <c r="M1" s="47"/>
      <c r="N1" s="47"/>
      <c r="O1" s="47"/>
      <c r="P1" s="47"/>
      <c r="Q1" s="47"/>
      <c r="R1" s="47"/>
      <c r="S1" s="47"/>
      <c r="X1" s="558"/>
      <c r="Y1" s="558"/>
      <c r="Z1" s="558" t="s">
        <v>125</v>
      </c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</row>
    <row r="2" spans="2:41" ht="11.25" customHeight="1" thickBot="1">
      <c r="C2" s="47"/>
      <c r="D2" s="47"/>
      <c r="E2" s="47"/>
      <c r="F2" s="47"/>
      <c r="G2" s="47"/>
      <c r="H2" s="47"/>
      <c r="I2" s="47"/>
      <c r="J2" s="47"/>
      <c r="K2" s="47"/>
      <c r="M2" s="47"/>
      <c r="N2" s="47"/>
      <c r="O2" s="47"/>
      <c r="P2" s="47"/>
      <c r="Q2" s="47"/>
      <c r="R2" s="47"/>
      <c r="S2" s="47"/>
      <c r="X2" s="49"/>
      <c r="Y2" s="49"/>
      <c r="Z2" s="47"/>
      <c r="AA2" s="50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</row>
    <row r="3" spans="2:41" ht="15.95" customHeight="1">
      <c r="B3" s="51"/>
      <c r="C3" s="52"/>
      <c r="D3" s="53"/>
      <c r="E3" s="54" t="s">
        <v>126</v>
      </c>
      <c r="F3" s="55"/>
      <c r="G3" s="55"/>
      <c r="H3" s="55"/>
      <c r="I3" s="55"/>
      <c r="J3" s="55"/>
      <c r="K3" s="56" t="s">
        <v>127</v>
      </c>
      <c r="L3" s="57"/>
      <c r="M3" s="57"/>
      <c r="N3" s="58" t="s">
        <v>128</v>
      </c>
      <c r="O3" s="59"/>
      <c r="P3" s="59"/>
      <c r="Q3" s="58" t="s">
        <v>129</v>
      </c>
      <c r="R3" s="55"/>
      <c r="S3" s="55"/>
      <c r="T3" s="53" t="s">
        <v>130</v>
      </c>
      <c r="U3" s="55"/>
      <c r="V3" s="55"/>
      <c r="W3" s="60"/>
      <c r="Z3" s="51"/>
      <c r="AB3" s="53"/>
      <c r="AC3" s="54" t="s">
        <v>131</v>
      </c>
      <c r="AD3" s="55"/>
      <c r="AE3" s="55"/>
      <c r="AF3" s="55"/>
      <c r="AG3" s="53" t="s">
        <v>131</v>
      </c>
      <c r="AH3" s="55"/>
      <c r="AI3" s="55"/>
      <c r="AJ3" s="55"/>
      <c r="AK3" s="55"/>
      <c r="AL3" s="55"/>
      <c r="AM3" s="53" t="s">
        <v>130</v>
      </c>
      <c r="AN3" s="55"/>
      <c r="AO3" s="60"/>
    </row>
    <row r="4" spans="2:41" ht="15.95" customHeight="1">
      <c r="B4" s="61"/>
      <c r="D4" s="62"/>
      <c r="E4" s="63" t="s">
        <v>132</v>
      </c>
      <c r="F4" s="64" t="s">
        <v>133</v>
      </c>
      <c r="G4" s="64" t="s">
        <v>134</v>
      </c>
      <c r="H4" s="64" t="s">
        <v>135</v>
      </c>
      <c r="I4" s="64" t="s">
        <v>136</v>
      </c>
      <c r="J4" s="64" t="s">
        <v>137</v>
      </c>
      <c r="K4" s="64" t="s">
        <v>138</v>
      </c>
      <c r="L4" s="64" t="s">
        <v>127</v>
      </c>
      <c r="M4" s="64" t="s">
        <v>127</v>
      </c>
      <c r="N4" s="64" t="s">
        <v>139</v>
      </c>
      <c r="O4" s="65" t="s">
        <v>140</v>
      </c>
      <c r="P4" s="66"/>
      <c r="Q4" s="67" t="s">
        <v>141</v>
      </c>
      <c r="R4" s="68" t="s">
        <v>142</v>
      </c>
      <c r="S4" s="64" t="s">
        <v>143</v>
      </c>
      <c r="T4" s="62" t="s">
        <v>144</v>
      </c>
      <c r="U4" s="64" t="s">
        <v>145</v>
      </c>
      <c r="V4" s="64" t="s">
        <v>146</v>
      </c>
      <c r="W4" s="69"/>
      <c r="Z4" s="61"/>
      <c r="AB4" s="62"/>
      <c r="AC4" s="63" t="s">
        <v>126</v>
      </c>
      <c r="AD4" s="67" t="s">
        <v>147</v>
      </c>
      <c r="AE4" s="67" t="s">
        <v>148</v>
      </c>
      <c r="AF4" s="67" t="s">
        <v>149</v>
      </c>
      <c r="AG4" s="62" t="s">
        <v>126</v>
      </c>
      <c r="AH4" s="67" t="s">
        <v>150</v>
      </c>
      <c r="AI4" s="67" t="s">
        <v>143</v>
      </c>
      <c r="AJ4" s="67" t="s">
        <v>151</v>
      </c>
      <c r="AK4" s="67" t="s">
        <v>152</v>
      </c>
      <c r="AL4" s="67" t="s">
        <v>145</v>
      </c>
      <c r="AM4" s="62"/>
      <c r="AN4" s="67" t="s">
        <v>145</v>
      </c>
      <c r="AO4" s="70" t="s">
        <v>146</v>
      </c>
    </row>
    <row r="5" spans="2:41" ht="15.95" customHeight="1">
      <c r="B5" s="61"/>
      <c r="D5" s="62" t="s">
        <v>153</v>
      </c>
      <c r="E5" s="63" t="s">
        <v>154</v>
      </c>
      <c r="F5" s="64"/>
      <c r="G5" s="64"/>
      <c r="H5" s="64" t="s">
        <v>155</v>
      </c>
      <c r="I5" s="64"/>
      <c r="J5" s="64" t="s">
        <v>156</v>
      </c>
      <c r="K5" s="64" t="s">
        <v>157</v>
      </c>
      <c r="L5" s="64"/>
      <c r="M5" s="64"/>
      <c r="N5" s="71" t="s">
        <v>158</v>
      </c>
      <c r="O5" s="64"/>
      <c r="P5" s="64"/>
      <c r="Q5" s="67" t="s">
        <v>159</v>
      </c>
      <c r="R5" s="68" t="s">
        <v>160</v>
      </c>
      <c r="S5" s="64" t="s">
        <v>161</v>
      </c>
      <c r="T5" s="62"/>
      <c r="U5" s="64"/>
      <c r="V5" s="64"/>
      <c r="W5" s="72"/>
      <c r="Z5" s="61"/>
      <c r="AB5" s="62" t="s">
        <v>153</v>
      </c>
      <c r="AC5" s="63" t="s">
        <v>132</v>
      </c>
      <c r="AD5" s="67"/>
      <c r="AE5" s="67"/>
      <c r="AF5" s="67"/>
      <c r="AG5" s="62" t="s">
        <v>162</v>
      </c>
      <c r="AH5" s="67" t="s">
        <v>163</v>
      </c>
      <c r="AI5" s="67" t="s">
        <v>161</v>
      </c>
      <c r="AJ5" s="67" t="s">
        <v>164</v>
      </c>
      <c r="AK5" s="67" t="s">
        <v>165</v>
      </c>
      <c r="AL5" s="67"/>
      <c r="AM5" s="62"/>
      <c r="AN5" s="67"/>
      <c r="AO5" s="70"/>
    </row>
    <row r="6" spans="2:41" ht="15.95" customHeight="1">
      <c r="B6" s="61"/>
      <c r="C6" s="73"/>
      <c r="D6" s="62"/>
      <c r="E6" s="63"/>
      <c r="F6" s="64"/>
      <c r="G6" s="64"/>
      <c r="H6" s="64" t="s">
        <v>166</v>
      </c>
      <c r="I6" s="64" t="s">
        <v>167</v>
      </c>
      <c r="J6" s="64" t="s">
        <v>168</v>
      </c>
      <c r="K6" s="64"/>
      <c r="L6" s="64" t="s">
        <v>138</v>
      </c>
      <c r="M6" s="64" t="s">
        <v>169</v>
      </c>
      <c r="N6" s="64"/>
      <c r="O6" s="74" t="s">
        <v>170</v>
      </c>
      <c r="P6" s="74" t="s">
        <v>171</v>
      </c>
      <c r="Q6" s="67" t="s">
        <v>172</v>
      </c>
      <c r="R6" s="68" t="s">
        <v>173</v>
      </c>
      <c r="S6" s="64" t="s">
        <v>174</v>
      </c>
      <c r="T6" s="62"/>
      <c r="U6" s="64" t="s">
        <v>175</v>
      </c>
      <c r="V6" s="64" t="s">
        <v>144</v>
      </c>
      <c r="W6" s="72" t="s">
        <v>176</v>
      </c>
      <c r="Z6" s="61"/>
      <c r="AB6" s="62"/>
      <c r="AC6" s="63" t="s">
        <v>154</v>
      </c>
      <c r="AD6" s="67"/>
      <c r="AE6" s="67"/>
      <c r="AF6" s="67" t="s">
        <v>134</v>
      </c>
      <c r="AG6" s="62" t="s">
        <v>177</v>
      </c>
      <c r="AH6" s="67" t="s">
        <v>178</v>
      </c>
      <c r="AI6" s="67" t="s">
        <v>174</v>
      </c>
      <c r="AJ6" s="67" t="s">
        <v>179</v>
      </c>
      <c r="AK6" s="67" t="s">
        <v>180</v>
      </c>
      <c r="AL6" s="67" t="s">
        <v>181</v>
      </c>
      <c r="AM6" s="62"/>
      <c r="AN6" s="67" t="s">
        <v>175</v>
      </c>
      <c r="AO6" s="70"/>
    </row>
    <row r="7" spans="2:41" ht="15.95" customHeight="1">
      <c r="B7" s="61"/>
      <c r="D7" s="62"/>
      <c r="E7" s="63"/>
      <c r="F7" s="64"/>
      <c r="G7" s="64"/>
      <c r="H7" s="64" t="s">
        <v>182</v>
      </c>
      <c r="I7" s="64"/>
      <c r="J7" s="64" t="s">
        <v>183</v>
      </c>
      <c r="K7" s="64"/>
      <c r="L7" s="64"/>
      <c r="M7" s="64"/>
      <c r="N7" s="64"/>
      <c r="O7" s="64"/>
      <c r="P7" s="64"/>
      <c r="Q7" s="75" t="s">
        <v>184</v>
      </c>
      <c r="R7" s="68" t="s">
        <v>185</v>
      </c>
      <c r="S7" s="64" t="s">
        <v>186</v>
      </c>
      <c r="T7" s="62"/>
      <c r="U7" s="64"/>
      <c r="V7" s="64"/>
      <c r="W7" s="72"/>
      <c r="Z7" s="61"/>
      <c r="AB7" s="62"/>
      <c r="AC7" s="63"/>
      <c r="AD7" s="67"/>
      <c r="AE7" s="67"/>
      <c r="AF7" s="67"/>
      <c r="AG7" s="62" t="s">
        <v>187</v>
      </c>
      <c r="AH7" s="67" t="s">
        <v>188</v>
      </c>
      <c r="AI7" s="67" t="s">
        <v>186</v>
      </c>
      <c r="AJ7" s="67" t="s">
        <v>189</v>
      </c>
      <c r="AK7" s="67" t="s">
        <v>190</v>
      </c>
      <c r="AL7" s="67"/>
      <c r="AM7" s="62" t="s">
        <v>191</v>
      </c>
      <c r="AN7" s="67"/>
      <c r="AO7" s="70"/>
    </row>
    <row r="8" spans="2:41" ht="15.95" customHeight="1">
      <c r="B8" s="76"/>
      <c r="C8" s="77"/>
      <c r="D8" s="78"/>
      <c r="E8" s="79"/>
      <c r="F8" s="80" t="s">
        <v>192</v>
      </c>
      <c r="G8" s="80" t="s">
        <v>193</v>
      </c>
      <c r="H8" s="80" t="s">
        <v>194</v>
      </c>
      <c r="I8" s="80" t="s">
        <v>195</v>
      </c>
      <c r="J8" s="80"/>
      <c r="K8" s="80"/>
      <c r="L8" s="81" t="s">
        <v>196</v>
      </c>
      <c r="M8" s="80" t="s">
        <v>197</v>
      </c>
      <c r="N8" s="80"/>
      <c r="O8" s="82" t="s">
        <v>198</v>
      </c>
      <c r="P8" s="83"/>
      <c r="Q8" s="84"/>
      <c r="R8" s="85" t="s">
        <v>199</v>
      </c>
      <c r="S8" s="80"/>
      <c r="T8" s="78"/>
      <c r="U8" s="80" t="s">
        <v>200</v>
      </c>
      <c r="V8" s="80"/>
      <c r="W8" s="86"/>
      <c r="Z8" s="76"/>
      <c r="AA8" s="77"/>
      <c r="AB8" s="78"/>
      <c r="AC8" s="79"/>
      <c r="AD8" s="84" t="s">
        <v>193</v>
      </c>
      <c r="AE8" s="84" t="s">
        <v>195</v>
      </c>
      <c r="AF8" s="84" t="s">
        <v>183</v>
      </c>
      <c r="AG8" s="78"/>
      <c r="AH8" s="84" t="s">
        <v>201</v>
      </c>
      <c r="AI8" s="84"/>
      <c r="AJ8" s="84" t="s">
        <v>202</v>
      </c>
      <c r="AK8" s="84" t="s">
        <v>186</v>
      </c>
      <c r="AL8" s="84" t="s">
        <v>186</v>
      </c>
      <c r="AM8" s="78"/>
      <c r="AN8" s="84" t="s">
        <v>200</v>
      </c>
      <c r="AO8" s="87" t="s">
        <v>203</v>
      </c>
    </row>
    <row r="9" spans="2:41" ht="15.95" customHeight="1">
      <c r="B9" s="88" t="s">
        <v>204</v>
      </c>
      <c r="C9" s="48" t="s">
        <v>29</v>
      </c>
      <c r="D9" s="89">
        <f t="shared" ref="D9:D23" si="0">E9+K9+Q9+T9</f>
        <v>2009</v>
      </c>
      <c r="E9" s="90">
        <f t="shared" ref="E9:E23" si="1">SUM(F9:J9)</f>
        <v>1749</v>
      </c>
      <c r="F9" s="89">
        <v>64</v>
      </c>
      <c r="G9" s="89">
        <v>851</v>
      </c>
      <c r="H9" s="89">
        <v>412</v>
      </c>
      <c r="I9" s="89">
        <v>172</v>
      </c>
      <c r="J9" s="89">
        <v>250</v>
      </c>
      <c r="K9" s="91" t="s">
        <v>205</v>
      </c>
      <c r="L9" s="91" t="s">
        <v>205</v>
      </c>
      <c r="M9" s="92" t="s">
        <v>205</v>
      </c>
      <c r="N9" s="93" t="s">
        <v>205</v>
      </c>
      <c r="O9" s="91" t="s">
        <v>205</v>
      </c>
      <c r="P9" s="91" t="s">
        <v>205</v>
      </c>
      <c r="Q9" s="89">
        <f t="shared" ref="Q9:Q23" si="2">SUM(R9:S9)</f>
        <v>200</v>
      </c>
      <c r="R9" s="89">
        <v>134</v>
      </c>
      <c r="S9" s="94">
        <v>66</v>
      </c>
      <c r="T9" s="89">
        <f>SUM(U9:W9)</f>
        <v>60</v>
      </c>
      <c r="U9" s="89">
        <v>16</v>
      </c>
      <c r="V9" s="94">
        <v>44</v>
      </c>
      <c r="W9" s="95" t="s">
        <v>206</v>
      </c>
      <c r="Z9" s="88" t="s">
        <v>204</v>
      </c>
      <c r="AA9" s="96" t="s">
        <v>29</v>
      </c>
      <c r="AB9" s="89">
        <f t="shared" ref="AB9:AB18" si="3">AC9+AG9+AM9</f>
        <v>680</v>
      </c>
      <c r="AC9" s="90">
        <f t="shared" ref="AC9:AC18" si="4">SUM(AD9:AF9)</f>
        <v>453</v>
      </c>
      <c r="AD9" s="89">
        <v>240</v>
      </c>
      <c r="AE9" s="89">
        <v>93</v>
      </c>
      <c r="AF9" s="89">
        <v>120</v>
      </c>
      <c r="AG9" s="89">
        <f t="shared" ref="AG9:AG18" si="5">SUM(AH9:AL9)</f>
        <v>123</v>
      </c>
      <c r="AH9" s="91" t="s">
        <v>207</v>
      </c>
      <c r="AI9" s="89">
        <v>52</v>
      </c>
      <c r="AJ9" s="89">
        <v>56</v>
      </c>
      <c r="AK9" s="94">
        <v>8</v>
      </c>
      <c r="AL9" s="89">
        <v>7</v>
      </c>
      <c r="AM9" s="89">
        <v>104</v>
      </c>
      <c r="AN9" s="91" t="s">
        <v>205</v>
      </c>
      <c r="AO9" s="97" t="s">
        <v>205</v>
      </c>
    </row>
    <row r="10" spans="2:41" ht="15.95" customHeight="1">
      <c r="B10" s="88" t="s">
        <v>34</v>
      </c>
      <c r="C10" s="96" t="s">
        <v>35</v>
      </c>
      <c r="D10" s="89">
        <f t="shared" si="0"/>
        <v>2048</v>
      </c>
      <c r="E10" s="90">
        <f t="shared" si="1"/>
        <v>1899</v>
      </c>
      <c r="F10" s="89">
        <v>87</v>
      </c>
      <c r="G10" s="89">
        <v>883</v>
      </c>
      <c r="H10" s="89">
        <v>503</v>
      </c>
      <c r="I10" s="89">
        <v>149</v>
      </c>
      <c r="J10" s="89">
        <v>277</v>
      </c>
      <c r="K10" s="91" t="s">
        <v>205</v>
      </c>
      <c r="L10" s="91" t="s">
        <v>205</v>
      </c>
      <c r="M10" s="98" t="s">
        <v>205</v>
      </c>
      <c r="N10" s="93" t="s">
        <v>205</v>
      </c>
      <c r="O10" s="91" t="s">
        <v>205</v>
      </c>
      <c r="P10" s="91" t="s">
        <v>205</v>
      </c>
      <c r="Q10" s="89">
        <f t="shared" si="2"/>
        <v>91</v>
      </c>
      <c r="R10" s="89">
        <v>45</v>
      </c>
      <c r="S10" s="94">
        <v>46</v>
      </c>
      <c r="T10" s="89">
        <f t="shared" ref="T10:T22" si="6">SUM(U10:V10)</f>
        <v>58</v>
      </c>
      <c r="U10" s="89">
        <v>16</v>
      </c>
      <c r="V10" s="94">
        <v>42</v>
      </c>
      <c r="W10" s="95" t="s">
        <v>206</v>
      </c>
      <c r="Z10" s="88" t="s">
        <v>34</v>
      </c>
      <c r="AA10" s="6" t="s">
        <v>35</v>
      </c>
      <c r="AB10" s="89">
        <f t="shared" si="3"/>
        <v>741</v>
      </c>
      <c r="AC10" s="90">
        <f t="shared" si="4"/>
        <v>509</v>
      </c>
      <c r="AD10" s="89">
        <v>265</v>
      </c>
      <c r="AE10" s="89">
        <v>87</v>
      </c>
      <c r="AF10" s="89">
        <v>157</v>
      </c>
      <c r="AG10" s="89">
        <f t="shared" si="5"/>
        <v>129</v>
      </c>
      <c r="AH10" s="89">
        <v>7</v>
      </c>
      <c r="AI10" s="89">
        <v>47</v>
      </c>
      <c r="AJ10" s="89">
        <v>58</v>
      </c>
      <c r="AK10" s="94">
        <v>8</v>
      </c>
      <c r="AL10" s="89">
        <v>9</v>
      </c>
      <c r="AM10" s="89">
        <v>103</v>
      </c>
      <c r="AN10" s="91" t="s">
        <v>205</v>
      </c>
      <c r="AO10" s="97" t="s">
        <v>205</v>
      </c>
    </row>
    <row r="11" spans="2:41" ht="15.95" customHeight="1">
      <c r="B11" s="88" t="s">
        <v>44</v>
      </c>
      <c r="C11" s="96" t="s">
        <v>208</v>
      </c>
      <c r="D11" s="89">
        <f t="shared" si="0"/>
        <v>2183</v>
      </c>
      <c r="E11" s="90">
        <f t="shared" si="1"/>
        <v>2045</v>
      </c>
      <c r="F11" s="89">
        <v>58</v>
      </c>
      <c r="G11" s="89">
        <v>921</v>
      </c>
      <c r="H11" s="89">
        <v>596</v>
      </c>
      <c r="I11" s="89">
        <v>141</v>
      </c>
      <c r="J11" s="89">
        <v>329</v>
      </c>
      <c r="K11" s="91" t="s">
        <v>205</v>
      </c>
      <c r="L11" s="91" t="s">
        <v>205</v>
      </c>
      <c r="M11" s="98" t="s">
        <v>209</v>
      </c>
      <c r="N11" s="93" t="s">
        <v>205</v>
      </c>
      <c r="O11" s="91" t="s">
        <v>205</v>
      </c>
      <c r="P11" s="91" t="s">
        <v>205</v>
      </c>
      <c r="Q11" s="89">
        <f t="shared" si="2"/>
        <v>103</v>
      </c>
      <c r="R11" s="89">
        <v>63</v>
      </c>
      <c r="S11" s="94">
        <v>40</v>
      </c>
      <c r="T11" s="89">
        <f t="shared" si="6"/>
        <v>35</v>
      </c>
      <c r="U11" s="89">
        <v>13</v>
      </c>
      <c r="V11" s="94">
        <v>22</v>
      </c>
      <c r="W11" s="95" t="s">
        <v>206</v>
      </c>
      <c r="Z11" s="88" t="s">
        <v>44</v>
      </c>
      <c r="AA11" s="6" t="s">
        <v>208</v>
      </c>
      <c r="AB11" s="89">
        <f t="shared" si="3"/>
        <v>797</v>
      </c>
      <c r="AC11" s="90">
        <f t="shared" si="4"/>
        <v>512</v>
      </c>
      <c r="AD11" s="89">
        <v>206</v>
      </c>
      <c r="AE11" s="89">
        <v>124</v>
      </c>
      <c r="AF11" s="89">
        <v>182</v>
      </c>
      <c r="AG11" s="89">
        <f t="shared" si="5"/>
        <v>136</v>
      </c>
      <c r="AH11" s="89">
        <v>12</v>
      </c>
      <c r="AI11" s="89">
        <v>34</v>
      </c>
      <c r="AJ11" s="89">
        <v>75</v>
      </c>
      <c r="AK11" s="94">
        <v>8</v>
      </c>
      <c r="AL11" s="89">
        <v>7</v>
      </c>
      <c r="AM11" s="89">
        <v>149</v>
      </c>
      <c r="AN11" s="91" t="s">
        <v>205</v>
      </c>
      <c r="AO11" s="97" t="s">
        <v>205</v>
      </c>
    </row>
    <row r="12" spans="2:41" ht="15.95" customHeight="1">
      <c r="B12" s="88" t="s">
        <v>210</v>
      </c>
      <c r="C12" s="96" t="s">
        <v>211</v>
      </c>
      <c r="D12" s="89">
        <f t="shared" si="0"/>
        <v>2471</v>
      </c>
      <c r="E12" s="90">
        <f t="shared" si="1"/>
        <v>2355</v>
      </c>
      <c r="F12" s="89">
        <v>92</v>
      </c>
      <c r="G12" s="89">
        <v>1005</v>
      </c>
      <c r="H12" s="89">
        <v>735</v>
      </c>
      <c r="I12" s="89">
        <v>105</v>
      </c>
      <c r="J12" s="89">
        <v>418</v>
      </c>
      <c r="K12" s="91" t="s">
        <v>205</v>
      </c>
      <c r="L12" s="91" t="s">
        <v>205</v>
      </c>
      <c r="M12" s="98" t="s">
        <v>205</v>
      </c>
      <c r="N12" s="93" t="s">
        <v>205</v>
      </c>
      <c r="O12" s="91" t="s">
        <v>205</v>
      </c>
      <c r="P12" s="91" t="s">
        <v>205</v>
      </c>
      <c r="Q12" s="89">
        <f t="shared" si="2"/>
        <v>94</v>
      </c>
      <c r="R12" s="89">
        <v>65</v>
      </c>
      <c r="S12" s="94">
        <v>29</v>
      </c>
      <c r="T12" s="89">
        <f t="shared" si="6"/>
        <v>22</v>
      </c>
      <c r="U12" s="89">
        <v>9</v>
      </c>
      <c r="V12" s="94">
        <v>13</v>
      </c>
      <c r="W12" s="95" t="s">
        <v>206</v>
      </c>
      <c r="Z12" s="88" t="s">
        <v>210</v>
      </c>
      <c r="AA12" s="6" t="s">
        <v>211</v>
      </c>
      <c r="AB12" s="89">
        <f t="shared" si="3"/>
        <v>973</v>
      </c>
      <c r="AC12" s="90">
        <f t="shared" si="4"/>
        <v>610</v>
      </c>
      <c r="AD12" s="89">
        <v>197</v>
      </c>
      <c r="AE12" s="89">
        <v>161</v>
      </c>
      <c r="AF12" s="89">
        <v>252</v>
      </c>
      <c r="AG12" s="89">
        <f t="shared" si="5"/>
        <v>179</v>
      </c>
      <c r="AH12" s="89">
        <v>23</v>
      </c>
      <c r="AI12" s="89">
        <v>32</v>
      </c>
      <c r="AJ12" s="89">
        <v>106</v>
      </c>
      <c r="AK12" s="94">
        <v>8</v>
      </c>
      <c r="AL12" s="89">
        <v>10</v>
      </c>
      <c r="AM12" s="89">
        <v>184</v>
      </c>
      <c r="AN12" s="91" t="s">
        <v>205</v>
      </c>
      <c r="AO12" s="97" t="s">
        <v>205</v>
      </c>
    </row>
    <row r="13" spans="2:41" ht="15.95" customHeight="1">
      <c r="B13" s="88" t="s">
        <v>212</v>
      </c>
      <c r="C13" s="96" t="s">
        <v>213</v>
      </c>
      <c r="D13" s="89">
        <f t="shared" si="0"/>
        <v>2755</v>
      </c>
      <c r="E13" s="90">
        <f t="shared" si="1"/>
        <v>2640</v>
      </c>
      <c r="F13" s="89">
        <v>69</v>
      </c>
      <c r="G13" s="89">
        <v>1016</v>
      </c>
      <c r="H13" s="89">
        <v>846</v>
      </c>
      <c r="I13" s="89">
        <v>115</v>
      </c>
      <c r="J13" s="89">
        <v>594</v>
      </c>
      <c r="K13" s="91" t="s">
        <v>205</v>
      </c>
      <c r="L13" s="91" t="s">
        <v>205</v>
      </c>
      <c r="M13" s="98" t="s">
        <v>205</v>
      </c>
      <c r="N13" s="93" t="s">
        <v>205</v>
      </c>
      <c r="O13" s="91" t="s">
        <v>205</v>
      </c>
      <c r="P13" s="91" t="s">
        <v>205</v>
      </c>
      <c r="Q13" s="89">
        <f t="shared" si="2"/>
        <v>101</v>
      </c>
      <c r="R13" s="89">
        <v>72</v>
      </c>
      <c r="S13" s="94">
        <v>29</v>
      </c>
      <c r="T13" s="89">
        <f t="shared" si="6"/>
        <v>14</v>
      </c>
      <c r="U13" s="89">
        <v>5</v>
      </c>
      <c r="V13" s="94">
        <v>9</v>
      </c>
      <c r="W13" s="95" t="s">
        <v>206</v>
      </c>
      <c r="Z13" s="88" t="s">
        <v>212</v>
      </c>
      <c r="AA13" s="6" t="s">
        <v>213</v>
      </c>
      <c r="AB13" s="89">
        <f t="shared" si="3"/>
        <v>1201</v>
      </c>
      <c r="AC13" s="90">
        <f t="shared" si="4"/>
        <v>752</v>
      </c>
      <c r="AD13" s="89">
        <v>209</v>
      </c>
      <c r="AE13" s="89">
        <v>182</v>
      </c>
      <c r="AF13" s="89">
        <f>348+13</f>
        <v>361</v>
      </c>
      <c r="AG13" s="89">
        <f t="shared" si="5"/>
        <v>250</v>
      </c>
      <c r="AH13" s="89">
        <v>52</v>
      </c>
      <c r="AI13" s="89">
        <v>29</v>
      </c>
      <c r="AJ13" s="89">
        <f>40+70+42</f>
        <v>152</v>
      </c>
      <c r="AK13" s="94">
        <v>4</v>
      </c>
      <c r="AL13" s="89">
        <v>13</v>
      </c>
      <c r="AM13" s="89">
        <f t="shared" ref="AM13:AM18" si="7">SUM(AN13:AO13)</f>
        <v>199</v>
      </c>
      <c r="AN13" s="89">
        <v>34</v>
      </c>
      <c r="AO13" s="99">
        <v>165</v>
      </c>
    </row>
    <row r="14" spans="2:41" ht="15.95" customHeight="1">
      <c r="B14" s="88" t="s">
        <v>214</v>
      </c>
      <c r="C14" s="96" t="s">
        <v>215</v>
      </c>
      <c r="D14" s="89">
        <f t="shared" si="0"/>
        <v>3217</v>
      </c>
      <c r="E14" s="90">
        <f t="shared" si="1"/>
        <v>3063</v>
      </c>
      <c r="F14" s="89">
        <v>99</v>
      </c>
      <c r="G14" s="89">
        <v>1064</v>
      </c>
      <c r="H14" s="89">
        <v>1125</v>
      </c>
      <c r="I14" s="89">
        <v>115</v>
      </c>
      <c r="J14" s="89">
        <v>660</v>
      </c>
      <c r="K14" s="91" t="s">
        <v>205</v>
      </c>
      <c r="L14" s="91" t="s">
        <v>205</v>
      </c>
      <c r="M14" s="98" t="s">
        <v>205</v>
      </c>
      <c r="N14" s="93" t="s">
        <v>205</v>
      </c>
      <c r="O14" s="91" t="s">
        <v>205</v>
      </c>
      <c r="P14" s="91" t="s">
        <v>205</v>
      </c>
      <c r="Q14" s="89">
        <f t="shared" si="2"/>
        <v>143</v>
      </c>
      <c r="R14" s="89">
        <v>117</v>
      </c>
      <c r="S14" s="94">
        <v>26</v>
      </c>
      <c r="T14" s="89">
        <f t="shared" si="6"/>
        <v>11</v>
      </c>
      <c r="U14" s="89">
        <v>5</v>
      </c>
      <c r="V14" s="94">
        <v>6</v>
      </c>
      <c r="W14" s="95" t="s">
        <v>206</v>
      </c>
      <c r="Z14" s="88" t="s">
        <v>214</v>
      </c>
      <c r="AA14" s="6" t="s">
        <v>215</v>
      </c>
      <c r="AB14" s="89">
        <f t="shared" si="3"/>
        <v>1526</v>
      </c>
      <c r="AC14" s="90">
        <f t="shared" si="4"/>
        <v>987</v>
      </c>
      <c r="AD14" s="89">
        <v>262</v>
      </c>
      <c r="AE14" s="89">
        <v>245</v>
      </c>
      <c r="AF14" s="89">
        <f>469+11</f>
        <v>480</v>
      </c>
      <c r="AG14" s="89">
        <f t="shared" si="5"/>
        <v>300</v>
      </c>
      <c r="AH14" s="89">
        <v>75</v>
      </c>
      <c r="AI14" s="89">
        <v>32</v>
      </c>
      <c r="AJ14" s="89">
        <f>38+79+64</f>
        <v>181</v>
      </c>
      <c r="AK14" s="94">
        <v>1</v>
      </c>
      <c r="AL14" s="89">
        <v>11</v>
      </c>
      <c r="AM14" s="89">
        <f t="shared" si="7"/>
        <v>239</v>
      </c>
      <c r="AN14" s="89">
        <v>35</v>
      </c>
      <c r="AO14" s="99">
        <v>204</v>
      </c>
    </row>
    <row r="15" spans="2:41" ht="15.95" customHeight="1">
      <c r="B15" s="88" t="s">
        <v>216</v>
      </c>
      <c r="C15" s="96" t="s">
        <v>81</v>
      </c>
      <c r="D15" s="89">
        <f t="shared" si="0"/>
        <v>3579</v>
      </c>
      <c r="E15" s="90">
        <f t="shared" si="1"/>
        <v>3455</v>
      </c>
      <c r="F15" s="89">
        <v>84</v>
      </c>
      <c r="G15" s="89">
        <v>1078</v>
      </c>
      <c r="H15" s="89">
        <v>1371</v>
      </c>
      <c r="I15" s="89">
        <v>140</v>
      </c>
      <c r="J15" s="89">
        <v>782</v>
      </c>
      <c r="K15" s="91" t="s">
        <v>205</v>
      </c>
      <c r="L15" s="91" t="s">
        <v>205</v>
      </c>
      <c r="M15" s="98" t="s">
        <v>205</v>
      </c>
      <c r="N15" s="93" t="s">
        <v>205</v>
      </c>
      <c r="O15" s="91" t="s">
        <v>205</v>
      </c>
      <c r="P15" s="91" t="s">
        <v>205</v>
      </c>
      <c r="Q15" s="89">
        <f t="shared" si="2"/>
        <v>110</v>
      </c>
      <c r="R15" s="89">
        <v>83</v>
      </c>
      <c r="S15" s="94">
        <v>27</v>
      </c>
      <c r="T15" s="89">
        <f t="shared" si="6"/>
        <v>14</v>
      </c>
      <c r="U15" s="89">
        <v>1</v>
      </c>
      <c r="V15" s="94">
        <v>13</v>
      </c>
      <c r="W15" s="95" t="s">
        <v>206</v>
      </c>
      <c r="Z15" s="88" t="s">
        <v>216</v>
      </c>
      <c r="AA15" s="6" t="s">
        <v>81</v>
      </c>
      <c r="AB15" s="89">
        <f t="shared" si="3"/>
        <v>1783</v>
      </c>
      <c r="AC15" s="90">
        <f t="shared" si="4"/>
        <v>1160</v>
      </c>
      <c r="AD15" s="89">
        <v>240</v>
      </c>
      <c r="AE15" s="89">
        <v>332</v>
      </c>
      <c r="AF15" s="89">
        <f>583+5</f>
        <v>588</v>
      </c>
      <c r="AG15" s="89">
        <f t="shared" si="5"/>
        <v>335</v>
      </c>
      <c r="AH15" s="89">
        <v>66</v>
      </c>
      <c r="AI15" s="89">
        <v>35</v>
      </c>
      <c r="AJ15" s="89">
        <f>78+80+69</f>
        <v>227</v>
      </c>
      <c r="AK15" s="91" t="s">
        <v>207</v>
      </c>
      <c r="AL15" s="89">
        <v>7</v>
      </c>
      <c r="AM15" s="89">
        <f t="shared" si="7"/>
        <v>288</v>
      </c>
      <c r="AN15" s="89">
        <v>37</v>
      </c>
      <c r="AO15" s="99">
        <v>251</v>
      </c>
    </row>
    <row r="16" spans="2:41" ht="15.95" customHeight="1">
      <c r="B16" s="88" t="s">
        <v>217</v>
      </c>
      <c r="C16" s="96" t="s">
        <v>83</v>
      </c>
      <c r="D16" s="89">
        <f t="shared" si="0"/>
        <v>3701</v>
      </c>
      <c r="E16" s="90">
        <f t="shared" si="1"/>
        <v>3563</v>
      </c>
      <c r="F16" s="89">
        <v>82</v>
      </c>
      <c r="G16" s="89">
        <v>1062</v>
      </c>
      <c r="H16" s="89">
        <v>1488</v>
      </c>
      <c r="I16" s="89">
        <v>155</v>
      </c>
      <c r="J16" s="89">
        <v>776</v>
      </c>
      <c r="K16" s="91" t="s">
        <v>205</v>
      </c>
      <c r="L16" s="91" t="s">
        <v>205</v>
      </c>
      <c r="M16" s="98" t="s">
        <v>205</v>
      </c>
      <c r="N16" s="93" t="s">
        <v>205</v>
      </c>
      <c r="O16" s="91" t="s">
        <v>205</v>
      </c>
      <c r="P16" s="91" t="s">
        <v>205</v>
      </c>
      <c r="Q16" s="89">
        <f t="shared" si="2"/>
        <v>123</v>
      </c>
      <c r="R16" s="89">
        <v>95</v>
      </c>
      <c r="S16" s="94">
        <v>28</v>
      </c>
      <c r="T16" s="89">
        <f t="shared" si="6"/>
        <v>15</v>
      </c>
      <c r="U16" s="89">
        <v>4</v>
      </c>
      <c r="V16" s="94">
        <v>11</v>
      </c>
      <c r="W16" s="95" t="s">
        <v>206</v>
      </c>
      <c r="Z16" s="88" t="s">
        <v>217</v>
      </c>
      <c r="AA16" s="6" t="s">
        <v>83</v>
      </c>
      <c r="AB16" s="89">
        <f t="shared" si="3"/>
        <v>1930</v>
      </c>
      <c r="AC16" s="90">
        <f t="shared" si="4"/>
        <v>1199</v>
      </c>
      <c r="AD16" s="89">
        <v>252</v>
      </c>
      <c r="AE16" s="89">
        <v>324</v>
      </c>
      <c r="AF16" s="89">
        <f>616+7</f>
        <v>623</v>
      </c>
      <c r="AG16" s="89">
        <f t="shared" si="5"/>
        <v>375</v>
      </c>
      <c r="AH16" s="89">
        <v>77</v>
      </c>
      <c r="AI16" s="89">
        <v>34</v>
      </c>
      <c r="AJ16" s="89">
        <f>88+96+68</f>
        <v>252</v>
      </c>
      <c r="AK16" s="94">
        <v>1</v>
      </c>
      <c r="AL16" s="89">
        <v>11</v>
      </c>
      <c r="AM16" s="89">
        <f t="shared" si="7"/>
        <v>356</v>
      </c>
      <c r="AN16" s="89">
        <v>53</v>
      </c>
      <c r="AO16" s="99">
        <v>303</v>
      </c>
    </row>
    <row r="17" spans="2:46" ht="15.95" customHeight="1">
      <c r="B17" s="88" t="s">
        <v>218</v>
      </c>
      <c r="C17" s="96" t="s">
        <v>85</v>
      </c>
      <c r="D17" s="89">
        <f t="shared" si="0"/>
        <v>3880</v>
      </c>
      <c r="E17" s="90">
        <f t="shared" si="1"/>
        <v>3741</v>
      </c>
      <c r="F17" s="89">
        <v>87</v>
      </c>
      <c r="G17" s="89">
        <v>1076</v>
      </c>
      <c r="H17" s="89">
        <v>1607</v>
      </c>
      <c r="I17" s="89">
        <v>191</v>
      </c>
      <c r="J17" s="89">
        <v>780</v>
      </c>
      <c r="K17" s="91" t="s">
        <v>24</v>
      </c>
      <c r="L17" s="91" t="s">
        <v>24</v>
      </c>
      <c r="M17" s="98" t="s">
        <v>24</v>
      </c>
      <c r="N17" s="93" t="s">
        <v>205</v>
      </c>
      <c r="O17" s="91" t="s">
        <v>205</v>
      </c>
      <c r="P17" s="91" t="s">
        <v>205</v>
      </c>
      <c r="Q17" s="89">
        <f t="shared" si="2"/>
        <v>125</v>
      </c>
      <c r="R17" s="89">
        <v>95</v>
      </c>
      <c r="S17" s="94">
        <v>30</v>
      </c>
      <c r="T17" s="89">
        <f t="shared" si="6"/>
        <v>14</v>
      </c>
      <c r="U17" s="89">
        <v>4</v>
      </c>
      <c r="V17" s="94">
        <v>10</v>
      </c>
      <c r="W17" s="95" t="s">
        <v>206</v>
      </c>
      <c r="Z17" s="88" t="s">
        <v>218</v>
      </c>
      <c r="AA17" s="6" t="s">
        <v>85</v>
      </c>
      <c r="AB17" s="89">
        <f t="shared" si="3"/>
        <v>2025</v>
      </c>
      <c r="AC17" s="90">
        <f t="shared" si="4"/>
        <v>1313</v>
      </c>
      <c r="AD17" s="89">
        <v>254</v>
      </c>
      <c r="AE17" s="89">
        <v>351</v>
      </c>
      <c r="AF17" s="89">
        <f>704+4</f>
        <v>708</v>
      </c>
      <c r="AG17" s="89">
        <f t="shared" si="5"/>
        <v>381</v>
      </c>
      <c r="AH17" s="89">
        <v>81</v>
      </c>
      <c r="AI17" s="89">
        <v>44</v>
      </c>
      <c r="AJ17" s="89">
        <f>94+85+63</f>
        <v>242</v>
      </c>
      <c r="AK17" s="94">
        <v>1</v>
      </c>
      <c r="AL17" s="89">
        <v>13</v>
      </c>
      <c r="AM17" s="89">
        <f t="shared" si="7"/>
        <v>331</v>
      </c>
      <c r="AN17" s="89">
        <v>57</v>
      </c>
      <c r="AO17" s="99">
        <v>274</v>
      </c>
    </row>
    <row r="18" spans="2:46" ht="15.95" customHeight="1">
      <c r="B18" s="88" t="s">
        <v>86</v>
      </c>
      <c r="C18" s="96" t="s">
        <v>87</v>
      </c>
      <c r="D18" s="89">
        <f t="shared" si="0"/>
        <v>4074</v>
      </c>
      <c r="E18" s="90">
        <f t="shared" si="1"/>
        <v>3929</v>
      </c>
      <c r="F18" s="89">
        <v>67</v>
      </c>
      <c r="G18" s="89">
        <v>978</v>
      </c>
      <c r="H18" s="89">
        <v>1854</v>
      </c>
      <c r="I18" s="89">
        <v>329</v>
      </c>
      <c r="J18" s="89">
        <v>701</v>
      </c>
      <c r="K18" s="89">
        <f t="shared" ref="K18:K23" si="8">SUM(L18:M18)</f>
        <v>6</v>
      </c>
      <c r="L18" s="91" t="s">
        <v>24</v>
      </c>
      <c r="M18" s="100">
        <v>6</v>
      </c>
      <c r="N18" s="93" t="s">
        <v>205</v>
      </c>
      <c r="O18" s="91" t="s">
        <v>205</v>
      </c>
      <c r="P18" s="91" t="s">
        <v>205</v>
      </c>
      <c r="Q18" s="89">
        <f t="shared" si="2"/>
        <v>120</v>
      </c>
      <c r="R18" s="89">
        <v>82</v>
      </c>
      <c r="S18" s="94">
        <v>38</v>
      </c>
      <c r="T18" s="89">
        <f t="shared" si="6"/>
        <v>19</v>
      </c>
      <c r="U18" s="89">
        <v>8</v>
      </c>
      <c r="V18" s="94">
        <v>11</v>
      </c>
      <c r="W18" s="95" t="s">
        <v>206</v>
      </c>
      <c r="Z18" s="88" t="s">
        <v>86</v>
      </c>
      <c r="AA18" s="6" t="s">
        <v>87</v>
      </c>
      <c r="AB18" s="89">
        <f t="shared" si="3"/>
        <v>2091</v>
      </c>
      <c r="AC18" s="90">
        <f t="shared" si="4"/>
        <v>1320</v>
      </c>
      <c r="AD18" s="89">
        <v>253</v>
      </c>
      <c r="AE18" s="89">
        <v>322</v>
      </c>
      <c r="AF18" s="89">
        <f>742+3</f>
        <v>745</v>
      </c>
      <c r="AG18" s="89">
        <f t="shared" si="5"/>
        <v>429</v>
      </c>
      <c r="AH18" s="89">
        <v>81</v>
      </c>
      <c r="AI18" s="89">
        <v>46</v>
      </c>
      <c r="AJ18" s="89">
        <f>114+102+76</f>
        <v>292</v>
      </c>
      <c r="AK18" s="94">
        <v>1</v>
      </c>
      <c r="AL18" s="89">
        <v>9</v>
      </c>
      <c r="AM18" s="89">
        <f t="shared" si="7"/>
        <v>342</v>
      </c>
      <c r="AN18" s="89">
        <v>58</v>
      </c>
      <c r="AO18" s="99">
        <v>284</v>
      </c>
    </row>
    <row r="19" spans="2:46" ht="15.95" customHeight="1">
      <c r="B19" s="88" t="s">
        <v>88</v>
      </c>
      <c r="C19" s="96" t="s">
        <v>89</v>
      </c>
      <c r="D19" s="89">
        <f t="shared" si="0"/>
        <v>4157</v>
      </c>
      <c r="E19" s="90">
        <f t="shared" si="1"/>
        <v>4015</v>
      </c>
      <c r="F19" s="89">
        <v>63</v>
      </c>
      <c r="G19" s="89">
        <v>896</v>
      </c>
      <c r="H19" s="89">
        <v>1905</v>
      </c>
      <c r="I19" s="89">
        <v>430</v>
      </c>
      <c r="J19" s="89">
        <v>721</v>
      </c>
      <c r="K19" s="89">
        <f t="shared" si="8"/>
        <v>11</v>
      </c>
      <c r="L19" s="91" t="s">
        <v>24</v>
      </c>
      <c r="M19" s="100">
        <v>11</v>
      </c>
      <c r="N19" s="93" t="s">
        <v>205</v>
      </c>
      <c r="O19" s="91" t="s">
        <v>205</v>
      </c>
      <c r="P19" s="91" t="s">
        <v>205</v>
      </c>
      <c r="Q19" s="89">
        <f t="shared" si="2"/>
        <v>109</v>
      </c>
      <c r="R19" s="89">
        <v>78</v>
      </c>
      <c r="S19" s="94">
        <v>31</v>
      </c>
      <c r="T19" s="89">
        <f t="shared" si="6"/>
        <v>22</v>
      </c>
      <c r="U19" s="89">
        <v>4</v>
      </c>
      <c r="V19" s="94">
        <v>18</v>
      </c>
      <c r="W19" s="95" t="s">
        <v>206</v>
      </c>
      <c r="Z19" s="88" t="s">
        <v>88</v>
      </c>
      <c r="AA19" s="6" t="s">
        <v>89</v>
      </c>
      <c r="AB19" s="89">
        <v>2179</v>
      </c>
      <c r="AC19" s="90">
        <v>1422</v>
      </c>
      <c r="AD19" s="89">
        <v>255</v>
      </c>
      <c r="AE19" s="89">
        <v>386</v>
      </c>
      <c r="AF19" s="89">
        <v>781</v>
      </c>
      <c r="AG19" s="89">
        <v>433</v>
      </c>
      <c r="AH19" s="89">
        <v>70</v>
      </c>
      <c r="AI19" s="89">
        <v>54</v>
      </c>
      <c r="AJ19" s="89">
        <v>291</v>
      </c>
      <c r="AK19" s="94">
        <v>1</v>
      </c>
      <c r="AL19" s="89">
        <v>17</v>
      </c>
      <c r="AM19" s="89">
        <v>324</v>
      </c>
      <c r="AN19" s="89">
        <v>50</v>
      </c>
      <c r="AO19" s="99">
        <v>274</v>
      </c>
    </row>
    <row r="20" spans="2:46" ht="15.95" customHeight="1" thickBot="1">
      <c r="B20" s="101" t="s">
        <v>90</v>
      </c>
      <c r="C20" s="96" t="s">
        <v>91</v>
      </c>
      <c r="D20" s="89">
        <f t="shared" si="0"/>
        <v>4405</v>
      </c>
      <c r="E20" s="102">
        <f t="shared" si="1"/>
        <v>4232</v>
      </c>
      <c r="F20" s="89">
        <v>147</v>
      </c>
      <c r="G20" s="89">
        <v>1169</v>
      </c>
      <c r="H20" s="89">
        <v>1923</v>
      </c>
      <c r="I20" s="89">
        <v>255</v>
      </c>
      <c r="J20" s="89">
        <v>738</v>
      </c>
      <c r="K20" s="89">
        <f t="shared" si="8"/>
        <v>21</v>
      </c>
      <c r="L20" s="89">
        <v>2</v>
      </c>
      <c r="M20" s="100">
        <v>19</v>
      </c>
      <c r="N20" s="93" t="s">
        <v>205</v>
      </c>
      <c r="O20" s="91" t="s">
        <v>205</v>
      </c>
      <c r="P20" s="91" t="s">
        <v>205</v>
      </c>
      <c r="Q20" s="89">
        <f t="shared" si="2"/>
        <v>130</v>
      </c>
      <c r="R20" s="89">
        <v>102</v>
      </c>
      <c r="S20" s="94">
        <v>28</v>
      </c>
      <c r="T20" s="89">
        <f t="shared" si="6"/>
        <v>22</v>
      </c>
      <c r="U20" s="89">
        <v>2</v>
      </c>
      <c r="V20" s="94">
        <v>20</v>
      </c>
      <c r="W20" s="95" t="s">
        <v>206</v>
      </c>
      <c r="Z20" s="103"/>
      <c r="AA20" s="28"/>
      <c r="AB20" s="104"/>
      <c r="AC20" s="105"/>
      <c r="AD20" s="104"/>
      <c r="AE20" s="104"/>
      <c r="AF20" s="104"/>
      <c r="AG20" s="104"/>
      <c r="AH20" s="104"/>
      <c r="AI20" s="104"/>
      <c r="AJ20" s="104"/>
      <c r="AK20" s="106"/>
      <c r="AL20" s="104"/>
      <c r="AM20" s="104"/>
      <c r="AN20" s="104"/>
      <c r="AO20" s="107"/>
    </row>
    <row r="21" spans="2:46" ht="15.95" customHeight="1">
      <c r="B21" s="101" t="s">
        <v>92</v>
      </c>
      <c r="C21" s="96" t="s">
        <v>93</v>
      </c>
      <c r="D21" s="89">
        <f t="shared" si="0"/>
        <v>4513</v>
      </c>
      <c r="E21" s="90">
        <f t="shared" si="1"/>
        <v>4336</v>
      </c>
      <c r="F21" s="89">
        <v>151</v>
      </c>
      <c r="G21" s="89">
        <v>1187</v>
      </c>
      <c r="H21" s="89">
        <v>1926</v>
      </c>
      <c r="I21" s="89">
        <v>307</v>
      </c>
      <c r="J21" s="89">
        <v>765</v>
      </c>
      <c r="K21" s="89">
        <f t="shared" si="8"/>
        <v>26</v>
      </c>
      <c r="L21" s="89">
        <v>4</v>
      </c>
      <c r="M21" s="100">
        <v>22</v>
      </c>
      <c r="N21" s="93" t="s">
        <v>205</v>
      </c>
      <c r="O21" s="91" t="s">
        <v>205</v>
      </c>
      <c r="P21" s="91" t="s">
        <v>205</v>
      </c>
      <c r="Q21" s="89">
        <f t="shared" si="2"/>
        <v>126</v>
      </c>
      <c r="R21" s="89">
        <v>94</v>
      </c>
      <c r="S21" s="94">
        <v>32</v>
      </c>
      <c r="T21" s="89">
        <f t="shared" si="6"/>
        <v>25</v>
      </c>
      <c r="U21" s="89">
        <v>3</v>
      </c>
      <c r="V21" s="94">
        <v>22</v>
      </c>
      <c r="W21" s="95" t="s">
        <v>206</v>
      </c>
      <c r="Z21" s="49"/>
      <c r="AA21" s="6"/>
      <c r="AB21" s="108"/>
      <c r="AC21" s="108"/>
      <c r="AD21" s="108"/>
      <c r="AE21" s="108"/>
      <c r="AF21" s="108"/>
      <c r="AG21" s="108"/>
      <c r="AH21" s="108"/>
      <c r="AI21" s="108"/>
      <c r="AJ21" s="108"/>
      <c r="AK21" s="109"/>
      <c r="AL21" s="108"/>
      <c r="AM21" s="108"/>
      <c r="AN21" s="108"/>
      <c r="AO21" s="109"/>
    </row>
    <row r="22" spans="2:46" ht="15.95" customHeight="1" thickBot="1">
      <c r="B22" s="110" t="s">
        <v>219</v>
      </c>
      <c r="C22" s="96" t="s">
        <v>94</v>
      </c>
      <c r="D22" s="89">
        <f t="shared" si="0"/>
        <v>4640</v>
      </c>
      <c r="E22" s="90">
        <f t="shared" si="1"/>
        <v>4412</v>
      </c>
      <c r="F22" s="111">
        <v>140</v>
      </c>
      <c r="G22" s="111">
        <v>1187</v>
      </c>
      <c r="H22" s="111">
        <v>1977</v>
      </c>
      <c r="I22" s="111">
        <v>327</v>
      </c>
      <c r="J22" s="111">
        <v>781</v>
      </c>
      <c r="K22" s="89">
        <f t="shared" si="8"/>
        <v>63</v>
      </c>
      <c r="L22" s="111">
        <v>9</v>
      </c>
      <c r="M22" s="111">
        <v>54</v>
      </c>
      <c r="N22" s="93" t="s">
        <v>205</v>
      </c>
      <c r="O22" s="91" t="s">
        <v>205</v>
      </c>
      <c r="P22" s="91" t="s">
        <v>205</v>
      </c>
      <c r="Q22" s="89">
        <f t="shared" si="2"/>
        <v>141</v>
      </c>
      <c r="R22" s="111">
        <v>113</v>
      </c>
      <c r="S22" s="111">
        <v>28</v>
      </c>
      <c r="T22" s="89">
        <f t="shared" si="6"/>
        <v>24</v>
      </c>
      <c r="U22" s="111">
        <v>3</v>
      </c>
      <c r="V22" s="112">
        <v>21</v>
      </c>
      <c r="W22" s="95" t="s">
        <v>206</v>
      </c>
      <c r="Z22" s="49"/>
      <c r="AA22" s="34"/>
      <c r="AB22" s="108"/>
      <c r="AC22" s="108"/>
      <c r="AD22" s="108"/>
      <c r="AE22" s="108"/>
      <c r="AF22" s="108"/>
      <c r="AG22" s="108"/>
      <c r="AH22" s="108"/>
      <c r="AI22" s="108"/>
      <c r="AJ22" s="108"/>
      <c r="AK22" s="109"/>
      <c r="AL22" s="108"/>
      <c r="AM22" s="108"/>
      <c r="AN22" s="108"/>
      <c r="AO22" s="109"/>
    </row>
    <row r="23" spans="2:46" ht="15.95" customHeight="1">
      <c r="B23" s="101" t="s">
        <v>774</v>
      </c>
      <c r="C23" s="96" t="s">
        <v>95</v>
      </c>
      <c r="D23" s="113">
        <f t="shared" si="0"/>
        <v>4673</v>
      </c>
      <c r="E23" s="102">
        <f t="shared" si="1"/>
        <v>4443</v>
      </c>
      <c r="F23" s="89">
        <v>136</v>
      </c>
      <c r="G23" s="89">
        <v>1199</v>
      </c>
      <c r="H23" s="89">
        <v>1996</v>
      </c>
      <c r="I23" s="89">
        <v>351</v>
      </c>
      <c r="J23" s="89">
        <v>761</v>
      </c>
      <c r="K23" s="89">
        <f t="shared" si="8"/>
        <v>50</v>
      </c>
      <c r="L23" s="89">
        <v>8</v>
      </c>
      <c r="M23" s="100">
        <v>42</v>
      </c>
      <c r="N23" s="93" t="s">
        <v>205</v>
      </c>
      <c r="O23" s="91" t="s">
        <v>205</v>
      </c>
      <c r="P23" s="91" t="s">
        <v>205</v>
      </c>
      <c r="Q23" s="100">
        <f t="shared" si="2"/>
        <v>155</v>
      </c>
      <c r="R23" s="89">
        <f>93+30</f>
        <v>123</v>
      </c>
      <c r="S23" s="94">
        <v>32</v>
      </c>
      <c r="T23" s="89">
        <f>SUM(U23:W23)</f>
        <v>25</v>
      </c>
      <c r="U23" s="100">
        <v>1</v>
      </c>
      <c r="V23" s="94">
        <v>19</v>
      </c>
      <c r="W23" s="99">
        <v>5</v>
      </c>
      <c r="Z23" s="51"/>
      <c r="AA23" s="6"/>
      <c r="AB23" s="53"/>
      <c r="AC23" s="54" t="s">
        <v>131</v>
      </c>
      <c r="AD23" s="55"/>
      <c r="AE23" s="55"/>
      <c r="AF23" s="55"/>
      <c r="AG23" s="55"/>
      <c r="AH23" s="55"/>
      <c r="AI23" s="53" t="s">
        <v>131</v>
      </c>
      <c r="AJ23" s="114"/>
      <c r="AK23" s="114"/>
      <c r="AL23" s="55"/>
      <c r="AM23" s="55"/>
      <c r="AN23" s="55"/>
      <c r="AO23" s="114"/>
      <c r="AP23" s="55"/>
      <c r="AQ23" s="115" t="s">
        <v>220</v>
      </c>
      <c r="AR23" s="114"/>
      <c r="AS23" s="55"/>
      <c r="AT23" s="60"/>
    </row>
    <row r="24" spans="2:46" ht="15.95" customHeight="1" thickBot="1">
      <c r="B24" s="101"/>
      <c r="C24" s="116"/>
      <c r="D24" s="89"/>
      <c r="E24" s="102"/>
      <c r="F24" s="100"/>
      <c r="G24" s="100"/>
      <c r="H24" s="100"/>
      <c r="I24" s="100"/>
      <c r="J24" s="100"/>
      <c r="K24" s="100"/>
      <c r="L24" s="100"/>
      <c r="M24" s="100"/>
      <c r="O24" s="117"/>
      <c r="Q24" s="100"/>
      <c r="R24" s="100"/>
      <c r="S24" s="118"/>
      <c r="T24" s="100"/>
      <c r="U24" s="100"/>
      <c r="V24" s="118"/>
      <c r="W24" s="107"/>
      <c r="Z24" s="61"/>
      <c r="AA24" s="6"/>
      <c r="AB24" s="62"/>
      <c r="AC24" s="63" t="s">
        <v>126</v>
      </c>
      <c r="AD24" s="119" t="s">
        <v>221</v>
      </c>
      <c r="AE24" s="120"/>
      <c r="AF24" s="119" t="s">
        <v>222</v>
      </c>
      <c r="AG24" s="121"/>
      <c r="AH24" s="121"/>
      <c r="AI24" s="62" t="s">
        <v>126</v>
      </c>
      <c r="AJ24" s="589" t="s">
        <v>223</v>
      </c>
      <c r="AK24" s="590"/>
      <c r="AL24" s="591" t="s">
        <v>224</v>
      </c>
      <c r="AM24" s="592"/>
      <c r="AN24" s="591" t="s">
        <v>225</v>
      </c>
      <c r="AO24" s="592"/>
      <c r="AP24" s="122" t="s">
        <v>143</v>
      </c>
      <c r="AQ24" s="94"/>
      <c r="AR24" s="67" t="s">
        <v>145</v>
      </c>
      <c r="AS24" s="67" t="s">
        <v>146</v>
      </c>
      <c r="AT24" s="123"/>
    </row>
    <row r="25" spans="2:46" ht="15.95" customHeight="1" thickBot="1">
      <c r="B25" s="124"/>
      <c r="C25" s="125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5"/>
      <c r="T25" s="126"/>
      <c r="U25" s="126"/>
      <c r="V25" s="125"/>
      <c r="W25" s="125"/>
      <c r="Z25" s="61"/>
      <c r="AA25" s="6"/>
      <c r="AB25" s="62" t="s">
        <v>153</v>
      </c>
      <c r="AC25" s="63" t="s">
        <v>132</v>
      </c>
      <c r="AD25" s="64" t="s">
        <v>226</v>
      </c>
      <c r="AE25" s="62"/>
      <c r="AF25" s="62"/>
      <c r="AG25" s="62"/>
      <c r="AH25" s="62"/>
      <c r="AI25" s="62" t="s">
        <v>162</v>
      </c>
      <c r="AJ25" s="593" t="s">
        <v>227</v>
      </c>
      <c r="AK25" s="593" t="s">
        <v>228</v>
      </c>
      <c r="AL25" s="62" t="s">
        <v>229</v>
      </c>
      <c r="AM25" s="68" t="s">
        <v>230</v>
      </c>
      <c r="AN25" s="594" t="s">
        <v>231</v>
      </c>
      <c r="AO25" s="559" t="s">
        <v>232</v>
      </c>
      <c r="AP25" s="127" t="s">
        <v>233</v>
      </c>
      <c r="AQ25" s="94" t="s">
        <v>234</v>
      </c>
      <c r="AR25" s="67"/>
      <c r="AS25" s="67"/>
      <c r="AT25" s="70"/>
    </row>
    <row r="26" spans="2:46" ht="15.95" customHeight="1">
      <c r="B26" s="51"/>
      <c r="C26" s="109"/>
      <c r="D26" s="53"/>
      <c r="E26" s="54" t="s">
        <v>126</v>
      </c>
      <c r="F26" s="55"/>
      <c r="G26" s="55"/>
      <c r="H26" s="55"/>
      <c r="I26" s="55"/>
      <c r="J26" s="55"/>
      <c r="K26" s="56" t="s">
        <v>127</v>
      </c>
      <c r="L26" s="57"/>
      <c r="M26" s="57"/>
      <c r="N26" s="58" t="s">
        <v>128</v>
      </c>
      <c r="O26" s="59"/>
      <c r="P26" s="59"/>
      <c r="Q26" s="58" t="s">
        <v>129</v>
      </c>
      <c r="R26" s="55"/>
      <c r="S26" s="55"/>
      <c r="T26" s="55"/>
      <c r="U26" s="53" t="s">
        <v>130</v>
      </c>
      <c r="V26" s="55"/>
      <c r="W26" s="55"/>
      <c r="X26" s="60"/>
      <c r="Y26" s="128"/>
      <c r="Z26" s="61"/>
      <c r="AA26" s="6"/>
      <c r="AB26" s="62"/>
      <c r="AC26" s="63" t="s">
        <v>154</v>
      </c>
      <c r="AD26" s="64" t="s">
        <v>235</v>
      </c>
      <c r="AE26" s="62" t="s">
        <v>195</v>
      </c>
      <c r="AF26" s="62" t="s">
        <v>236</v>
      </c>
      <c r="AG26" s="62" t="s">
        <v>237</v>
      </c>
      <c r="AH26" s="62" t="s">
        <v>238</v>
      </c>
      <c r="AI26" s="62" t="s">
        <v>177</v>
      </c>
      <c r="AJ26" s="581"/>
      <c r="AK26" s="581"/>
      <c r="AL26" s="68" t="s">
        <v>239</v>
      </c>
      <c r="AM26" s="68" t="s">
        <v>178</v>
      </c>
      <c r="AN26" s="587"/>
      <c r="AO26" s="129" t="s">
        <v>240</v>
      </c>
      <c r="AP26" s="127" t="s">
        <v>241</v>
      </c>
      <c r="AQ26" s="94"/>
      <c r="AR26" s="67" t="s">
        <v>242</v>
      </c>
      <c r="AS26" s="67"/>
      <c r="AT26" s="70" t="s">
        <v>176</v>
      </c>
    </row>
    <row r="27" spans="2:46" ht="15.95" customHeight="1">
      <c r="B27" s="61"/>
      <c r="C27" s="109"/>
      <c r="D27" s="62"/>
      <c r="E27" s="63" t="s">
        <v>132</v>
      </c>
      <c r="F27" s="64" t="s">
        <v>133</v>
      </c>
      <c r="G27" s="64" t="s">
        <v>134</v>
      </c>
      <c r="H27" s="64" t="s">
        <v>135</v>
      </c>
      <c r="I27" s="64" t="s">
        <v>136</v>
      </c>
      <c r="J27" s="64" t="s">
        <v>137</v>
      </c>
      <c r="K27" s="64" t="s">
        <v>138</v>
      </c>
      <c r="L27" s="64" t="s">
        <v>127</v>
      </c>
      <c r="M27" s="64" t="s">
        <v>127</v>
      </c>
      <c r="N27" s="64" t="s">
        <v>139</v>
      </c>
      <c r="O27" s="65" t="s">
        <v>140</v>
      </c>
      <c r="P27" s="66"/>
      <c r="Q27" s="67" t="s">
        <v>141</v>
      </c>
      <c r="R27" s="580" t="s">
        <v>243</v>
      </c>
      <c r="S27" s="583" t="s">
        <v>244</v>
      </c>
      <c r="T27" s="64" t="s">
        <v>143</v>
      </c>
      <c r="U27" s="62" t="s">
        <v>144</v>
      </c>
      <c r="V27" s="64" t="s">
        <v>145</v>
      </c>
      <c r="W27" s="64" t="s">
        <v>146</v>
      </c>
      <c r="X27" s="69"/>
      <c r="Y27" s="130"/>
      <c r="Z27" s="61"/>
      <c r="AA27" s="6"/>
      <c r="AB27" s="62"/>
      <c r="AC27" s="63"/>
      <c r="AD27" s="64" t="s">
        <v>245</v>
      </c>
      <c r="AE27" s="62"/>
      <c r="AF27" s="62"/>
      <c r="AG27" s="62"/>
      <c r="AH27" s="62"/>
      <c r="AI27" s="62" t="s">
        <v>187</v>
      </c>
      <c r="AJ27" s="581"/>
      <c r="AK27" s="581"/>
      <c r="AL27" s="68" t="s">
        <v>246</v>
      </c>
      <c r="AM27" s="68" t="s">
        <v>247</v>
      </c>
      <c r="AN27" s="587"/>
      <c r="AO27" s="131" t="s">
        <v>248</v>
      </c>
      <c r="AP27" s="127" t="s">
        <v>249</v>
      </c>
      <c r="AQ27" s="94" t="s">
        <v>250</v>
      </c>
      <c r="AR27" s="67"/>
      <c r="AS27" s="67"/>
      <c r="AT27" s="70"/>
    </row>
    <row r="28" spans="2:46" ht="15.95" customHeight="1">
      <c r="B28" s="61"/>
      <c r="C28" s="132"/>
      <c r="D28" s="62" t="s">
        <v>153</v>
      </c>
      <c r="E28" s="63" t="s">
        <v>154</v>
      </c>
      <c r="F28" s="64"/>
      <c r="G28" s="64"/>
      <c r="H28" s="64" t="s">
        <v>155</v>
      </c>
      <c r="I28" s="64"/>
      <c r="J28" s="64" t="s">
        <v>156</v>
      </c>
      <c r="K28" s="64" t="s">
        <v>157</v>
      </c>
      <c r="L28" s="64"/>
      <c r="M28" s="64"/>
      <c r="N28" s="71" t="s">
        <v>158</v>
      </c>
      <c r="O28" s="64"/>
      <c r="P28" s="64"/>
      <c r="Q28" s="67" t="s">
        <v>159</v>
      </c>
      <c r="R28" s="581"/>
      <c r="S28" s="584"/>
      <c r="T28" s="64" t="s">
        <v>161</v>
      </c>
      <c r="U28" s="62"/>
      <c r="V28" s="64"/>
      <c r="W28" s="64"/>
      <c r="X28" s="72"/>
      <c r="Y28" s="130"/>
      <c r="Z28" s="76"/>
      <c r="AA28" s="15"/>
      <c r="AB28" s="78"/>
      <c r="AC28" s="79"/>
      <c r="AD28" s="80"/>
      <c r="AE28" s="78"/>
      <c r="AF28" s="78"/>
      <c r="AG28" s="78"/>
      <c r="AH28" s="78"/>
      <c r="AI28" s="78"/>
      <c r="AJ28" s="582"/>
      <c r="AK28" s="582"/>
      <c r="AL28" s="133"/>
      <c r="AM28" s="133"/>
      <c r="AN28" s="588"/>
      <c r="AO28" s="134" t="s">
        <v>251</v>
      </c>
      <c r="AP28" s="135" t="s">
        <v>252</v>
      </c>
      <c r="AQ28" s="136"/>
      <c r="AR28" s="84" t="s">
        <v>253</v>
      </c>
      <c r="AS28" s="84" t="s">
        <v>203</v>
      </c>
      <c r="AT28" s="87"/>
    </row>
    <row r="29" spans="2:46" ht="15.95" customHeight="1">
      <c r="B29" s="61"/>
      <c r="C29" s="137"/>
      <c r="D29" s="62"/>
      <c r="E29" s="63"/>
      <c r="F29" s="64"/>
      <c r="G29" s="64"/>
      <c r="H29" s="64" t="s">
        <v>166</v>
      </c>
      <c r="I29" s="64" t="s">
        <v>167</v>
      </c>
      <c r="J29" s="64" t="s">
        <v>168</v>
      </c>
      <c r="K29" s="64"/>
      <c r="L29" s="64" t="s">
        <v>138</v>
      </c>
      <c r="M29" s="64" t="s">
        <v>169</v>
      </c>
      <c r="N29" s="64"/>
      <c r="O29" s="74" t="s">
        <v>170</v>
      </c>
      <c r="P29" s="74" t="s">
        <v>171</v>
      </c>
      <c r="Q29" s="67" t="s">
        <v>172</v>
      </c>
      <c r="R29" s="581"/>
      <c r="S29" s="584"/>
      <c r="T29" s="64" t="s">
        <v>174</v>
      </c>
      <c r="U29" s="62"/>
      <c r="V29" s="64" t="s">
        <v>175</v>
      </c>
      <c r="W29" s="64" t="s">
        <v>144</v>
      </c>
      <c r="X29" s="72" t="s">
        <v>176</v>
      </c>
      <c r="Y29" s="130"/>
      <c r="Z29" s="138" t="s">
        <v>254</v>
      </c>
      <c r="AA29" s="6" t="s">
        <v>255</v>
      </c>
      <c r="AB29" s="89">
        <f t="shared" ref="AB29:AB39" si="9">AC29+AI29+AQ29</f>
        <v>2341</v>
      </c>
      <c r="AC29" s="90">
        <f t="shared" ref="AC29:AC39" si="10">SUM(AD29:AH29)</f>
        <v>1549</v>
      </c>
      <c r="AD29" s="89">
        <v>262</v>
      </c>
      <c r="AE29" s="89">
        <v>459</v>
      </c>
      <c r="AF29" s="89">
        <v>782</v>
      </c>
      <c r="AG29" s="89">
        <v>3</v>
      </c>
      <c r="AH29" s="89">
        <v>43</v>
      </c>
      <c r="AI29" s="89">
        <f t="shared" ref="AI29:AI37" si="11">SUM(AL29:AP29)</f>
        <v>527</v>
      </c>
      <c r="AJ29" s="139" t="s">
        <v>209</v>
      </c>
      <c r="AK29" s="140" t="s">
        <v>209</v>
      </c>
      <c r="AL29" s="89">
        <v>66</v>
      </c>
      <c r="AM29" s="94">
        <v>66</v>
      </c>
      <c r="AN29" s="141">
        <v>177</v>
      </c>
      <c r="AO29" s="100">
        <v>151</v>
      </c>
      <c r="AP29" s="118">
        <v>67</v>
      </c>
      <c r="AQ29" s="142">
        <f t="shared" ref="AQ29:AQ34" si="12">AR29+AS29</f>
        <v>265</v>
      </c>
      <c r="AR29" s="142">
        <v>56</v>
      </c>
      <c r="AS29" s="142">
        <v>209</v>
      </c>
      <c r="AT29" s="143" t="s">
        <v>206</v>
      </c>
    </row>
    <row r="30" spans="2:46" ht="15.95" customHeight="1">
      <c r="B30" s="61"/>
      <c r="C30" s="137"/>
      <c r="D30" s="62"/>
      <c r="E30" s="63"/>
      <c r="F30" s="64"/>
      <c r="G30" s="64"/>
      <c r="H30" s="64" t="s">
        <v>182</v>
      </c>
      <c r="I30" s="64"/>
      <c r="J30" s="64" t="s">
        <v>183</v>
      </c>
      <c r="K30" s="64"/>
      <c r="L30" s="64"/>
      <c r="M30" s="64"/>
      <c r="N30" s="64"/>
      <c r="O30" s="64"/>
      <c r="P30" s="64"/>
      <c r="Q30" s="75" t="s">
        <v>184</v>
      </c>
      <c r="R30" s="581"/>
      <c r="S30" s="584"/>
      <c r="T30" s="64" t="s">
        <v>186</v>
      </c>
      <c r="U30" s="62"/>
      <c r="V30" s="64"/>
      <c r="W30" s="64"/>
      <c r="X30" s="72"/>
      <c r="Y30" s="130"/>
      <c r="Z30" s="88" t="s">
        <v>92</v>
      </c>
      <c r="AA30" s="6" t="s">
        <v>256</v>
      </c>
      <c r="AB30" s="89">
        <f t="shared" si="9"/>
        <v>2785</v>
      </c>
      <c r="AC30" s="90">
        <f t="shared" si="10"/>
        <v>1850</v>
      </c>
      <c r="AD30" s="89">
        <v>292</v>
      </c>
      <c r="AE30" s="89">
        <v>705</v>
      </c>
      <c r="AF30" s="89">
        <v>827</v>
      </c>
      <c r="AG30" s="89">
        <v>3</v>
      </c>
      <c r="AH30" s="89">
        <v>23</v>
      </c>
      <c r="AI30" s="89">
        <f t="shared" si="11"/>
        <v>653</v>
      </c>
      <c r="AJ30" s="144" t="s">
        <v>209</v>
      </c>
      <c r="AK30" s="145" t="s">
        <v>209</v>
      </c>
      <c r="AL30" s="89">
        <v>75</v>
      </c>
      <c r="AM30" s="94">
        <v>78</v>
      </c>
      <c r="AN30" s="89">
        <v>252</v>
      </c>
      <c r="AO30" s="100">
        <v>181</v>
      </c>
      <c r="AP30" s="118">
        <v>67</v>
      </c>
      <c r="AQ30" s="142">
        <f t="shared" si="12"/>
        <v>282</v>
      </c>
      <c r="AR30" s="142">
        <v>66</v>
      </c>
      <c r="AS30" s="142">
        <v>216</v>
      </c>
      <c r="AT30" s="143" t="s">
        <v>206</v>
      </c>
    </row>
    <row r="31" spans="2:46" ht="15.95" customHeight="1">
      <c r="B31" s="76"/>
      <c r="C31" s="146"/>
      <c r="D31" s="78"/>
      <c r="E31" s="79"/>
      <c r="F31" s="80" t="s">
        <v>192</v>
      </c>
      <c r="G31" s="80" t="s">
        <v>193</v>
      </c>
      <c r="H31" s="80" t="s">
        <v>194</v>
      </c>
      <c r="I31" s="80" t="s">
        <v>195</v>
      </c>
      <c r="J31" s="80"/>
      <c r="K31" s="80"/>
      <c r="L31" s="81" t="s">
        <v>196</v>
      </c>
      <c r="M31" s="80" t="s">
        <v>197</v>
      </c>
      <c r="N31" s="80"/>
      <c r="O31" s="82" t="s">
        <v>198</v>
      </c>
      <c r="P31" s="83"/>
      <c r="Q31" s="84"/>
      <c r="R31" s="582"/>
      <c r="S31" s="585"/>
      <c r="T31" s="80"/>
      <c r="U31" s="78"/>
      <c r="V31" s="80" t="s">
        <v>200</v>
      </c>
      <c r="W31" s="80"/>
      <c r="X31" s="86"/>
      <c r="Y31" s="130"/>
      <c r="Z31" s="61" t="s">
        <v>219</v>
      </c>
      <c r="AA31" s="6" t="s">
        <v>257</v>
      </c>
      <c r="AB31" s="20">
        <f t="shared" si="9"/>
        <v>2903</v>
      </c>
      <c r="AC31" s="90">
        <f t="shared" si="10"/>
        <v>1998</v>
      </c>
      <c r="AD31" s="94">
        <v>303</v>
      </c>
      <c r="AE31" s="94">
        <v>836</v>
      </c>
      <c r="AF31" s="94">
        <v>833</v>
      </c>
      <c r="AG31" s="94">
        <v>1</v>
      </c>
      <c r="AH31" s="94">
        <v>25</v>
      </c>
      <c r="AI31" s="89">
        <f t="shared" si="11"/>
        <v>620</v>
      </c>
      <c r="AJ31" s="144" t="s">
        <v>209</v>
      </c>
      <c r="AK31" s="145" t="s">
        <v>209</v>
      </c>
      <c r="AL31" s="94">
        <v>73</v>
      </c>
      <c r="AM31" s="94">
        <v>89</v>
      </c>
      <c r="AN31" s="94">
        <v>235</v>
      </c>
      <c r="AO31" s="118">
        <v>162</v>
      </c>
      <c r="AP31" s="118">
        <v>61</v>
      </c>
      <c r="AQ31" s="142">
        <f t="shared" si="12"/>
        <v>285</v>
      </c>
      <c r="AR31" s="94">
        <v>61</v>
      </c>
      <c r="AS31" s="94">
        <v>224</v>
      </c>
      <c r="AT31" s="95" t="s">
        <v>206</v>
      </c>
    </row>
    <row r="32" spans="2:46" ht="15.95" customHeight="1">
      <c r="B32" s="101"/>
      <c r="C32" s="147"/>
      <c r="D32" s="113"/>
      <c r="E32" s="102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100"/>
      <c r="R32" s="89"/>
      <c r="S32" s="89"/>
      <c r="T32" s="94"/>
      <c r="U32" s="89"/>
      <c r="V32" s="100"/>
      <c r="W32" s="94"/>
      <c r="X32" s="99"/>
      <c r="Y32" s="109"/>
      <c r="Z32" s="101" t="s">
        <v>774</v>
      </c>
      <c r="AA32" s="6" t="s">
        <v>258</v>
      </c>
      <c r="AB32" s="89">
        <f t="shared" si="9"/>
        <v>3204</v>
      </c>
      <c r="AC32" s="90">
        <f t="shared" si="10"/>
        <v>2229</v>
      </c>
      <c r="AD32" s="89">
        <v>311</v>
      </c>
      <c r="AE32" s="89">
        <v>1054</v>
      </c>
      <c r="AF32" s="89">
        <v>832</v>
      </c>
      <c r="AG32" s="89">
        <v>1</v>
      </c>
      <c r="AH32" s="89">
        <v>31</v>
      </c>
      <c r="AI32" s="89">
        <f t="shared" si="11"/>
        <v>703</v>
      </c>
      <c r="AJ32" s="144" t="s">
        <v>209</v>
      </c>
      <c r="AK32" s="145" t="s">
        <v>209</v>
      </c>
      <c r="AL32" s="89">
        <v>76</v>
      </c>
      <c r="AM32" s="94">
        <v>118</v>
      </c>
      <c r="AN32" s="89">
        <v>232</v>
      </c>
      <c r="AO32" s="100">
        <v>204</v>
      </c>
      <c r="AP32" s="118">
        <v>73</v>
      </c>
      <c r="AQ32" s="148">
        <f t="shared" si="12"/>
        <v>272</v>
      </c>
      <c r="AR32" s="142">
        <v>69</v>
      </c>
      <c r="AS32" s="142">
        <v>203</v>
      </c>
      <c r="AT32" s="143">
        <v>7</v>
      </c>
    </row>
    <row r="33" spans="2:46" ht="15.95" customHeight="1">
      <c r="B33" s="101" t="s">
        <v>775</v>
      </c>
      <c r="C33" s="149" t="s">
        <v>259</v>
      </c>
      <c r="D33" s="150">
        <f t="shared" ref="D33:D40" si="13">E33+K33+Q33+U33</f>
        <v>4955</v>
      </c>
      <c r="E33" s="151">
        <f t="shared" ref="E33:E40" si="14">SUM(F33:J33)</f>
        <v>4705</v>
      </c>
      <c r="F33" s="91">
        <v>125</v>
      </c>
      <c r="G33" s="91">
        <v>1201</v>
      </c>
      <c r="H33" s="91">
        <v>2077</v>
      </c>
      <c r="I33" s="91">
        <v>405</v>
      </c>
      <c r="J33" s="91">
        <v>897</v>
      </c>
      <c r="K33" s="91">
        <f>SUM(L33:M33)</f>
        <v>65</v>
      </c>
      <c r="L33" s="91">
        <v>8</v>
      </c>
      <c r="M33" s="91">
        <v>57</v>
      </c>
      <c r="N33" s="91" t="s">
        <v>205</v>
      </c>
      <c r="O33" s="91" t="s">
        <v>205</v>
      </c>
      <c r="P33" s="91" t="s">
        <v>205</v>
      </c>
      <c r="Q33" s="98">
        <f>SUM(R33:T33)</f>
        <v>159</v>
      </c>
      <c r="R33" s="91">
        <v>90</v>
      </c>
      <c r="S33" s="91">
        <v>39</v>
      </c>
      <c r="T33" s="152">
        <v>30</v>
      </c>
      <c r="U33" s="91">
        <f>SUM(V35:X35)</f>
        <v>26</v>
      </c>
      <c r="V33" s="98">
        <v>1</v>
      </c>
      <c r="W33" s="152">
        <v>25</v>
      </c>
      <c r="X33" s="97" t="s">
        <v>24</v>
      </c>
      <c r="Y33" s="93"/>
      <c r="Z33" s="101" t="s">
        <v>767</v>
      </c>
      <c r="AA33" s="6" t="s">
        <v>259</v>
      </c>
      <c r="AB33" s="89">
        <f t="shared" si="9"/>
        <v>3318</v>
      </c>
      <c r="AC33" s="90">
        <f t="shared" si="10"/>
        <v>2396</v>
      </c>
      <c r="AD33" s="89">
        <v>301</v>
      </c>
      <c r="AE33" s="89">
        <v>1235</v>
      </c>
      <c r="AF33" s="89">
        <v>827</v>
      </c>
      <c r="AG33" s="89">
        <v>2</v>
      </c>
      <c r="AH33" s="89">
        <v>31</v>
      </c>
      <c r="AI33" s="89">
        <f t="shared" si="11"/>
        <v>647</v>
      </c>
      <c r="AJ33" s="144" t="s">
        <v>209</v>
      </c>
      <c r="AK33" s="145" t="s">
        <v>209</v>
      </c>
      <c r="AL33" s="89">
        <v>81</v>
      </c>
      <c r="AM33" s="94">
        <v>85</v>
      </c>
      <c r="AN33" s="89">
        <v>222</v>
      </c>
      <c r="AO33" s="100">
        <v>184</v>
      </c>
      <c r="AP33" s="118">
        <v>75</v>
      </c>
      <c r="AQ33" s="148">
        <f t="shared" si="12"/>
        <v>275</v>
      </c>
      <c r="AR33" s="142">
        <v>65</v>
      </c>
      <c r="AS33" s="142">
        <v>210</v>
      </c>
      <c r="AT33" s="143" t="s">
        <v>260</v>
      </c>
    </row>
    <row r="34" spans="2:46" ht="15.95" customHeight="1">
      <c r="B34" s="101" t="s">
        <v>261</v>
      </c>
      <c r="C34" s="149" t="s">
        <v>262</v>
      </c>
      <c r="D34" s="150">
        <f t="shared" si="13"/>
        <v>5052</v>
      </c>
      <c r="E34" s="151">
        <f t="shared" si="14"/>
        <v>4807</v>
      </c>
      <c r="F34" s="91">
        <v>115</v>
      </c>
      <c r="G34" s="91">
        <v>1214</v>
      </c>
      <c r="H34" s="91">
        <v>2182</v>
      </c>
      <c r="I34" s="91">
        <v>431</v>
      </c>
      <c r="J34" s="91">
        <v>865</v>
      </c>
      <c r="K34" s="91">
        <f>SUM(L34:M34)</f>
        <v>66</v>
      </c>
      <c r="L34" s="91">
        <v>11</v>
      </c>
      <c r="M34" s="91">
        <v>55</v>
      </c>
      <c r="N34" s="91" t="s">
        <v>205</v>
      </c>
      <c r="O34" s="91" t="s">
        <v>205</v>
      </c>
      <c r="P34" s="91" t="s">
        <v>205</v>
      </c>
      <c r="Q34" s="98">
        <f>SUM(R34:T34)</f>
        <v>152</v>
      </c>
      <c r="R34" s="91">
        <v>79</v>
      </c>
      <c r="S34" s="91">
        <v>36</v>
      </c>
      <c r="T34" s="152">
        <v>37</v>
      </c>
      <c r="U34" s="91">
        <f>SUM(V36:X36)</f>
        <v>27</v>
      </c>
      <c r="V34" s="98">
        <v>1</v>
      </c>
      <c r="W34" s="152">
        <v>25</v>
      </c>
      <c r="X34" s="97" t="s">
        <v>24</v>
      </c>
      <c r="Y34" s="93"/>
      <c r="Z34" s="101" t="s">
        <v>780</v>
      </c>
      <c r="AA34" s="6" t="s">
        <v>99</v>
      </c>
      <c r="AB34" s="89">
        <f t="shared" si="9"/>
        <v>3435</v>
      </c>
      <c r="AC34" s="90">
        <f t="shared" si="10"/>
        <v>2470</v>
      </c>
      <c r="AD34" s="89">
        <v>299</v>
      </c>
      <c r="AE34" s="89">
        <v>1290</v>
      </c>
      <c r="AF34" s="89">
        <v>842</v>
      </c>
      <c r="AG34" s="89">
        <v>1</v>
      </c>
      <c r="AH34" s="89">
        <v>38</v>
      </c>
      <c r="AI34" s="89">
        <f t="shared" si="11"/>
        <v>723</v>
      </c>
      <c r="AJ34" s="144" t="s">
        <v>209</v>
      </c>
      <c r="AK34" s="145" t="s">
        <v>209</v>
      </c>
      <c r="AL34" s="89">
        <v>101</v>
      </c>
      <c r="AM34" s="94">
        <v>115</v>
      </c>
      <c r="AN34" s="89">
        <v>230</v>
      </c>
      <c r="AO34" s="100">
        <v>197</v>
      </c>
      <c r="AP34" s="118">
        <v>80</v>
      </c>
      <c r="AQ34" s="148">
        <f t="shared" si="12"/>
        <v>242</v>
      </c>
      <c r="AR34" s="142">
        <v>58</v>
      </c>
      <c r="AS34" s="142">
        <v>184</v>
      </c>
      <c r="AT34" s="143" t="s">
        <v>260</v>
      </c>
    </row>
    <row r="35" spans="2:46" ht="15.95" customHeight="1">
      <c r="B35" s="101" t="s">
        <v>263</v>
      </c>
      <c r="C35" s="149" t="s">
        <v>101</v>
      </c>
      <c r="D35" s="150">
        <f t="shared" si="13"/>
        <v>5154</v>
      </c>
      <c r="E35" s="151">
        <f t="shared" si="14"/>
        <v>4912</v>
      </c>
      <c r="F35" s="91">
        <v>117</v>
      </c>
      <c r="G35" s="91">
        <v>1160</v>
      </c>
      <c r="H35" s="91">
        <v>2247</v>
      </c>
      <c r="I35" s="91">
        <v>446</v>
      </c>
      <c r="J35" s="91">
        <v>942</v>
      </c>
      <c r="K35" s="91">
        <f>SUM(L35:M35)</f>
        <v>65</v>
      </c>
      <c r="L35" s="91">
        <v>10</v>
      </c>
      <c r="M35" s="91">
        <v>55</v>
      </c>
      <c r="N35" s="91" t="s">
        <v>205</v>
      </c>
      <c r="O35" s="91" t="s">
        <v>205</v>
      </c>
      <c r="P35" s="91" t="s">
        <v>205</v>
      </c>
      <c r="Q35" s="98">
        <f>SUM(R35:T35)</f>
        <v>160</v>
      </c>
      <c r="R35" s="91">
        <v>88</v>
      </c>
      <c r="S35" s="91">
        <v>33</v>
      </c>
      <c r="T35" s="152">
        <v>39</v>
      </c>
      <c r="U35" s="91">
        <f>SUM(V37:X37)</f>
        <v>17</v>
      </c>
      <c r="V35" s="98">
        <v>5</v>
      </c>
      <c r="W35" s="152">
        <v>21</v>
      </c>
      <c r="X35" s="97" t="s">
        <v>24</v>
      </c>
      <c r="Y35" s="93"/>
      <c r="Z35" s="101" t="s">
        <v>781</v>
      </c>
      <c r="AA35" s="6" t="s">
        <v>101</v>
      </c>
      <c r="AB35" s="89">
        <f t="shared" si="9"/>
        <v>3587</v>
      </c>
      <c r="AC35" s="90">
        <f t="shared" si="10"/>
        <v>2628</v>
      </c>
      <c r="AD35" s="89">
        <v>292</v>
      </c>
      <c r="AE35" s="89">
        <v>1459</v>
      </c>
      <c r="AF35" s="89">
        <v>835</v>
      </c>
      <c r="AG35" s="89">
        <v>2</v>
      </c>
      <c r="AH35" s="89">
        <v>40</v>
      </c>
      <c r="AI35" s="89">
        <f t="shared" si="11"/>
        <v>724</v>
      </c>
      <c r="AJ35" s="144" t="s">
        <v>209</v>
      </c>
      <c r="AK35" s="145" t="s">
        <v>209</v>
      </c>
      <c r="AL35" s="89">
        <v>118</v>
      </c>
      <c r="AM35" s="94">
        <v>119</v>
      </c>
      <c r="AN35" s="89">
        <v>201</v>
      </c>
      <c r="AO35" s="100">
        <v>206</v>
      </c>
      <c r="AP35" s="118">
        <v>80</v>
      </c>
      <c r="AQ35" s="148">
        <f>SUM(AR35:AT35)</f>
        <v>235</v>
      </c>
      <c r="AR35" s="142">
        <v>59</v>
      </c>
      <c r="AS35" s="142">
        <v>175</v>
      </c>
      <c r="AT35" s="143">
        <v>1</v>
      </c>
    </row>
    <row r="36" spans="2:46" ht="15.95" customHeight="1">
      <c r="B36" s="101" t="s">
        <v>768</v>
      </c>
      <c r="C36" s="149" t="s">
        <v>102</v>
      </c>
      <c r="D36" s="150">
        <f t="shared" si="13"/>
        <v>5309</v>
      </c>
      <c r="E36" s="151">
        <f t="shared" si="14"/>
        <v>5048</v>
      </c>
      <c r="F36" s="91">
        <v>120</v>
      </c>
      <c r="G36" s="91">
        <v>1184</v>
      </c>
      <c r="H36" s="91">
        <v>2246</v>
      </c>
      <c r="I36" s="91">
        <v>481</v>
      </c>
      <c r="J36" s="91">
        <v>1017</v>
      </c>
      <c r="K36" s="91">
        <f>SUM(L36:M36)</f>
        <v>72</v>
      </c>
      <c r="L36" s="91">
        <v>11</v>
      </c>
      <c r="M36" s="91">
        <v>61</v>
      </c>
      <c r="N36" s="91" t="s">
        <v>205</v>
      </c>
      <c r="O36" s="91" t="s">
        <v>205</v>
      </c>
      <c r="P36" s="91" t="s">
        <v>205</v>
      </c>
      <c r="Q36" s="98">
        <f>SUM(R36:T36)</f>
        <v>170</v>
      </c>
      <c r="R36" s="91">
        <v>85</v>
      </c>
      <c r="S36" s="91">
        <v>44</v>
      </c>
      <c r="T36" s="152">
        <v>41</v>
      </c>
      <c r="U36" s="91">
        <f>SUM(V39:X39)</f>
        <v>19</v>
      </c>
      <c r="V36" s="98">
        <v>6</v>
      </c>
      <c r="W36" s="152">
        <v>20</v>
      </c>
      <c r="X36" s="97">
        <v>1</v>
      </c>
      <c r="Y36" s="93"/>
      <c r="Z36" s="101" t="s">
        <v>768</v>
      </c>
      <c r="AA36" s="6" t="s">
        <v>102</v>
      </c>
      <c r="AB36" s="89">
        <f t="shared" si="9"/>
        <v>3719</v>
      </c>
      <c r="AC36" s="90">
        <f t="shared" si="10"/>
        <v>2743</v>
      </c>
      <c r="AD36" s="89">
        <v>286</v>
      </c>
      <c r="AE36" s="89">
        <v>1547</v>
      </c>
      <c r="AF36" s="89">
        <v>866</v>
      </c>
      <c r="AG36" s="89">
        <v>0</v>
      </c>
      <c r="AH36" s="89">
        <v>44</v>
      </c>
      <c r="AI36" s="89">
        <f t="shared" si="11"/>
        <v>760</v>
      </c>
      <c r="AJ36" s="144" t="s">
        <v>209</v>
      </c>
      <c r="AK36" s="145" t="s">
        <v>209</v>
      </c>
      <c r="AL36" s="89">
        <v>113</v>
      </c>
      <c r="AM36" s="94">
        <v>169</v>
      </c>
      <c r="AN36" s="89">
        <v>208</v>
      </c>
      <c r="AO36" s="100">
        <v>186</v>
      </c>
      <c r="AP36" s="118">
        <v>84</v>
      </c>
      <c r="AQ36" s="148">
        <f>SUM(AR36:AT36)</f>
        <v>216</v>
      </c>
      <c r="AR36" s="142">
        <v>74</v>
      </c>
      <c r="AS36" s="142">
        <v>141</v>
      </c>
      <c r="AT36" s="143">
        <v>1</v>
      </c>
    </row>
    <row r="37" spans="2:46" ht="15.95" customHeight="1">
      <c r="B37" s="101" t="s">
        <v>103</v>
      </c>
      <c r="C37" s="149" t="s">
        <v>104</v>
      </c>
      <c r="D37" s="150">
        <f t="shared" si="13"/>
        <v>5504</v>
      </c>
      <c r="E37" s="151">
        <f t="shared" si="14"/>
        <v>5259</v>
      </c>
      <c r="F37" s="91">
        <v>120</v>
      </c>
      <c r="G37" s="91">
        <v>1166</v>
      </c>
      <c r="H37" s="91">
        <v>2365</v>
      </c>
      <c r="I37" s="91">
        <v>514</v>
      </c>
      <c r="J37" s="91">
        <v>1094</v>
      </c>
      <c r="K37" s="91">
        <f>SUM(L37:M37)</f>
        <v>66</v>
      </c>
      <c r="L37" s="91">
        <v>5</v>
      </c>
      <c r="M37" s="91">
        <v>61</v>
      </c>
      <c r="N37" s="91" t="s">
        <v>205</v>
      </c>
      <c r="O37" s="91" t="s">
        <v>205</v>
      </c>
      <c r="P37" s="91" t="s">
        <v>205</v>
      </c>
      <c r="Q37" s="98">
        <f>SUM(R37:T37)</f>
        <v>162</v>
      </c>
      <c r="R37" s="91">
        <v>87</v>
      </c>
      <c r="S37" s="91">
        <v>32</v>
      </c>
      <c r="T37" s="152">
        <v>43</v>
      </c>
      <c r="U37" s="91">
        <v>17</v>
      </c>
      <c r="V37" s="98">
        <v>5</v>
      </c>
      <c r="W37" s="152">
        <v>12</v>
      </c>
      <c r="X37" s="97" t="s">
        <v>206</v>
      </c>
      <c r="Y37" s="93"/>
      <c r="Z37" s="101" t="s">
        <v>103</v>
      </c>
      <c r="AA37" s="6" t="s">
        <v>104</v>
      </c>
      <c r="AB37" s="89">
        <f t="shared" si="9"/>
        <v>3775</v>
      </c>
      <c r="AC37" s="90">
        <f t="shared" si="10"/>
        <v>2893</v>
      </c>
      <c r="AD37" s="89">
        <v>277</v>
      </c>
      <c r="AE37" s="89">
        <v>1692</v>
      </c>
      <c r="AF37" s="89">
        <v>888</v>
      </c>
      <c r="AG37" s="89">
        <v>1</v>
      </c>
      <c r="AH37" s="89">
        <v>35</v>
      </c>
      <c r="AI37" s="89">
        <f t="shared" si="11"/>
        <v>688</v>
      </c>
      <c r="AJ37" s="144" t="s">
        <v>209</v>
      </c>
      <c r="AK37" s="145" t="s">
        <v>209</v>
      </c>
      <c r="AL37" s="89">
        <v>112</v>
      </c>
      <c r="AM37" s="94">
        <v>75</v>
      </c>
      <c r="AN37" s="89">
        <v>206</v>
      </c>
      <c r="AO37" s="100">
        <v>205</v>
      </c>
      <c r="AP37" s="118">
        <v>90</v>
      </c>
      <c r="AQ37" s="148">
        <f>SUM(AR37:AT37)</f>
        <v>194</v>
      </c>
      <c r="AR37" s="142">
        <v>63</v>
      </c>
      <c r="AS37" s="142">
        <v>130</v>
      </c>
      <c r="AT37" s="143">
        <v>1</v>
      </c>
    </row>
    <row r="38" spans="2:46" ht="15.95" customHeight="1">
      <c r="B38" s="101" t="s">
        <v>105</v>
      </c>
      <c r="C38" s="149" t="s">
        <v>106</v>
      </c>
      <c r="D38" s="150">
        <f>E38+K38+Q38+U38</f>
        <v>5618</v>
      </c>
      <c r="E38" s="151">
        <f>SUM(F38:J38)</f>
        <v>5365</v>
      </c>
      <c r="F38" s="91">
        <v>121</v>
      </c>
      <c r="G38" s="91">
        <v>1171</v>
      </c>
      <c r="H38" s="91">
        <v>2386</v>
      </c>
      <c r="I38" s="91">
        <v>530</v>
      </c>
      <c r="J38" s="91">
        <v>1157</v>
      </c>
      <c r="K38" s="91">
        <v>65</v>
      </c>
      <c r="L38" s="91">
        <v>4</v>
      </c>
      <c r="M38" s="91">
        <v>61</v>
      </c>
      <c r="N38" s="91" t="s">
        <v>205</v>
      </c>
      <c r="O38" s="91" t="s">
        <v>205</v>
      </c>
      <c r="P38" s="91" t="s">
        <v>205</v>
      </c>
      <c r="Q38" s="98">
        <v>171</v>
      </c>
      <c r="R38" s="91">
        <v>87</v>
      </c>
      <c r="S38" s="91">
        <v>39</v>
      </c>
      <c r="T38" s="152">
        <v>45</v>
      </c>
      <c r="U38" s="91">
        <v>17</v>
      </c>
      <c r="V38" s="98">
        <v>8</v>
      </c>
      <c r="W38" s="152">
        <v>9</v>
      </c>
      <c r="X38" s="97" t="s">
        <v>206</v>
      </c>
      <c r="Y38" s="93"/>
      <c r="Z38" s="101" t="s">
        <v>105</v>
      </c>
      <c r="AA38" s="6" t="s">
        <v>106</v>
      </c>
      <c r="AB38" s="89">
        <f t="shared" si="9"/>
        <v>3777</v>
      </c>
      <c r="AC38" s="90">
        <v>2994</v>
      </c>
      <c r="AD38" s="89">
        <v>262</v>
      </c>
      <c r="AE38" s="89">
        <v>1784</v>
      </c>
      <c r="AF38" s="89">
        <v>916</v>
      </c>
      <c r="AG38" s="89">
        <v>0</v>
      </c>
      <c r="AH38" s="89">
        <v>32</v>
      </c>
      <c r="AI38" s="89">
        <v>589</v>
      </c>
      <c r="AJ38" s="144" t="s">
        <v>209</v>
      </c>
      <c r="AK38" s="145" t="s">
        <v>209</v>
      </c>
      <c r="AL38" s="89">
        <v>108</v>
      </c>
      <c r="AM38" s="94">
        <v>11</v>
      </c>
      <c r="AN38" s="89">
        <v>185</v>
      </c>
      <c r="AO38" s="100">
        <v>198</v>
      </c>
      <c r="AP38" s="118">
        <v>87</v>
      </c>
      <c r="AQ38" s="148">
        <v>194</v>
      </c>
      <c r="AR38" s="142">
        <v>58</v>
      </c>
      <c r="AS38" s="142">
        <v>136</v>
      </c>
      <c r="AT38" s="143" t="s">
        <v>260</v>
      </c>
    </row>
    <row r="39" spans="2:46" ht="15.95" customHeight="1">
      <c r="B39" s="101" t="s">
        <v>107</v>
      </c>
      <c r="C39" s="149" t="s">
        <v>108</v>
      </c>
      <c r="D39" s="150">
        <f t="shared" si="13"/>
        <v>5760</v>
      </c>
      <c r="E39" s="151">
        <f t="shared" si="14"/>
        <v>5538</v>
      </c>
      <c r="F39" s="91">
        <v>117</v>
      </c>
      <c r="G39" s="91">
        <v>1146</v>
      </c>
      <c r="H39" s="91">
        <v>2469</v>
      </c>
      <c r="I39" s="91">
        <v>566</v>
      </c>
      <c r="J39" s="91">
        <v>1240</v>
      </c>
      <c r="K39" s="91">
        <f>SUM(L39:M39)</f>
        <v>67</v>
      </c>
      <c r="L39" s="91">
        <v>4</v>
      </c>
      <c r="M39" s="91">
        <v>63</v>
      </c>
      <c r="N39" s="91" t="s">
        <v>205</v>
      </c>
      <c r="O39" s="91" t="s">
        <v>205</v>
      </c>
      <c r="P39" s="91" t="s">
        <v>205</v>
      </c>
      <c r="Q39" s="98">
        <f>SUM(R39:T39)</f>
        <v>136</v>
      </c>
      <c r="R39" s="91">
        <v>70</v>
      </c>
      <c r="S39" s="91">
        <v>28</v>
      </c>
      <c r="T39" s="152">
        <v>38</v>
      </c>
      <c r="U39" s="91">
        <f>SUM(V39:X39)</f>
        <v>19</v>
      </c>
      <c r="V39" s="98">
        <v>6</v>
      </c>
      <c r="W39" s="152">
        <v>13</v>
      </c>
      <c r="X39" s="97" t="s">
        <v>206</v>
      </c>
      <c r="Y39" s="93"/>
      <c r="Z39" s="101" t="s">
        <v>107</v>
      </c>
      <c r="AA39" s="6" t="s">
        <v>108</v>
      </c>
      <c r="AB39" s="89">
        <f t="shared" si="9"/>
        <v>3937</v>
      </c>
      <c r="AC39" s="90">
        <f t="shared" si="10"/>
        <v>3198</v>
      </c>
      <c r="AD39" s="89">
        <v>258</v>
      </c>
      <c r="AE39" s="89">
        <v>1952</v>
      </c>
      <c r="AF39" s="89">
        <v>948</v>
      </c>
      <c r="AG39" s="91" t="s">
        <v>24</v>
      </c>
      <c r="AH39" s="89">
        <v>40</v>
      </c>
      <c r="AI39" s="89">
        <f>SUM(AL39:AP39)</f>
        <v>551</v>
      </c>
      <c r="AJ39" s="144" t="s">
        <v>209</v>
      </c>
      <c r="AK39" s="145" t="s">
        <v>209</v>
      </c>
      <c r="AL39" s="89">
        <v>103</v>
      </c>
      <c r="AM39" s="94">
        <v>6</v>
      </c>
      <c r="AN39" s="89">
        <v>176</v>
      </c>
      <c r="AO39" s="100">
        <v>175</v>
      </c>
      <c r="AP39" s="118">
        <v>91</v>
      </c>
      <c r="AQ39" s="148">
        <f>SUM(AR39:AT39)</f>
        <v>188</v>
      </c>
      <c r="AR39" s="142">
        <v>58</v>
      </c>
      <c r="AS39" s="142">
        <v>129</v>
      </c>
      <c r="AT39" s="143">
        <v>1</v>
      </c>
    </row>
    <row r="40" spans="2:46" ht="15.95" customHeight="1">
      <c r="B40" s="101" t="s">
        <v>109</v>
      </c>
      <c r="C40" s="149" t="s">
        <v>110</v>
      </c>
      <c r="D40" s="150">
        <f t="shared" si="13"/>
        <v>5975</v>
      </c>
      <c r="E40" s="151">
        <f t="shared" si="14"/>
        <v>5752</v>
      </c>
      <c r="F40" s="91">
        <v>114</v>
      </c>
      <c r="G40" s="91">
        <v>1145</v>
      </c>
      <c r="H40" s="91">
        <v>2562</v>
      </c>
      <c r="I40" s="91">
        <v>590</v>
      </c>
      <c r="J40" s="91">
        <v>1341</v>
      </c>
      <c r="K40" s="91">
        <f>SUM(L40:M40)</f>
        <v>67</v>
      </c>
      <c r="L40" s="91">
        <v>3</v>
      </c>
      <c r="M40" s="91">
        <v>64</v>
      </c>
      <c r="N40" s="91" t="s">
        <v>205</v>
      </c>
      <c r="O40" s="91" t="s">
        <v>205</v>
      </c>
      <c r="P40" s="91" t="s">
        <v>205</v>
      </c>
      <c r="Q40" s="98">
        <f>SUM(R40:T40)</f>
        <v>137</v>
      </c>
      <c r="R40" s="91">
        <v>69</v>
      </c>
      <c r="S40" s="91">
        <v>31</v>
      </c>
      <c r="T40" s="152">
        <v>37</v>
      </c>
      <c r="U40" s="91">
        <f>SUM(V40:X40)</f>
        <v>19</v>
      </c>
      <c r="V40" s="98">
        <v>2</v>
      </c>
      <c r="W40" s="152">
        <v>16</v>
      </c>
      <c r="X40" s="97">
        <v>1</v>
      </c>
      <c r="Y40" s="93"/>
      <c r="Z40" s="101" t="s">
        <v>109</v>
      </c>
      <c r="AA40" s="6" t="s">
        <v>110</v>
      </c>
      <c r="AB40" s="89">
        <v>4121</v>
      </c>
      <c r="AC40" s="90">
        <f>SUM(AD40:AH40)</f>
        <v>3367</v>
      </c>
      <c r="AD40" s="89">
        <v>258</v>
      </c>
      <c r="AE40" s="89">
        <v>2062</v>
      </c>
      <c r="AF40" s="89">
        <v>1001</v>
      </c>
      <c r="AG40" s="144" t="s">
        <v>24</v>
      </c>
      <c r="AH40" s="89">
        <v>46</v>
      </c>
      <c r="AI40" s="89">
        <f>SUM(AL40:AP40)</f>
        <v>562</v>
      </c>
      <c r="AJ40" s="144" t="s">
        <v>209</v>
      </c>
      <c r="AK40" s="145" t="s">
        <v>209</v>
      </c>
      <c r="AL40" s="89">
        <v>109</v>
      </c>
      <c r="AM40" s="94">
        <v>8</v>
      </c>
      <c r="AN40" s="89">
        <v>182</v>
      </c>
      <c r="AO40" s="100">
        <v>179</v>
      </c>
      <c r="AP40" s="118">
        <v>84</v>
      </c>
      <c r="AQ40" s="148">
        <f>SUM(AR40:AT40)</f>
        <v>192</v>
      </c>
      <c r="AR40" s="142">
        <v>67</v>
      </c>
      <c r="AS40" s="142">
        <v>124</v>
      </c>
      <c r="AT40" s="143">
        <v>1</v>
      </c>
    </row>
    <row r="41" spans="2:46" ht="15.95" customHeight="1">
      <c r="B41" s="101" t="s">
        <v>111</v>
      </c>
      <c r="C41" s="149" t="s">
        <v>112</v>
      </c>
      <c r="D41" s="150">
        <f>E41+K41+Q41+U41+N41</f>
        <v>6088</v>
      </c>
      <c r="E41" s="151">
        <f>SUM(F41:J41)</f>
        <v>5849</v>
      </c>
      <c r="F41" s="91">
        <v>119</v>
      </c>
      <c r="G41" s="91">
        <v>1138</v>
      </c>
      <c r="H41" s="91">
        <v>2697</v>
      </c>
      <c r="I41" s="91">
        <v>550</v>
      </c>
      <c r="J41" s="91">
        <v>1345</v>
      </c>
      <c r="K41" s="98">
        <f>SUM(L41:M41)</f>
        <v>65</v>
      </c>
      <c r="L41" s="91">
        <v>2</v>
      </c>
      <c r="M41" s="91">
        <v>63</v>
      </c>
      <c r="N41" s="91">
        <f>SUM(O41:P41)</f>
        <v>3</v>
      </c>
      <c r="O41" s="154">
        <v>0</v>
      </c>
      <c r="P41" s="91">
        <v>3</v>
      </c>
      <c r="Q41" s="98">
        <f>SUM(R41:T41)</f>
        <v>151</v>
      </c>
      <c r="R41" s="91">
        <v>85</v>
      </c>
      <c r="S41" s="91">
        <v>29</v>
      </c>
      <c r="T41" s="152">
        <v>37</v>
      </c>
      <c r="U41" s="98">
        <f>SUM(V41:X41)</f>
        <v>20</v>
      </c>
      <c r="V41" s="98">
        <v>5</v>
      </c>
      <c r="W41" s="152">
        <v>15</v>
      </c>
      <c r="X41" s="155">
        <v>0</v>
      </c>
      <c r="Y41" s="156"/>
      <c r="Z41" s="101" t="s">
        <v>111</v>
      </c>
      <c r="AA41" s="26" t="s">
        <v>112</v>
      </c>
      <c r="AB41" s="157">
        <f>AC41+AI41+AQ41</f>
        <v>4167</v>
      </c>
      <c r="AC41" s="158">
        <f>SUM(AD41:AH41)</f>
        <v>3460</v>
      </c>
      <c r="AD41" s="157">
        <v>242</v>
      </c>
      <c r="AE41" s="157">
        <v>2150</v>
      </c>
      <c r="AF41" s="157">
        <v>1021</v>
      </c>
      <c r="AG41" s="157">
        <v>0</v>
      </c>
      <c r="AH41" s="157">
        <v>47</v>
      </c>
      <c r="AI41" s="157">
        <f>SUM(AJ41:AP41)</f>
        <v>521</v>
      </c>
      <c r="AJ41" s="148">
        <v>10</v>
      </c>
      <c r="AK41" s="159">
        <v>0</v>
      </c>
      <c r="AL41" s="157">
        <v>118</v>
      </c>
      <c r="AM41" s="157">
        <v>4</v>
      </c>
      <c r="AN41" s="157">
        <v>147</v>
      </c>
      <c r="AO41" s="160">
        <v>160</v>
      </c>
      <c r="AP41" s="160">
        <v>82</v>
      </c>
      <c r="AQ41" s="161">
        <f>SUM(AR41:AT41)</f>
        <v>186</v>
      </c>
      <c r="AR41" s="162">
        <v>58</v>
      </c>
      <c r="AS41" s="162">
        <v>128</v>
      </c>
      <c r="AT41" s="163">
        <v>0</v>
      </c>
    </row>
    <row r="42" spans="2:46" ht="15.95" customHeight="1">
      <c r="B42" s="560" t="s">
        <v>264</v>
      </c>
      <c r="C42" s="149" t="s">
        <v>114</v>
      </c>
      <c r="D42" s="150">
        <v>6290</v>
      </c>
      <c r="E42" s="164">
        <v>6045</v>
      </c>
      <c r="F42" s="98">
        <v>123</v>
      </c>
      <c r="G42" s="98">
        <v>1138</v>
      </c>
      <c r="H42" s="98">
        <v>2793</v>
      </c>
      <c r="I42" s="98">
        <v>594</v>
      </c>
      <c r="J42" s="98">
        <v>1397</v>
      </c>
      <c r="K42" s="98">
        <v>68</v>
      </c>
      <c r="L42" s="98">
        <v>3</v>
      </c>
      <c r="M42" s="98">
        <v>65</v>
      </c>
      <c r="N42" s="98">
        <v>3</v>
      </c>
      <c r="O42" s="154">
        <v>0</v>
      </c>
      <c r="P42" s="98">
        <v>3</v>
      </c>
      <c r="Q42" s="98">
        <v>144</v>
      </c>
      <c r="R42" s="98">
        <v>70</v>
      </c>
      <c r="S42" s="98">
        <v>32</v>
      </c>
      <c r="T42" s="165">
        <v>42</v>
      </c>
      <c r="U42" s="98">
        <f>SUM(V42:X42)</f>
        <v>30</v>
      </c>
      <c r="V42" s="98">
        <v>5</v>
      </c>
      <c r="W42" s="165">
        <v>25</v>
      </c>
      <c r="X42" s="155">
        <v>0</v>
      </c>
      <c r="Y42" s="93"/>
      <c r="Z42" s="560" t="s">
        <v>264</v>
      </c>
      <c r="AA42" s="26" t="s">
        <v>265</v>
      </c>
      <c r="AB42" s="166">
        <v>4281</v>
      </c>
      <c r="AC42" s="167">
        <f>SUM(AD42:AH42)</f>
        <v>3594</v>
      </c>
      <c r="AD42" s="160">
        <v>238</v>
      </c>
      <c r="AE42" s="160">
        <v>2280</v>
      </c>
      <c r="AF42" s="160">
        <v>1025</v>
      </c>
      <c r="AG42" s="157">
        <v>0</v>
      </c>
      <c r="AH42" s="160">
        <v>51</v>
      </c>
      <c r="AI42" s="157">
        <f>SUM(AJ42:AP42)</f>
        <v>496</v>
      </c>
      <c r="AJ42" s="148">
        <v>15</v>
      </c>
      <c r="AK42" s="159">
        <v>0</v>
      </c>
      <c r="AL42" s="160">
        <v>105</v>
      </c>
      <c r="AM42" s="160">
        <v>5</v>
      </c>
      <c r="AN42" s="160">
        <v>136</v>
      </c>
      <c r="AO42" s="160">
        <v>153</v>
      </c>
      <c r="AP42" s="160">
        <v>82</v>
      </c>
      <c r="AQ42" s="161">
        <f>SUM(AR42:AT42)</f>
        <v>191</v>
      </c>
      <c r="AR42" s="161">
        <v>51</v>
      </c>
      <c r="AS42" s="161">
        <v>140</v>
      </c>
      <c r="AT42" s="163">
        <v>0</v>
      </c>
    </row>
    <row r="43" spans="2:46" ht="6" customHeight="1" thickBot="1">
      <c r="B43" s="561"/>
      <c r="C43" s="168"/>
      <c r="D43" s="169"/>
      <c r="E43" s="170"/>
      <c r="F43" s="171"/>
      <c r="G43" s="171"/>
      <c r="H43" s="171"/>
      <c r="I43" s="171"/>
      <c r="J43" s="171"/>
      <c r="K43" s="171"/>
      <c r="L43" s="171"/>
      <c r="M43" s="171"/>
      <c r="N43" s="171"/>
      <c r="O43" s="172"/>
      <c r="P43" s="171"/>
      <c r="Q43" s="171"/>
      <c r="R43" s="171"/>
      <c r="S43" s="171"/>
      <c r="T43" s="173"/>
      <c r="U43" s="171"/>
      <c r="V43" s="171"/>
      <c r="W43" s="173"/>
      <c r="X43" s="174"/>
      <c r="Y43" s="93"/>
      <c r="Z43" s="561"/>
      <c r="AA43" s="28"/>
      <c r="AB43" s="175"/>
      <c r="AC43" s="176"/>
      <c r="AD43" s="177"/>
      <c r="AE43" s="177"/>
      <c r="AF43" s="177"/>
      <c r="AG43" s="177"/>
      <c r="AH43" s="177"/>
      <c r="AI43" s="177"/>
      <c r="AJ43" s="117"/>
      <c r="AK43" s="178"/>
      <c r="AL43" s="177"/>
      <c r="AM43" s="177"/>
      <c r="AN43" s="177"/>
      <c r="AO43" s="177"/>
      <c r="AP43" s="177"/>
      <c r="AQ43" s="178"/>
      <c r="AR43" s="178"/>
      <c r="AS43" s="178"/>
      <c r="AT43" s="179"/>
    </row>
    <row r="44" spans="2:46" ht="6" customHeight="1">
      <c r="B44" s="562"/>
      <c r="C44" s="180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181"/>
      <c r="P44" s="93"/>
      <c r="Q44" s="93"/>
      <c r="R44" s="93"/>
      <c r="S44" s="93"/>
      <c r="T44" s="182"/>
      <c r="U44" s="93"/>
      <c r="V44" s="93"/>
      <c r="W44" s="182"/>
      <c r="X44" s="181"/>
      <c r="Y44" s="93"/>
      <c r="Z44" s="562"/>
      <c r="AA44" s="183"/>
      <c r="AB44" s="184"/>
      <c r="AC44" s="184"/>
      <c r="AD44" s="184"/>
      <c r="AE44" s="184"/>
      <c r="AF44" s="184"/>
      <c r="AG44" s="184"/>
      <c r="AH44" s="184"/>
      <c r="AI44" s="184"/>
      <c r="AJ44" s="47"/>
      <c r="AK44" s="185"/>
      <c r="AL44" s="184"/>
      <c r="AM44" s="184"/>
      <c r="AN44" s="184"/>
      <c r="AO44" s="184"/>
      <c r="AP44" s="184"/>
      <c r="AQ44" s="185"/>
      <c r="AR44" s="185"/>
      <c r="AS44" s="185"/>
      <c r="AT44" s="186"/>
    </row>
    <row r="45" spans="2:46" ht="15.95" customHeight="1">
      <c r="B45" s="187" t="s">
        <v>266</v>
      </c>
      <c r="C45" s="187" t="s">
        <v>267</v>
      </c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Z45" s="187" t="s">
        <v>267</v>
      </c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</row>
    <row r="46" spans="2:46" ht="15.95" customHeight="1">
      <c r="B46" s="187" t="s">
        <v>782</v>
      </c>
      <c r="C46" s="47"/>
      <c r="Z46" s="187" t="s">
        <v>268</v>
      </c>
      <c r="AA46" s="187"/>
      <c r="AB46" s="188"/>
      <c r="AC46" s="188"/>
      <c r="AD46" s="188"/>
      <c r="AE46" s="188"/>
      <c r="AF46" s="188"/>
      <c r="AG46" s="188"/>
      <c r="AH46" s="188"/>
      <c r="AI46" s="188"/>
      <c r="AJ46" s="188"/>
      <c r="AK46" s="47"/>
      <c r="AL46" s="47"/>
      <c r="AM46" s="47"/>
      <c r="AN46" s="47"/>
      <c r="AO46" s="47"/>
      <c r="AP46" s="47"/>
      <c r="AQ46" s="47"/>
      <c r="AR46" s="47"/>
    </row>
    <row r="47" spans="2:46" ht="15.95" customHeight="1">
      <c r="B47" s="48" t="s">
        <v>269</v>
      </c>
      <c r="Z47" s="187" t="s">
        <v>270</v>
      </c>
      <c r="AA47" s="47"/>
    </row>
    <row r="48" spans="2:46" ht="15.95" customHeight="1">
      <c r="B48" s="187" t="s">
        <v>783</v>
      </c>
    </row>
    <row r="49" spans="2:32" ht="15.95" customHeight="1">
      <c r="V49" s="562"/>
      <c r="AA49" s="187"/>
      <c r="AB49" s="108"/>
      <c r="AC49" s="108"/>
      <c r="AD49" s="108"/>
      <c r="AE49" s="108"/>
      <c r="AF49" s="108"/>
    </row>
    <row r="50" spans="2:32" ht="15.95" customHeight="1">
      <c r="B50" s="558" t="s">
        <v>271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</row>
    <row r="51" spans="2:32" ht="15.95" customHeight="1" thickBot="1">
      <c r="B51" s="49"/>
      <c r="C51" s="50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</row>
    <row r="52" spans="2:32" ht="15.95" customHeight="1">
      <c r="B52" s="51"/>
      <c r="D52" s="115"/>
      <c r="E52" s="54" t="s">
        <v>126</v>
      </c>
      <c r="F52" s="189"/>
      <c r="G52" s="189"/>
      <c r="H52" s="189"/>
      <c r="I52" s="189"/>
      <c r="J52" s="189"/>
      <c r="K52" s="190" t="s">
        <v>272</v>
      </c>
      <c r="L52" s="191" t="s">
        <v>129</v>
      </c>
      <c r="M52" s="55"/>
      <c r="N52" s="55"/>
      <c r="O52" s="191" t="s">
        <v>273</v>
      </c>
      <c r="P52" s="55"/>
      <c r="Q52" s="60"/>
      <c r="U52" s="109"/>
    </row>
    <row r="53" spans="2:32" ht="15.95" customHeight="1">
      <c r="B53" s="61"/>
      <c r="D53" s="94"/>
      <c r="E53" s="63"/>
      <c r="F53" s="68" t="s">
        <v>168</v>
      </c>
      <c r="G53" s="68" t="s">
        <v>134</v>
      </c>
      <c r="H53" s="68" t="s">
        <v>135</v>
      </c>
      <c r="I53" s="64" t="s">
        <v>136</v>
      </c>
      <c r="J53" s="68" t="s">
        <v>137</v>
      </c>
      <c r="K53" s="68" t="s">
        <v>138</v>
      </c>
      <c r="L53" s="68" t="s">
        <v>141</v>
      </c>
      <c r="M53" s="192" t="s">
        <v>142</v>
      </c>
      <c r="N53" s="68" t="s">
        <v>143</v>
      </c>
      <c r="O53" s="68"/>
      <c r="P53" s="68" t="s">
        <v>145</v>
      </c>
      <c r="Q53" s="193"/>
      <c r="U53" s="109"/>
    </row>
    <row r="54" spans="2:32" ht="15.95" customHeight="1">
      <c r="B54" s="61"/>
      <c r="D54" s="62" t="s">
        <v>274</v>
      </c>
      <c r="E54" s="63" t="s">
        <v>132</v>
      </c>
      <c r="F54" s="68"/>
      <c r="G54" s="68"/>
      <c r="H54" s="68" t="s">
        <v>155</v>
      </c>
      <c r="I54" s="64"/>
      <c r="J54" s="68" t="s">
        <v>156</v>
      </c>
      <c r="K54" s="68" t="s">
        <v>275</v>
      </c>
      <c r="L54" s="68" t="s">
        <v>276</v>
      </c>
      <c r="M54" s="192" t="s">
        <v>160</v>
      </c>
      <c r="N54" s="68" t="s">
        <v>161</v>
      </c>
      <c r="O54" s="68"/>
      <c r="P54" s="68"/>
      <c r="Q54" s="193"/>
      <c r="U54" s="109"/>
    </row>
    <row r="55" spans="2:32" ht="15.95" customHeight="1">
      <c r="B55" s="61"/>
      <c r="D55" s="94"/>
      <c r="E55" s="63"/>
      <c r="F55" s="68"/>
      <c r="G55" s="68"/>
      <c r="H55" s="68" t="s">
        <v>166</v>
      </c>
      <c r="I55" s="64" t="s">
        <v>167</v>
      </c>
      <c r="J55" s="68" t="s">
        <v>168</v>
      </c>
      <c r="K55" s="68"/>
      <c r="L55" s="68" t="s">
        <v>172</v>
      </c>
      <c r="M55" s="192" t="s">
        <v>173</v>
      </c>
      <c r="N55" s="68" t="s">
        <v>174</v>
      </c>
      <c r="O55" s="68"/>
      <c r="P55" s="68" t="s">
        <v>175</v>
      </c>
      <c r="Q55" s="193" t="s">
        <v>277</v>
      </c>
      <c r="U55" s="109"/>
    </row>
    <row r="56" spans="2:32" ht="15.95" customHeight="1">
      <c r="B56" s="61"/>
      <c r="D56" s="94"/>
      <c r="E56" s="63" t="s">
        <v>154</v>
      </c>
      <c r="F56" s="68"/>
      <c r="G56" s="68"/>
      <c r="H56" s="68" t="s">
        <v>182</v>
      </c>
      <c r="I56" s="64"/>
      <c r="J56" s="68" t="s">
        <v>183</v>
      </c>
      <c r="K56" s="68"/>
      <c r="L56" s="194" t="s">
        <v>278</v>
      </c>
      <c r="M56" s="192" t="s">
        <v>185</v>
      </c>
      <c r="N56" s="68" t="s">
        <v>186</v>
      </c>
      <c r="O56" s="68" t="s">
        <v>279</v>
      </c>
      <c r="P56" s="68"/>
      <c r="Q56" s="193"/>
      <c r="U56" s="109"/>
    </row>
    <row r="57" spans="2:32" ht="15.95" customHeight="1">
      <c r="B57" s="76"/>
      <c r="C57" s="77"/>
      <c r="D57" s="136"/>
      <c r="E57" s="79"/>
      <c r="F57" s="133" t="s">
        <v>193</v>
      </c>
      <c r="G57" s="133" t="s">
        <v>193</v>
      </c>
      <c r="H57" s="133" t="s">
        <v>194</v>
      </c>
      <c r="I57" s="80" t="s">
        <v>195</v>
      </c>
      <c r="J57" s="133"/>
      <c r="K57" s="133"/>
      <c r="L57" s="133"/>
      <c r="M57" s="195" t="s">
        <v>280</v>
      </c>
      <c r="N57" s="133"/>
      <c r="O57" s="133"/>
      <c r="P57" s="133" t="s">
        <v>200</v>
      </c>
      <c r="Q57" s="196"/>
      <c r="U57" s="109"/>
    </row>
    <row r="58" spans="2:32" ht="15.95" customHeight="1">
      <c r="B58" s="88" t="s">
        <v>204</v>
      </c>
      <c r="C58" s="48" t="s">
        <v>29</v>
      </c>
      <c r="D58" s="89">
        <f t="shared" ref="D58:D72" si="15">E58+L58+O58</f>
        <v>665</v>
      </c>
      <c r="E58" s="90">
        <f t="shared" ref="E58:E72" si="16">SUM(F58:J58)</f>
        <v>623</v>
      </c>
      <c r="F58" s="89">
        <v>2</v>
      </c>
      <c r="G58" s="89">
        <v>525</v>
      </c>
      <c r="H58" s="89">
        <v>28</v>
      </c>
      <c r="I58" s="89">
        <v>65</v>
      </c>
      <c r="J58" s="89">
        <v>3</v>
      </c>
      <c r="K58" s="91" t="s">
        <v>209</v>
      </c>
      <c r="L58" s="89">
        <v>10</v>
      </c>
      <c r="M58" s="89">
        <v>5</v>
      </c>
      <c r="N58" s="94">
        <v>5</v>
      </c>
      <c r="O58" s="89">
        <f t="shared" ref="O58:O72" si="17">SUM(P58:Q58)</f>
        <v>32</v>
      </c>
      <c r="P58" s="89">
        <v>8</v>
      </c>
      <c r="Q58" s="99">
        <v>24</v>
      </c>
      <c r="U58" s="109"/>
    </row>
    <row r="59" spans="2:32" ht="15.95" customHeight="1">
      <c r="B59" s="88" t="s">
        <v>34</v>
      </c>
      <c r="C59" s="96" t="s">
        <v>35</v>
      </c>
      <c r="D59" s="89">
        <f t="shared" si="15"/>
        <v>661</v>
      </c>
      <c r="E59" s="90">
        <f t="shared" si="16"/>
        <v>634</v>
      </c>
      <c r="F59" s="91" t="s">
        <v>24</v>
      </c>
      <c r="G59" s="89">
        <v>527</v>
      </c>
      <c r="H59" s="89">
        <v>24</v>
      </c>
      <c r="I59" s="89">
        <v>74</v>
      </c>
      <c r="J59" s="89">
        <v>9</v>
      </c>
      <c r="K59" s="91" t="s">
        <v>209</v>
      </c>
      <c r="L59" s="89">
        <f t="shared" ref="L59:L72" si="18">SUM(M59:N59)</f>
        <v>5</v>
      </c>
      <c r="M59" s="89">
        <v>3</v>
      </c>
      <c r="N59" s="94">
        <v>2</v>
      </c>
      <c r="O59" s="89">
        <f t="shared" si="17"/>
        <v>22</v>
      </c>
      <c r="P59" s="89">
        <v>4</v>
      </c>
      <c r="Q59" s="99">
        <v>18</v>
      </c>
      <c r="U59" s="109"/>
    </row>
    <row r="60" spans="2:32" ht="15.95" customHeight="1">
      <c r="B60" s="88" t="s">
        <v>44</v>
      </c>
      <c r="C60" s="96" t="s">
        <v>208</v>
      </c>
      <c r="D60" s="89">
        <f t="shared" si="15"/>
        <v>679</v>
      </c>
      <c r="E60" s="90">
        <f t="shared" si="16"/>
        <v>656</v>
      </c>
      <c r="F60" s="91" t="s">
        <v>24</v>
      </c>
      <c r="G60" s="89">
        <v>529</v>
      </c>
      <c r="H60" s="89">
        <v>16</v>
      </c>
      <c r="I60" s="89">
        <v>96</v>
      </c>
      <c r="J60" s="89">
        <v>15</v>
      </c>
      <c r="K60" s="91" t="s">
        <v>209</v>
      </c>
      <c r="L60" s="89">
        <f t="shared" si="18"/>
        <v>2</v>
      </c>
      <c r="M60" s="89">
        <v>1</v>
      </c>
      <c r="N60" s="94">
        <v>1</v>
      </c>
      <c r="O60" s="89">
        <f t="shared" si="17"/>
        <v>21</v>
      </c>
      <c r="P60" s="89">
        <v>3</v>
      </c>
      <c r="Q60" s="99">
        <v>18</v>
      </c>
      <c r="U60" s="109"/>
    </row>
    <row r="61" spans="2:32" ht="15.95" customHeight="1">
      <c r="B61" s="88" t="s">
        <v>210</v>
      </c>
      <c r="C61" s="96" t="s">
        <v>211</v>
      </c>
      <c r="D61" s="89">
        <f t="shared" si="15"/>
        <v>679</v>
      </c>
      <c r="E61" s="90">
        <f t="shared" si="16"/>
        <v>662</v>
      </c>
      <c r="F61" s="91" t="s">
        <v>24</v>
      </c>
      <c r="G61" s="89">
        <v>548</v>
      </c>
      <c r="H61" s="89">
        <v>17</v>
      </c>
      <c r="I61" s="89">
        <v>81</v>
      </c>
      <c r="J61" s="89">
        <v>16</v>
      </c>
      <c r="K61" s="91" t="s">
        <v>209</v>
      </c>
      <c r="L61" s="89">
        <f t="shared" si="18"/>
        <v>3</v>
      </c>
      <c r="M61" s="89">
        <v>1</v>
      </c>
      <c r="N61" s="94">
        <v>2</v>
      </c>
      <c r="O61" s="89">
        <f t="shared" si="17"/>
        <v>14</v>
      </c>
      <c r="P61" s="89">
        <v>2</v>
      </c>
      <c r="Q61" s="99">
        <v>12</v>
      </c>
      <c r="U61" s="109"/>
    </row>
    <row r="62" spans="2:32" ht="15.95" customHeight="1">
      <c r="B62" s="88" t="s">
        <v>212</v>
      </c>
      <c r="C62" s="96" t="s">
        <v>213</v>
      </c>
      <c r="D62" s="89">
        <f t="shared" si="15"/>
        <v>691</v>
      </c>
      <c r="E62" s="90">
        <f t="shared" si="16"/>
        <v>681</v>
      </c>
      <c r="F62" s="91" t="s">
        <v>24</v>
      </c>
      <c r="G62" s="89">
        <v>531</v>
      </c>
      <c r="H62" s="89">
        <v>20</v>
      </c>
      <c r="I62" s="89">
        <v>97</v>
      </c>
      <c r="J62" s="89">
        <v>33</v>
      </c>
      <c r="K62" s="91" t="s">
        <v>209</v>
      </c>
      <c r="L62" s="89">
        <f t="shared" si="18"/>
        <v>3</v>
      </c>
      <c r="M62" s="89">
        <v>1</v>
      </c>
      <c r="N62" s="94">
        <v>2</v>
      </c>
      <c r="O62" s="89">
        <f t="shared" si="17"/>
        <v>7</v>
      </c>
      <c r="P62" s="89">
        <v>4</v>
      </c>
      <c r="Q62" s="99">
        <v>3</v>
      </c>
      <c r="U62" s="109"/>
    </row>
    <row r="63" spans="2:32" ht="15.95" customHeight="1">
      <c r="B63" s="88" t="s">
        <v>214</v>
      </c>
      <c r="C63" s="96" t="s">
        <v>215</v>
      </c>
      <c r="D63" s="89">
        <f t="shared" si="15"/>
        <v>811</v>
      </c>
      <c r="E63" s="90">
        <f t="shared" si="16"/>
        <v>791</v>
      </c>
      <c r="F63" s="91" t="s">
        <v>24</v>
      </c>
      <c r="G63" s="89">
        <v>572</v>
      </c>
      <c r="H63" s="89">
        <v>29</v>
      </c>
      <c r="I63" s="89">
        <v>151</v>
      </c>
      <c r="J63" s="89">
        <v>39</v>
      </c>
      <c r="K63" s="91" t="s">
        <v>209</v>
      </c>
      <c r="L63" s="89">
        <f t="shared" si="18"/>
        <v>9</v>
      </c>
      <c r="M63" s="89">
        <v>6</v>
      </c>
      <c r="N63" s="94">
        <v>3</v>
      </c>
      <c r="O63" s="89">
        <f t="shared" si="17"/>
        <v>11</v>
      </c>
      <c r="P63" s="89">
        <v>2</v>
      </c>
      <c r="Q63" s="99">
        <v>9</v>
      </c>
      <c r="U63" s="109"/>
    </row>
    <row r="64" spans="2:32" ht="15.95" customHeight="1">
      <c r="B64" s="88" t="s">
        <v>216</v>
      </c>
      <c r="C64" s="96" t="s">
        <v>81</v>
      </c>
      <c r="D64" s="89">
        <f t="shared" si="15"/>
        <v>1024</v>
      </c>
      <c r="E64" s="90">
        <f t="shared" si="16"/>
        <v>994</v>
      </c>
      <c r="F64" s="91" t="s">
        <v>24</v>
      </c>
      <c r="G64" s="89">
        <v>647</v>
      </c>
      <c r="H64" s="89">
        <v>38</v>
      </c>
      <c r="I64" s="89">
        <v>195</v>
      </c>
      <c r="J64" s="89">
        <v>114</v>
      </c>
      <c r="K64" s="91" t="s">
        <v>209</v>
      </c>
      <c r="L64" s="89">
        <f t="shared" si="18"/>
        <v>14</v>
      </c>
      <c r="M64" s="89">
        <v>12</v>
      </c>
      <c r="N64" s="94">
        <v>2</v>
      </c>
      <c r="O64" s="89">
        <f t="shared" si="17"/>
        <v>16</v>
      </c>
      <c r="P64" s="89">
        <v>2</v>
      </c>
      <c r="Q64" s="99">
        <v>14</v>
      </c>
      <c r="U64" s="109"/>
    </row>
    <row r="65" spans="2:21" ht="15.95" customHeight="1">
      <c r="B65" s="88" t="s">
        <v>217</v>
      </c>
      <c r="C65" s="96" t="s">
        <v>83</v>
      </c>
      <c r="D65" s="89">
        <f t="shared" si="15"/>
        <v>1150</v>
      </c>
      <c r="E65" s="90">
        <f t="shared" si="16"/>
        <v>1118</v>
      </c>
      <c r="F65" s="91" t="s">
        <v>24</v>
      </c>
      <c r="G65" s="89">
        <v>684</v>
      </c>
      <c r="H65" s="89">
        <v>41</v>
      </c>
      <c r="I65" s="89">
        <v>204</v>
      </c>
      <c r="J65" s="89">
        <v>189</v>
      </c>
      <c r="K65" s="91" t="s">
        <v>209</v>
      </c>
      <c r="L65" s="89">
        <f t="shared" si="18"/>
        <v>18</v>
      </c>
      <c r="M65" s="89">
        <v>15</v>
      </c>
      <c r="N65" s="94">
        <v>3</v>
      </c>
      <c r="O65" s="89">
        <f t="shared" si="17"/>
        <v>14</v>
      </c>
      <c r="P65" s="89">
        <v>3</v>
      </c>
      <c r="Q65" s="99">
        <v>11</v>
      </c>
      <c r="U65" s="109"/>
    </row>
    <row r="66" spans="2:21" ht="15.95" customHeight="1">
      <c r="B66" s="88" t="s">
        <v>218</v>
      </c>
      <c r="C66" s="96" t="s">
        <v>85</v>
      </c>
      <c r="D66" s="89">
        <f t="shared" si="15"/>
        <v>1237</v>
      </c>
      <c r="E66" s="90">
        <f t="shared" si="16"/>
        <v>1205</v>
      </c>
      <c r="F66" s="91" t="s">
        <v>24</v>
      </c>
      <c r="G66" s="89">
        <v>728</v>
      </c>
      <c r="H66" s="89">
        <v>43</v>
      </c>
      <c r="I66" s="89">
        <v>212</v>
      </c>
      <c r="J66" s="89">
        <v>222</v>
      </c>
      <c r="K66" s="91" t="s">
        <v>206</v>
      </c>
      <c r="L66" s="89">
        <f t="shared" si="18"/>
        <v>19</v>
      </c>
      <c r="M66" s="89">
        <v>17</v>
      </c>
      <c r="N66" s="94">
        <v>2</v>
      </c>
      <c r="O66" s="89">
        <f t="shared" si="17"/>
        <v>13</v>
      </c>
      <c r="P66" s="89">
        <v>3</v>
      </c>
      <c r="Q66" s="99">
        <v>10</v>
      </c>
      <c r="U66" s="109"/>
    </row>
    <row r="67" spans="2:21" ht="15.95" customHeight="1">
      <c r="B67" s="88" t="s">
        <v>86</v>
      </c>
      <c r="C67" s="96" t="s">
        <v>87</v>
      </c>
      <c r="D67" s="89">
        <f t="shared" si="15"/>
        <v>1289</v>
      </c>
      <c r="E67" s="90">
        <f t="shared" si="16"/>
        <v>1221</v>
      </c>
      <c r="F67" s="91" t="s">
        <v>24</v>
      </c>
      <c r="G67" s="89">
        <v>742</v>
      </c>
      <c r="H67" s="89">
        <v>52</v>
      </c>
      <c r="I67" s="89">
        <v>236</v>
      </c>
      <c r="J67" s="89">
        <v>191</v>
      </c>
      <c r="K67" s="91" t="s">
        <v>206</v>
      </c>
      <c r="L67" s="89">
        <f t="shared" si="18"/>
        <v>54</v>
      </c>
      <c r="M67" s="89">
        <v>51</v>
      </c>
      <c r="N67" s="94">
        <v>3</v>
      </c>
      <c r="O67" s="89">
        <f t="shared" si="17"/>
        <v>14</v>
      </c>
      <c r="P67" s="89">
        <v>2</v>
      </c>
      <c r="Q67" s="99">
        <v>12</v>
      </c>
      <c r="U67" s="109"/>
    </row>
    <row r="68" spans="2:21" ht="15.95" customHeight="1">
      <c r="B68" s="88" t="s">
        <v>88</v>
      </c>
      <c r="C68" s="96" t="s">
        <v>89</v>
      </c>
      <c r="D68" s="89">
        <f t="shared" si="15"/>
        <v>1345</v>
      </c>
      <c r="E68" s="90">
        <f t="shared" si="16"/>
        <v>1314</v>
      </c>
      <c r="F68" s="91" t="s">
        <v>24</v>
      </c>
      <c r="G68" s="89">
        <v>763</v>
      </c>
      <c r="H68" s="89">
        <v>43</v>
      </c>
      <c r="I68" s="89">
        <v>280</v>
      </c>
      <c r="J68" s="89">
        <v>228</v>
      </c>
      <c r="K68" s="91" t="s">
        <v>206</v>
      </c>
      <c r="L68" s="89">
        <f t="shared" si="18"/>
        <v>17</v>
      </c>
      <c r="M68" s="89">
        <v>14</v>
      </c>
      <c r="N68" s="94">
        <v>3</v>
      </c>
      <c r="O68" s="89">
        <f t="shared" si="17"/>
        <v>14</v>
      </c>
      <c r="P68" s="89">
        <v>3</v>
      </c>
      <c r="Q68" s="99">
        <v>11</v>
      </c>
      <c r="U68" s="109"/>
    </row>
    <row r="69" spans="2:21" ht="15.95" customHeight="1">
      <c r="B69" s="101" t="s">
        <v>90</v>
      </c>
      <c r="C69" s="96" t="s">
        <v>91</v>
      </c>
      <c r="D69" s="89">
        <f t="shared" si="15"/>
        <v>1416</v>
      </c>
      <c r="E69" s="90">
        <f t="shared" si="16"/>
        <v>1374</v>
      </c>
      <c r="F69" s="91" t="s">
        <v>24</v>
      </c>
      <c r="G69" s="89">
        <v>845</v>
      </c>
      <c r="H69" s="89">
        <v>41</v>
      </c>
      <c r="I69" s="89">
        <v>257</v>
      </c>
      <c r="J69" s="89">
        <v>231</v>
      </c>
      <c r="K69" s="91" t="s">
        <v>206</v>
      </c>
      <c r="L69" s="89">
        <f t="shared" si="18"/>
        <v>22</v>
      </c>
      <c r="M69" s="89">
        <v>18</v>
      </c>
      <c r="N69" s="94">
        <v>4</v>
      </c>
      <c r="O69" s="89">
        <f t="shared" si="17"/>
        <v>20</v>
      </c>
      <c r="P69" s="89">
        <v>5</v>
      </c>
      <c r="Q69" s="99">
        <v>15</v>
      </c>
      <c r="U69" s="109"/>
    </row>
    <row r="70" spans="2:21" ht="15.95" customHeight="1">
      <c r="B70" s="101" t="s">
        <v>92</v>
      </c>
      <c r="C70" s="96" t="s">
        <v>93</v>
      </c>
      <c r="D70" s="89">
        <f t="shared" si="15"/>
        <v>1461</v>
      </c>
      <c r="E70" s="90">
        <f t="shared" si="16"/>
        <v>1420</v>
      </c>
      <c r="F70" s="91" t="s">
        <v>24</v>
      </c>
      <c r="G70" s="89">
        <v>856</v>
      </c>
      <c r="H70" s="89">
        <v>43</v>
      </c>
      <c r="I70" s="89">
        <v>270</v>
      </c>
      <c r="J70" s="89">
        <v>251</v>
      </c>
      <c r="K70" s="91" t="s">
        <v>206</v>
      </c>
      <c r="L70" s="89">
        <f t="shared" si="18"/>
        <v>23</v>
      </c>
      <c r="M70" s="89">
        <v>18</v>
      </c>
      <c r="N70" s="94">
        <v>5</v>
      </c>
      <c r="O70" s="89">
        <f t="shared" si="17"/>
        <v>18</v>
      </c>
      <c r="P70" s="89">
        <v>5</v>
      </c>
      <c r="Q70" s="99">
        <v>13</v>
      </c>
      <c r="U70" s="109"/>
    </row>
    <row r="71" spans="2:21" ht="15.95" customHeight="1">
      <c r="B71" s="61" t="s">
        <v>219</v>
      </c>
      <c r="C71" s="96" t="s">
        <v>94</v>
      </c>
      <c r="D71" s="89">
        <f t="shared" si="15"/>
        <v>1487</v>
      </c>
      <c r="E71" s="90">
        <f t="shared" si="16"/>
        <v>1450</v>
      </c>
      <c r="F71" s="152" t="s">
        <v>24</v>
      </c>
      <c r="G71" s="94">
        <v>861</v>
      </c>
      <c r="H71" s="94">
        <v>44</v>
      </c>
      <c r="I71" s="94">
        <v>272</v>
      </c>
      <c r="J71" s="94">
        <v>273</v>
      </c>
      <c r="K71" s="91" t="s">
        <v>206</v>
      </c>
      <c r="L71" s="89">
        <f t="shared" si="18"/>
        <v>28</v>
      </c>
      <c r="M71" s="94">
        <v>24</v>
      </c>
      <c r="N71" s="94">
        <v>4</v>
      </c>
      <c r="O71" s="89">
        <f t="shared" si="17"/>
        <v>9</v>
      </c>
      <c r="P71" s="94">
        <v>1</v>
      </c>
      <c r="Q71" s="99">
        <v>8</v>
      </c>
      <c r="U71" s="109"/>
    </row>
    <row r="72" spans="2:21" ht="15.95" customHeight="1">
      <c r="B72" s="101" t="s">
        <v>281</v>
      </c>
      <c r="C72" s="96" t="s">
        <v>95</v>
      </c>
      <c r="D72" s="113">
        <f t="shared" si="15"/>
        <v>1524</v>
      </c>
      <c r="E72" s="90">
        <f t="shared" si="16"/>
        <v>1481</v>
      </c>
      <c r="F72" s="165" t="s">
        <v>206</v>
      </c>
      <c r="G72" s="89">
        <v>892</v>
      </c>
      <c r="H72" s="89">
        <v>45</v>
      </c>
      <c r="I72" s="89">
        <v>288</v>
      </c>
      <c r="J72" s="89">
        <v>256</v>
      </c>
      <c r="K72" s="91" t="s">
        <v>24</v>
      </c>
      <c r="L72" s="89">
        <f t="shared" si="18"/>
        <v>35</v>
      </c>
      <c r="M72" s="89">
        <f>29+2</f>
        <v>31</v>
      </c>
      <c r="N72" s="94">
        <v>4</v>
      </c>
      <c r="O72" s="89">
        <f t="shared" si="17"/>
        <v>8</v>
      </c>
      <c r="P72" s="100">
        <v>1</v>
      </c>
      <c r="Q72" s="99">
        <v>7</v>
      </c>
      <c r="U72" s="188"/>
    </row>
    <row r="73" spans="2:21" ht="6" customHeight="1" thickBot="1">
      <c r="B73" s="61"/>
      <c r="C73" s="197"/>
      <c r="D73" s="94"/>
      <c r="E73" s="198"/>
      <c r="F73" s="152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9"/>
      <c r="R73" s="199"/>
      <c r="S73" s="47"/>
      <c r="T73" s="47"/>
      <c r="U73" s="188"/>
    </row>
    <row r="74" spans="2:21" ht="15.95" customHeight="1" thickBot="1">
      <c r="B74" s="125"/>
      <c r="C74" s="200"/>
      <c r="D74" s="125"/>
      <c r="E74" s="125"/>
      <c r="F74" s="201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202"/>
      <c r="S74" s="109"/>
      <c r="T74" s="109"/>
    </row>
    <row r="75" spans="2:21" ht="15.95" customHeight="1">
      <c r="B75" s="51"/>
      <c r="D75" s="115"/>
      <c r="E75" s="54" t="s">
        <v>126</v>
      </c>
      <c r="F75" s="189"/>
      <c r="G75" s="189"/>
      <c r="H75" s="189"/>
      <c r="I75" s="189"/>
      <c r="J75" s="189"/>
      <c r="K75" s="190" t="s">
        <v>272</v>
      </c>
      <c r="L75" s="191" t="s">
        <v>129</v>
      </c>
      <c r="M75" s="55"/>
      <c r="N75" s="55"/>
      <c r="O75" s="55"/>
      <c r="P75" s="191" t="s">
        <v>273</v>
      </c>
      <c r="Q75" s="55"/>
      <c r="R75" s="60"/>
      <c r="S75" s="199"/>
      <c r="T75" s="47"/>
    </row>
    <row r="76" spans="2:21" ht="15.95" customHeight="1">
      <c r="B76" s="61"/>
      <c r="D76" s="94"/>
      <c r="E76" s="63"/>
      <c r="F76" s="68" t="s">
        <v>168</v>
      </c>
      <c r="G76" s="68" t="s">
        <v>134</v>
      </c>
      <c r="H76" s="68" t="s">
        <v>135</v>
      </c>
      <c r="I76" s="64" t="s">
        <v>136</v>
      </c>
      <c r="J76" s="68" t="s">
        <v>137</v>
      </c>
      <c r="K76" s="203" t="s">
        <v>138</v>
      </c>
      <c r="L76" s="68" t="s">
        <v>282</v>
      </c>
      <c r="M76" s="586" t="s">
        <v>283</v>
      </c>
      <c r="N76" s="586" t="s">
        <v>244</v>
      </c>
      <c r="O76" s="68" t="s">
        <v>143</v>
      </c>
      <c r="P76" s="68"/>
      <c r="Q76" s="68" t="s">
        <v>145</v>
      </c>
      <c r="R76" s="193"/>
    </row>
    <row r="77" spans="2:21" ht="15.95" customHeight="1">
      <c r="B77" s="61"/>
      <c r="D77" s="62" t="s">
        <v>274</v>
      </c>
      <c r="E77" s="63" t="s">
        <v>132</v>
      </c>
      <c r="F77" s="68"/>
      <c r="G77" s="68"/>
      <c r="H77" s="68" t="s">
        <v>155</v>
      </c>
      <c r="I77" s="64"/>
      <c r="J77" s="68" t="s">
        <v>156</v>
      </c>
      <c r="K77" s="203" t="s">
        <v>275</v>
      </c>
      <c r="L77" s="68" t="s">
        <v>284</v>
      </c>
      <c r="M77" s="587"/>
      <c r="N77" s="587"/>
      <c r="O77" s="68" t="s">
        <v>161</v>
      </c>
      <c r="P77" s="68"/>
      <c r="Q77" s="68"/>
      <c r="R77" s="193"/>
    </row>
    <row r="78" spans="2:21" ht="15.95" customHeight="1">
      <c r="B78" s="61"/>
      <c r="D78" s="94"/>
      <c r="E78" s="63"/>
      <c r="F78" s="68"/>
      <c r="G78" s="68"/>
      <c r="H78" s="68" t="s">
        <v>166</v>
      </c>
      <c r="I78" s="64" t="s">
        <v>167</v>
      </c>
      <c r="J78" s="68" t="s">
        <v>168</v>
      </c>
      <c r="K78" s="203"/>
      <c r="L78" s="68" t="s">
        <v>285</v>
      </c>
      <c r="M78" s="587"/>
      <c r="N78" s="587"/>
      <c r="O78" s="68" t="s">
        <v>174</v>
      </c>
      <c r="P78" s="68"/>
      <c r="Q78" s="68" t="s">
        <v>175</v>
      </c>
      <c r="R78" s="193" t="s">
        <v>277</v>
      </c>
    </row>
    <row r="79" spans="2:21" ht="15.95" customHeight="1">
      <c r="B79" s="61"/>
      <c r="D79" s="94"/>
      <c r="E79" s="63" t="s">
        <v>154</v>
      </c>
      <c r="F79" s="68"/>
      <c r="G79" s="68"/>
      <c r="H79" s="68" t="s">
        <v>182</v>
      </c>
      <c r="I79" s="64"/>
      <c r="J79" s="68" t="s">
        <v>183</v>
      </c>
      <c r="K79" s="203"/>
      <c r="L79" s="204" t="s">
        <v>286</v>
      </c>
      <c r="M79" s="587"/>
      <c r="N79" s="587"/>
      <c r="O79" s="68" t="s">
        <v>186</v>
      </c>
      <c r="P79" s="68" t="s">
        <v>279</v>
      </c>
      <c r="Q79" s="68"/>
      <c r="R79" s="193"/>
    </row>
    <row r="80" spans="2:21" ht="15.95" customHeight="1">
      <c r="B80" s="76"/>
      <c r="C80" s="77"/>
      <c r="D80" s="136"/>
      <c r="E80" s="79"/>
      <c r="F80" s="133" t="s">
        <v>193</v>
      </c>
      <c r="G80" s="133" t="s">
        <v>193</v>
      </c>
      <c r="H80" s="133" t="s">
        <v>194</v>
      </c>
      <c r="I80" s="80" t="s">
        <v>195</v>
      </c>
      <c r="J80" s="133"/>
      <c r="K80" s="205"/>
      <c r="L80" s="133"/>
      <c r="M80" s="588"/>
      <c r="N80" s="588"/>
      <c r="O80" s="133"/>
      <c r="P80" s="133"/>
      <c r="Q80" s="133" t="s">
        <v>200</v>
      </c>
      <c r="R80" s="196"/>
    </row>
    <row r="81" spans="2:22" ht="15.95" customHeight="1">
      <c r="B81" s="61"/>
      <c r="D81" s="94"/>
      <c r="E81" s="63"/>
      <c r="F81" s="68"/>
      <c r="G81" s="68"/>
      <c r="H81" s="68"/>
      <c r="I81" s="64"/>
      <c r="J81" s="68"/>
      <c r="K81" s="68"/>
      <c r="L81" s="68"/>
      <c r="M81" s="206"/>
      <c r="N81" s="206"/>
      <c r="O81" s="68"/>
      <c r="P81" s="68"/>
      <c r="Q81" s="68"/>
      <c r="R81" s="193"/>
    </row>
    <row r="82" spans="2:22" ht="15.95" customHeight="1">
      <c r="B82" s="101" t="s">
        <v>767</v>
      </c>
      <c r="C82" s="149" t="s">
        <v>259</v>
      </c>
      <c r="D82" s="113">
        <f t="shared" ref="D82:D88" si="19">E82+K82+L82+P82</f>
        <v>1560</v>
      </c>
      <c r="E82" s="90">
        <f t="shared" ref="E82:E89" si="20">SUM(F82:J82)</f>
        <v>1512</v>
      </c>
      <c r="F82" s="165" t="s">
        <v>24</v>
      </c>
      <c r="G82" s="89">
        <v>924</v>
      </c>
      <c r="H82" s="89">
        <v>49</v>
      </c>
      <c r="I82" s="89">
        <v>298</v>
      </c>
      <c r="J82" s="89">
        <v>241</v>
      </c>
      <c r="K82" s="89">
        <v>1</v>
      </c>
      <c r="L82" s="89">
        <f>SUM(M82:O82)</f>
        <v>31</v>
      </c>
      <c r="M82" s="89">
        <v>26</v>
      </c>
      <c r="N82" s="89">
        <v>2</v>
      </c>
      <c r="O82" s="94">
        <v>3</v>
      </c>
      <c r="P82" s="89">
        <f t="shared" ref="P82:P91" si="21">SUM(Q82:R82)</f>
        <v>16</v>
      </c>
      <c r="Q82" s="100">
        <v>3</v>
      </c>
      <c r="R82" s="99">
        <v>13</v>
      </c>
    </row>
    <row r="83" spans="2:22" ht="15.95" customHeight="1">
      <c r="B83" s="101" t="s">
        <v>780</v>
      </c>
      <c r="C83" s="149" t="s">
        <v>262</v>
      </c>
      <c r="D83" s="113">
        <f t="shared" si="19"/>
        <v>1601</v>
      </c>
      <c r="E83" s="90">
        <f t="shared" si="20"/>
        <v>1554</v>
      </c>
      <c r="F83" s="165" t="s">
        <v>24</v>
      </c>
      <c r="G83" s="89">
        <v>937</v>
      </c>
      <c r="H83" s="89">
        <v>57</v>
      </c>
      <c r="I83" s="89">
        <v>325</v>
      </c>
      <c r="J83" s="89">
        <v>235</v>
      </c>
      <c r="K83" s="165" t="s">
        <v>24</v>
      </c>
      <c r="L83" s="100">
        <f>SUM(M83:O83)</f>
        <v>32</v>
      </c>
      <c r="M83" s="89">
        <v>25</v>
      </c>
      <c r="N83" s="89">
        <v>4</v>
      </c>
      <c r="O83" s="94">
        <v>3</v>
      </c>
      <c r="P83" s="89">
        <f t="shared" si="21"/>
        <v>15</v>
      </c>
      <c r="Q83" s="100">
        <v>5</v>
      </c>
      <c r="R83" s="99">
        <v>10</v>
      </c>
    </row>
    <row r="84" spans="2:22" ht="15.95" customHeight="1">
      <c r="B84" s="101" t="s">
        <v>781</v>
      </c>
      <c r="C84" s="149" t="s">
        <v>287</v>
      </c>
      <c r="D84" s="113">
        <f t="shared" si="19"/>
        <v>1605</v>
      </c>
      <c r="E84" s="90">
        <f t="shared" si="20"/>
        <v>1560</v>
      </c>
      <c r="F84" s="165" t="s">
        <v>24</v>
      </c>
      <c r="G84" s="89">
        <v>901</v>
      </c>
      <c r="H84" s="89">
        <v>50</v>
      </c>
      <c r="I84" s="89">
        <v>336</v>
      </c>
      <c r="J84" s="89">
        <v>273</v>
      </c>
      <c r="K84" s="165">
        <v>1</v>
      </c>
      <c r="L84" s="100">
        <f>SUM(M84:O84)</f>
        <v>30</v>
      </c>
      <c r="M84" s="89">
        <v>24</v>
      </c>
      <c r="N84" s="89">
        <v>3</v>
      </c>
      <c r="O84" s="94">
        <v>3</v>
      </c>
      <c r="P84" s="89">
        <f t="shared" si="21"/>
        <v>14</v>
      </c>
      <c r="Q84" s="100">
        <v>3</v>
      </c>
      <c r="R84" s="99">
        <v>11</v>
      </c>
    </row>
    <row r="85" spans="2:22" ht="15.95" customHeight="1">
      <c r="B85" s="101" t="s">
        <v>768</v>
      </c>
      <c r="C85" s="149" t="s">
        <v>102</v>
      </c>
      <c r="D85" s="89">
        <f t="shared" si="19"/>
        <v>1672</v>
      </c>
      <c r="E85" s="90">
        <f t="shared" si="20"/>
        <v>1623</v>
      </c>
      <c r="F85" s="152">
        <v>1</v>
      </c>
      <c r="G85" s="89">
        <v>918</v>
      </c>
      <c r="H85" s="89">
        <v>53</v>
      </c>
      <c r="I85" s="89">
        <v>389</v>
      </c>
      <c r="J85" s="89">
        <v>262</v>
      </c>
      <c r="K85" s="165" t="s">
        <v>24</v>
      </c>
      <c r="L85" s="89">
        <f>SUM(M85:O85)</f>
        <v>31</v>
      </c>
      <c r="M85" s="89">
        <v>24</v>
      </c>
      <c r="N85" s="89">
        <v>2</v>
      </c>
      <c r="O85" s="94">
        <v>5</v>
      </c>
      <c r="P85" s="89">
        <f t="shared" si="21"/>
        <v>18</v>
      </c>
      <c r="Q85" s="89">
        <v>6</v>
      </c>
      <c r="R85" s="99">
        <v>12</v>
      </c>
    </row>
    <row r="86" spans="2:22" ht="15.95" customHeight="1">
      <c r="B86" s="101" t="s">
        <v>103</v>
      </c>
      <c r="C86" s="149" t="s">
        <v>104</v>
      </c>
      <c r="D86" s="89">
        <f t="shared" si="19"/>
        <v>1686</v>
      </c>
      <c r="E86" s="90">
        <f t="shared" si="20"/>
        <v>1635</v>
      </c>
      <c r="F86" s="152">
        <v>1</v>
      </c>
      <c r="G86" s="89">
        <v>920</v>
      </c>
      <c r="H86" s="89">
        <v>71</v>
      </c>
      <c r="I86" s="89">
        <v>395</v>
      </c>
      <c r="J86" s="89">
        <v>248</v>
      </c>
      <c r="K86" s="165" t="s">
        <v>206</v>
      </c>
      <c r="L86" s="89">
        <f>SUM(M86:O86)</f>
        <v>34</v>
      </c>
      <c r="M86" s="89">
        <v>27</v>
      </c>
      <c r="N86" s="89">
        <v>2</v>
      </c>
      <c r="O86" s="94">
        <v>5</v>
      </c>
      <c r="P86" s="89">
        <f t="shared" si="21"/>
        <v>17</v>
      </c>
      <c r="Q86" s="89">
        <v>6</v>
      </c>
      <c r="R86" s="99">
        <v>11</v>
      </c>
    </row>
    <row r="87" spans="2:22" ht="15.95" customHeight="1">
      <c r="B87" s="101" t="s">
        <v>105</v>
      </c>
      <c r="C87" s="149" t="s">
        <v>106</v>
      </c>
      <c r="D87" s="89">
        <f t="shared" si="19"/>
        <v>1735</v>
      </c>
      <c r="E87" s="207">
        <f t="shared" si="20"/>
        <v>1691</v>
      </c>
      <c r="F87" s="208">
        <v>2</v>
      </c>
      <c r="G87" s="208">
        <v>911</v>
      </c>
      <c r="H87" s="208">
        <v>59</v>
      </c>
      <c r="I87" s="208">
        <v>435</v>
      </c>
      <c r="J87" s="208">
        <v>284</v>
      </c>
      <c r="K87" s="208">
        <v>0</v>
      </c>
      <c r="L87" s="208">
        <v>31</v>
      </c>
      <c r="M87" s="208">
        <v>22</v>
      </c>
      <c r="N87" s="208">
        <v>4</v>
      </c>
      <c r="O87" s="208">
        <v>5</v>
      </c>
      <c r="P87" s="208">
        <f t="shared" si="21"/>
        <v>13</v>
      </c>
      <c r="Q87" s="208">
        <v>4</v>
      </c>
      <c r="R87" s="155">
        <v>9</v>
      </c>
      <c r="V87" s="181"/>
    </row>
    <row r="88" spans="2:22" ht="15.95" customHeight="1">
      <c r="B88" s="101" t="s">
        <v>107</v>
      </c>
      <c r="C88" s="149" t="s">
        <v>108</v>
      </c>
      <c r="D88" s="89">
        <f t="shared" si="19"/>
        <v>1715</v>
      </c>
      <c r="E88" s="207">
        <f t="shared" si="20"/>
        <v>1670</v>
      </c>
      <c r="F88" s="208">
        <v>1</v>
      </c>
      <c r="G88" s="208">
        <v>906</v>
      </c>
      <c r="H88" s="208">
        <v>53</v>
      </c>
      <c r="I88" s="208">
        <v>433</v>
      </c>
      <c r="J88" s="208">
        <v>277</v>
      </c>
      <c r="K88" s="208">
        <v>0</v>
      </c>
      <c r="L88" s="208">
        <f>SUM(M88:O88)</f>
        <v>30</v>
      </c>
      <c r="M88" s="208">
        <v>23</v>
      </c>
      <c r="N88" s="208">
        <v>2</v>
      </c>
      <c r="O88" s="208">
        <v>5</v>
      </c>
      <c r="P88" s="208">
        <f t="shared" si="21"/>
        <v>15</v>
      </c>
      <c r="Q88" s="208">
        <v>4</v>
      </c>
      <c r="R88" s="155">
        <v>11</v>
      </c>
      <c r="V88" s="181"/>
    </row>
    <row r="89" spans="2:22" ht="15.95" customHeight="1">
      <c r="B89" s="101" t="s">
        <v>109</v>
      </c>
      <c r="C89" s="149" t="s">
        <v>110</v>
      </c>
      <c r="D89" s="89">
        <v>1752</v>
      </c>
      <c r="E89" s="207">
        <f t="shared" si="20"/>
        <v>1704</v>
      </c>
      <c r="F89" s="208">
        <v>1</v>
      </c>
      <c r="G89" s="154">
        <v>903</v>
      </c>
      <c r="H89" s="154">
        <v>53</v>
      </c>
      <c r="I89" s="154">
        <v>461</v>
      </c>
      <c r="J89" s="154">
        <v>286</v>
      </c>
      <c r="K89" s="208">
        <v>0</v>
      </c>
      <c r="L89" s="208">
        <f>SUM(M89:O89)</f>
        <v>33</v>
      </c>
      <c r="M89" s="154">
        <v>27</v>
      </c>
      <c r="N89" s="154">
        <v>1</v>
      </c>
      <c r="O89" s="154">
        <v>5</v>
      </c>
      <c r="P89" s="208">
        <f t="shared" si="21"/>
        <v>15</v>
      </c>
      <c r="Q89" s="208">
        <v>2</v>
      </c>
      <c r="R89" s="155">
        <v>13</v>
      </c>
      <c r="V89" s="181"/>
    </row>
    <row r="90" spans="2:22" ht="15.95" customHeight="1">
      <c r="B90" s="101" t="s">
        <v>111</v>
      </c>
      <c r="C90" s="149" t="s">
        <v>112</v>
      </c>
      <c r="D90" s="113">
        <v>1778</v>
      </c>
      <c r="E90" s="209">
        <f>SUM(F90:J90)</f>
        <v>1725</v>
      </c>
      <c r="F90" s="165">
        <v>1</v>
      </c>
      <c r="G90" s="89">
        <v>881</v>
      </c>
      <c r="H90" s="89">
        <v>57</v>
      </c>
      <c r="I90" s="89">
        <v>505</v>
      </c>
      <c r="J90" s="89">
        <v>281</v>
      </c>
      <c r="K90" s="208">
        <v>0</v>
      </c>
      <c r="L90" s="208">
        <f>SUM(M90:O90)</f>
        <v>36</v>
      </c>
      <c r="M90" s="89">
        <v>28</v>
      </c>
      <c r="N90" s="89">
        <v>3</v>
      </c>
      <c r="O90" s="94">
        <v>5</v>
      </c>
      <c r="P90" s="208">
        <f t="shared" si="21"/>
        <v>16</v>
      </c>
      <c r="Q90" s="100">
        <v>4</v>
      </c>
      <c r="R90" s="99">
        <v>12</v>
      </c>
    </row>
    <row r="91" spans="2:22" ht="15.95" customHeight="1">
      <c r="B91" s="560" t="s">
        <v>264</v>
      </c>
      <c r="C91" s="149" t="s">
        <v>114</v>
      </c>
      <c r="D91" s="113">
        <v>1807</v>
      </c>
      <c r="E91" s="209">
        <f>SUM(F91:J91)</f>
        <v>1764</v>
      </c>
      <c r="F91" s="165">
        <v>1</v>
      </c>
      <c r="G91" s="100">
        <v>916</v>
      </c>
      <c r="H91" s="100">
        <v>49</v>
      </c>
      <c r="I91" s="100">
        <v>537</v>
      </c>
      <c r="J91" s="100">
        <v>261</v>
      </c>
      <c r="K91" s="208">
        <v>0</v>
      </c>
      <c r="L91" s="208">
        <v>27</v>
      </c>
      <c r="M91" s="100">
        <v>20</v>
      </c>
      <c r="N91" s="100">
        <v>2</v>
      </c>
      <c r="O91" s="118">
        <v>5</v>
      </c>
      <c r="P91" s="208">
        <f t="shared" si="21"/>
        <v>16</v>
      </c>
      <c r="Q91" s="100">
        <v>4</v>
      </c>
      <c r="R91" s="99">
        <v>12</v>
      </c>
    </row>
    <row r="92" spans="2:22" ht="6" customHeight="1" thickBot="1">
      <c r="B92" s="561"/>
      <c r="C92" s="168"/>
      <c r="D92" s="210"/>
      <c r="E92" s="211"/>
      <c r="F92" s="173"/>
      <c r="G92" s="212"/>
      <c r="H92" s="212"/>
      <c r="I92" s="212"/>
      <c r="J92" s="212"/>
      <c r="K92" s="172"/>
      <c r="L92" s="172"/>
      <c r="M92" s="212"/>
      <c r="N92" s="212"/>
      <c r="O92" s="213"/>
      <c r="P92" s="172"/>
      <c r="Q92" s="212"/>
      <c r="R92" s="107"/>
    </row>
    <row r="93" spans="2:22" ht="6" customHeight="1">
      <c r="B93" s="562"/>
      <c r="C93" s="180"/>
      <c r="D93" s="108"/>
      <c r="E93" s="181"/>
      <c r="F93" s="182"/>
      <c r="G93" s="108"/>
      <c r="H93" s="108"/>
      <c r="I93" s="108"/>
      <c r="J93" s="108"/>
      <c r="K93" s="181"/>
      <c r="L93" s="181"/>
      <c r="M93" s="108"/>
      <c r="N93" s="108"/>
      <c r="O93" s="109"/>
      <c r="P93" s="181"/>
      <c r="Q93" s="108"/>
      <c r="R93" s="109"/>
    </row>
    <row r="94" spans="2:22" ht="14.25" customHeight="1">
      <c r="B94" s="49" t="s">
        <v>784</v>
      </c>
      <c r="D94" s="108"/>
      <c r="E94" s="108"/>
      <c r="F94" s="182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9"/>
      <c r="S94" s="108"/>
      <c r="T94" s="108"/>
      <c r="U94" s="109"/>
    </row>
    <row r="95" spans="2:22">
      <c r="B95" s="187" t="s">
        <v>267</v>
      </c>
    </row>
  </sheetData>
  <mergeCells count="10">
    <mergeCell ref="AL24:AM24"/>
    <mergeCell ref="AN24:AO24"/>
    <mergeCell ref="AJ25:AJ28"/>
    <mergeCell ref="AK25:AK28"/>
    <mergeCell ref="AN25:AN28"/>
    <mergeCell ref="R27:R31"/>
    <mergeCell ref="S27:S31"/>
    <mergeCell ref="M76:M80"/>
    <mergeCell ref="N76:N80"/>
    <mergeCell ref="AJ24:AK24"/>
  </mergeCells>
  <phoneticPr fontId="2"/>
  <printOptions gridLinesSet="0"/>
  <pageMargins left="0.51181102362204722" right="0.31496062992125984" top="0.39370078740157483" bottom="0.39370078740157483" header="0.51181102362204722" footer="0.51181102362204722"/>
  <pageSetup paperSize="9" scale="40" firstPageNumber="138" orientation="portrait" useFirstPageNumber="1" r:id="rId1"/>
  <headerFooter alignWithMargins="0"/>
  <colBreaks count="1" manualBreakCount="1">
    <brk id="24" max="9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S93"/>
  <sheetViews>
    <sheetView showGridLines="0" zoomScale="70" zoomScaleNormal="70" zoomScaleSheetLayoutView="70" workbookViewId="0"/>
  </sheetViews>
  <sheetFormatPr defaultColWidth="10.5" defaultRowHeight="20.100000000000001" customHeight="1"/>
  <cols>
    <col min="1" max="1" width="2.625" style="48" customWidth="1"/>
    <col min="2" max="2" width="7.125" style="48" customWidth="1"/>
    <col min="3" max="3" width="11.75" style="48" customWidth="1"/>
    <col min="4" max="18" width="10.125" style="48" customWidth="1"/>
    <col min="19" max="256" width="10.5" style="48"/>
    <col min="257" max="257" width="2.625" style="48" customWidth="1"/>
    <col min="258" max="258" width="7.125" style="48" customWidth="1"/>
    <col min="259" max="259" width="11.75" style="48" customWidth="1"/>
    <col min="260" max="274" width="10.125" style="48" customWidth="1"/>
    <col min="275" max="512" width="10.5" style="48"/>
    <col min="513" max="513" width="2.625" style="48" customWidth="1"/>
    <col min="514" max="514" width="7.125" style="48" customWidth="1"/>
    <col min="515" max="515" width="11.75" style="48" customWidth="1"/>
    <col min="516" max="530" width="10.125" style="48" customWidth="1"/>
    <col min="531" max="768" width="10.5" style="48"/>
    <col min="769" max="769" width="2.625" style="48" customWidth="1"/>
    <col min="770" max="770" width="7.125" style="48" customWidth="1"/>
    <col min="771" max="771" width="11.75" style="48" customWidth="1"/>
    <col min="772" max="786" width="10.125" style="48" customWidth="1"/>
    <col min="787" max="1024" width="10.5" style="48"/>
    <col min="1025" max="1025" width="2.625" style="48" customWidth="1"/>
    <col min="1026" max="1026" width="7.125" style="48" customWidth="1"/>
    <col min="1027" max="1027" width="11.75" style="48" customWidth="1"/>
    <col min="1028" max="1042" width="10.125" style="48" customWidth="1"/>
    <col min="1043" max="1280" width="10.5" style="48"/>
    <col min="1281" max="1281" width="2.625" style="48" customWidth="1"/>
    <col min="1282" max="1282" width="7.125" style="48" customWidth="1"/>
    <col min="1283" max="1283" width="11.75" style="48" customWidth="1"/>
    <col min="1284" max="1298" width="10.125" style="48" customWidth="1"/>
    <col min="1299" max="1536" width="10.5" style="48"/>
    <col min="1537" max="1537" width="2.625" style="48" customWidth="1"/>
    <col min="1538" max="1538" width="7.125" style="48" customWidth="1"/>
    <col min="1539" max="1539" width="11.75" style="48" customWidth="1"/>
    <col min="1540" max="1554" width="10.125" style="48" customWidth="1"/>
    <col min="1555" max="1792" width="10.5" style="48"/>
    <col min="1793" max="1793" width="2.625" style="48" customWidth="1"/>
    <col min="1794" max="1794" width="7.125" style="48" customWidth="1"/>
    <col min="1795" max="1795" width="11.75" style="48" customWidth="1"/>
    <col min="1796" max="1810" width="10.125" style="48" customWidth="1"/>
    <col min="1811" max="2048" width="10.5" style="48"/>
    <col min="2049" max="2049" width="2.625" style="48" customWidth="1"/>
    <col min="2050" max="2050" width="7.125" style="48" customWidth="1"/>
    <col min="2051" max="2051" width="11.75" style="48" customWidth="1"/>
    <col min="2052" max="2066" width="10.125" style="48" customWidth="1"/>
    <col min="2067" max="2304" width="10.5" style="48"/>
    <col min="2305" max="2305" width="2.625" style="48" customWidth="1"/>
    <col min="2306" max="2306" width="7.125" style="48" customWidth="1"/>
    <col min="2307" max="2307" width="11.75" style="48" customWidth="1"/>
    <col min="2308" max="2322" width="10.125" style="48" customWidth="1"/>
    <col min="2323" max="2560" width="10.5" style="48"/>
    <col min="2561" max="2561" width="2.625" style="48" customWidth="1"/>
    <col min="2562" max="2562" width="7.125" style="48" customWidth="1"/>
    <col min="2563" max="2563" width="11.75" style="48" customWidth="1"/>
    <col min="2564" max="2578" width="10.125" style="48" customWidth="1"/>
    <col min="2579" max="2816" width="10.5" style="48"/>
    <col min="2817" max="2817" width="2.625" style="48" customWidth="1"/>
    <col min="2818" max="2818" width="7.125" style="48" customWidth="1"/>
    <col min="2819" max="2819" width="11.75" style="48" customWidth="1"/>
    <col min="2820" max="2834" width="10.125" style="48" customWidth="1"/>
    <col min="2835" max="3072" width="10.5" style="48"/>
    <col min="3073" max="3073" width="2.625" style="48" customWidth="1"/>
    <col min="3074" max="3074" width="7.125" style="48" customWidth="1"/>
    <col min="3075" max="3075" width="11.75" style="48" customWidth="1"/>
    <col min="3076" max="3090" width="10.125" style="48" customWidth="1"/>
    <col min="3091" max="3328" width="10.5" style="48"/>
    <col min="3329" max="3329" width="2.625" style="48" customWidth="1"/>
    <col min="3330" max="3330" width="7.125" style="48" customWidth="1"/>
    <col min="3331" max="3331" width="11.75" style="48" customWidth="1"/>
    <col min="3332" max="3346" width="10.125" style="48" customWidth="1"/>
    <col min="3347" max="3584" width="10.5" style="48"/>
    <col min="3585" max="3585" width="2.625" style="48" customWidth="1"/>
    <col min="3586" max="3586" width="7.125" style="48" customWidth="1"/>
    <col min="3587" max="3587" width="11.75" style="48" customWidth="1"/>
    <col min="3588" max="3602" width="10.125" style="48" customWidth="1"/>
    <col min="3603" max="3840" width="10.5" style="48"/>
    <col min="3841" max="3841" width="2.625" style="48" customWidth="1"/>
    <col min="3842" max="3842" width="7.125" style="48" customWidth="1"/>
    <col min="3843" max="3843" width="11.75" style="48" customWidth="1"/>
    <col min="3844" max="3858" width="10.125" style="48" customWidth="1"/>
    <col min="3859" max="4096" width="10.5" style="48"/>
    <col min="4097" max="4097" width="2.625" style="48" customWidth="1"/>
    <col min="4098" max="4098" width="7.125" style="48" customWidth="1"/>
    <col min="4099" max="4099" width="11.75" style="48" customWidth="1"/>
    <col min="4100" max="4114" width="10.125" style="48" customWidth="1"/>
    <col min="4115" max="4352" width="10.5" style="48"/>
    <col min="4353" max="4353" width="2.625" style="48" customWidth="1"/>
    <col min="4354" max="4354" width="7.125" style="48" customWidth="1"/>
    <col min="4355" max="4355" width="11.75" style="48" customWidth="1"/>
    <col min="4356" max="4370" width="10.125" style="48" customWidth="1"/>
    <col min="4371" max="4608" width="10.5" style="48"/>
    <col min="4609" max="4609" width="2.625" style="48" customWidth="1"/>
    <col min="4610" max="4610" width="7.125" style="48" customWidth="1"/>
    <col min="4611" max="4611" width="11.75" style="48" customWidth="1"/>
    <col min="4612" max="4626" width="10.125" style="48" customWidth="1"/>
    <col min="4627" max="4864" width="10.5" style="48"/>
    <col min="4865" max="4865" width="2.625" style="48" customWidth="1"/>
    <col min="4866" max="4866" width="7.125" style="48" customWidth="1"/>
    <col min="4867" max="4867" width="11.75" style="48" customWidth="1"/>
    <col min="4868" max="4882" width="10.125" style="48" customWidth="1"/>
    <col min="4883" max="5120" width="10.5" style="48"/>
    <col min="5121" max="5121" width="2.625" style="48" customWidth="1"/>
    <col min="5122" max="5122" width="7.125" style="48" customWidth="1"/>
    <col min="5123" max="5123" width="11.75" style="48" customWidth="1"/>
    <col min="5124" max="5138" width="10.125" style="48" customWidth="1"/>
    <col min="5139" max="5376" width="10.5" style="48"/>
    <col min="5377" max="5377" width="2.625" style="48" customWidth="1"/>
    <col min="5378" max="5378" width="7.125" style="48" customWidth="1"/>
    <col min="5379" max="5379" width="11.75" style="48" customWidth="1"/>
    <col min="5380" max="5394" width="10.125" style="48" customWidth="1"/>
    <col min="5395" max="5632" width="10.5" style="48"/>
    <col min="5633" max="5633" width="2.625" style="48" customWidth="1"/>
    <col min="5634" max="5634" width="7.125" style="48" customWidth="1"/>
    <col min="5635" max="5635" width="11.75" style="48" customWidth="1"/>
    <col min="5636" max="5650" width="10.125" style="48" customWidth="1"/>
    <col min="5651" max="5888" width="10.5" style="48"/>
    <col min="5889" max="5889" width="2.625" style="48" customWidth="1"/>
    <col min="5890" max="5890" width="7.125" style="48" customWidth="1"/>
    <col min="5891" max="5891" width="11.75" style="48" customWidth="1"/>
    <col min="5892" max="5906" width="10.125" style="48" customWidth="1"/>
    <col min="5907" max="6144" width="10.5" style="48"/>
    <col min="6145" max="6145" width="2.625" style="48" customWidth="1"/>
    <col min="6146" max="6146" width="7.125" style="48" customWidth="1"/>
    <col min="6147" max="6147" width="11.75" style="48" customWidth="1"/>
    <col min="6148" max="6162" width="10.125" style="48" customWidth="1"/>
    <col min="6163" max="6400" width="10.5" style="48"/>
    <col min="6401" max="6401" width="2.625" style="48" customWidth="1"/>
    <col min="6402" max="6402" width="7.125" style="48" customWidth="1"/>
    <col min="6403" max="6403" width="11.75" style="48" customWidth="1"/>
    <col min="6404" max="6418" width="10.125" style="48" customWidth="1"/>
    <col min="6419" max="6656" width="10.5" style="48"/>
    <col min="6657" max="6657" width="2.625" style="48" customWidth="1"/>
    <col min="6658" max="6658" width="7.125" style="48" customWidth="1"/>
    <col min="6659" max="6659" width="11.75" style="48" customWidth="1"/>
    <col min="6660" max="6674" width="10.125" style="48" customWidth="1"/>
    <col min="6675" max="6912" width="10.5" style="48"/>
    <col min="6913" max="6913" width="2.625" style="48" customWidth="1"/>
    <col min="6914" max="6914" width="7.125" style="48" customWidth="1"/>
    <col min="6915" max="6915" width="11.75" style="48" customWidth="1"/>
    <col min="6916" max="6930" width="10.125" style="48" customWidth="1"/>
    <col min="6931" max="7168" width="10.5" style="48"/>
    <col min="7169" max="7169" width="2.625" style="48" customWidth="1"/>
    <col min="7170" max="7170" width="7.125" style="48" customWidth="1"/>
    <col min="7171" max="7171" width="11.75" style="48" customWidth="1"/>
    <col min="7172" max="7186" width="10.125" style="48" customWidth="1"/>
    <col min="7187" max="7424" width="10.5" style="48"/>
    <col min="7425" max="7425" width="2.625" style="48" customWidth="1"/>
    <col min="7426" max="7426" width="7.125" style="48" customWidth="1"/>
    <col min="7427" max="7427" width="11.75" style="48" customWidth="1"/>
    <col min="7428" max="7442" width="10.125" style="48" customWidth="1"/>
    <col min="7443" max="7680" width="10.5" style="48"/>
    <col min="7681" max="7681" width="2.625" style="48" customWidth="1"/>
    <col min="7682" max="7682" width="7.125" style="48" customWidth="1"/>
    <col min="7683" max="7683" width="11.75" style="48" customWidth="1"/>
    <col min="7684" max="7698" width="10.125" style="48" customWidth="1"/>
    <col min="7699" max="7936" width="10.5" style="48"/>
    <col min="7937" max="7937" width="2.625" style="48" customWidth="1"/>
    <col min="7938" max="7938" width="7.125" style="48" customWidth="1"/>
    <col min="7939" max="7939" width="11.75" style="48" customWidth="1"/>
    <col min="7940" max="7954" width="10.125" style="48" customWidth="1"/>
    <col min="7955" max="8192" width="10.5" style="48"/>
    <col min="8193" max="8193" width="2.625" style="48" customWidth="1"/>
    <col min="8194" max="8194" width="7.125" style="48" customWidth="1"/>
    <col min="8195" max="8195" width="11.75" style="48" customWidth="1"/>
    <col min="8196" max="8210" width="10.125" style="48" customWidth="1"/>
    <col min="8211" max="8448" width="10.5" style="48"/>
    <col min="8449" max="8449" width="2.625" style="48" customWidth="1"/>
    <col min="8450" max="8450" width="7.125" style="48" customWidth="1"/>
    <col min="8451" max="8451" width="11.75" style="48" customWidth="1"/>
    <col min="8452" max="8466" width="10.125" style="48" customWidth="1"/>
    <col min="8467" max="8704" width="10.5" style="48"/>
    <col min="8705" max="8705" width="2.625" style="48" customWidth="1"/>
    <col min="8706" max="8706" width="7.125" style="48" customWidth="1"/>
    <col min="8707" max="8707" width="11.75" style="48" customWidth="1"/>
    <col min="8708" max="8722" width="10.125" style="48" customWidth="1"/>
    <col min="8723" max="8960" width="10.5" style="48"/>
    <col min="8961" max="8961" width="2.625" style="48" customWidth="1"/>
    <col min="8962" max="8962" width="7.125" style="48" customWidth="1"/>
    <col min="8963" max="8963" width="11.75" style="48" customWidth="1"/>
    <col min="8964" max="8978" width="10.125" style="48" customWidth="1"/>
    <col min="8979" max="9216" width="10.5" style="48"/>
    <col min="9217" max="9217" width="2.625" style="48" customWidth="1"/>
    <col min="9218" max="9218" width="7.125" style="48" customWidth="1"/>
    <col min="9219" max="9219" width="11.75" style="48" customWidth="1"/>
    <col min="9220" max="9234" width="10.125" style="48" customWidth="1"/>
    <col min="9235" max="9472" width="10.5" style="48"/>
    <col min="9473" max="9473" width="2.625" style="48" customWidth="1"/>
    <col min="9474" max="9474" width="7.125" style="48" customWidth="1"/>
    <col min="9475" max="9475" width="11.75" style="48" customWidth="1"/>
    <col min="9476" max="9490" width="10.125" style="48" customWidth="1"/>
    <col min="9491" max="9728" width="10.5" style="48"/>
    <col min="9729" max="9729" width="2.625" style="48" customWidth="1"/>
    <col min="9730" max="9730" width="7.125" style="48" customWidth="1"/>
    <col min="9731" max="9731" width="11.75" style="48" customWidth="1"/>
    <col min="9732" max="9746" width="10.125" style="48" customWidth="1"/>
    <col min="9747" max="9984" width="10.5" style="48"/>
    <col min="9985" max="9985" width="2.625" style="48" customWidth="1"/>
    <col min="9986" max="9986" width="7.125" style="48" customWidth="1"/>
    <col min="9987" max="9987" width="11.75" style="48" customWidth="1"/>
    <col min="9988" max="10002" width="10.125" style="48" customWidth="1"/>
    <col min="10003" max="10240" width="10.5" style="48"/>
    <col min="10241" max="10241" width="2.625" style="48" customWidth="1"/>
    <col min="10242" max="10242" width="7.125" style="48" customWidth="1"/>
    <col min="10243" max="10243" width="11.75" style="48" customWidth="1"/>
    <col min="10244" max="10258" width="10.125" style="48" customWidth="1"/>
    <col min="10259" max="10496" width="10.5" style="48"/>
    <col min="10497" max="10497" width="2.625" style="48" customWidth="1"/>
    <col min="10498" max="10498" width="7.125" style="48" customWidth="1"/>
    <col min="10499" max="10499" width="11.75" style="48" customWidth="1"/>
    <col min="10500" max="10514" width="10.125" style="48" customWidth="1"/>
    <col min="10515" max="10752" width="10.5" style="48"/>
    <col min="10753" max="10753" width="2.625" style="48" customWidth="1"/>
    <col min="10754" max="10754" width="7.125" style="48" customWidth="1"/>
    <col min="10755" max="10755" width="11.75" style="48" customWidth="1"/>
    <col min="10756" max="10770" width="10.125" style="48" customWidth="1"/>
    <col min="10771" max="11008" width="10.5" style="48"/>
    <col min="11009" max="11009" width="2.625" style="48" customWidth="1"/>
    <col min="11010" max="11010" width="7.125" style="48" customWidth="1"/>
    <col min="11011" max="11011" width="11.75" style="48" customWidth="1"/>
    <col min="11012" max="11026" width="10.125" style="48" customWidth="1"/>
    <col min="11027" max="11264" width="10.5" style="48"/>
    <col min="11265" max="11265" width="2.625" style="48" customWidth="1"/>
    <col min="11266" max="11266" width="7.125" style="48" customWidth="1"/>
    <col min="11267" max="11267" width="11.75" style="48" customWidth="1"/>
    <col min="11268" max="11282" width="10.125" style="48" customWidth="1"/>
    <col min="11283" max="11520" width="10.5" style="48"/>
    <col min="11521" max="11521" width="2.625" style="48" customWidth="1"/>
    <col min="11522" max="11522" width="7.125" style="48" customWidth="1"/>
    <col min="11523" max="11523" width="11.75" style="48" customWidth="1"/>
    <col min="11524" max="11538" width="10.125" style="48" customWidth="1"/>
    <col min="11539" max="11776" width="10.5" style="48"/>
    <col min="11777" max="11777" width="2.625" style="48" customWidth="1"/>
    <col min="11778" max="11778" width="7.125" style="48" customWidth="1"/>
    <col min="11779" max="11779" width="11.75" style="48" customWidth="1"/>
    <col min="11780" max="11794" width="10.125" style="48" customWidth="1"/>
    <col min="11795" max="12032" width="10.5" style="48"/>
    <col min="12033" max="12033" width="2.625" style="48" customWidth="1"/>
    <col min="12034" max="12034" width="7.125" style="48" customWidth="1"/>
    <col min="12035" max="12035" width="11.75" style="48" customWidth="1"/>
    <col min="12036" max="12050" width="10.125" style="48" customWidth="1"/>
    <col min="12051" max="12288" width="10.5" style="48"/>
    <col min="12289" max="12289" width="2.625" style="48" customWidth="1"/>
    <col min="12290" max="12290" width="7.125" style="48" customWidth="1"/>
    <col min="12291" max="12291" width="11.75" style="48" customWidth="1"/>
    <col min="12292" max="12306" width="10.125" style="48" customWidth="1"/>
    <col min="12307" max="12544" width="10.5" style="48"/>
    <col min="12545" max="12545" width="2.625" style="48" customWidth="1"/>
    <col min="12546" max="12546" width="7.125" style="48" customWidth="1"/>
    <col min="12547" max="12547" width="11.75" style="48" customWidth="1"/>
    <col min="12548" max="12562" width="10.125" style="48" customWidth="1"/>
    <col min="12563" max="12800" width="10.5" style="48"/>
    <col min="12801" max="12801" width="2.625" style="48" customWidth="1"/>
    <col min="12802" max="12802" width="7.125" style="48" customWidth="1"/>
    <col min="12803" max="12803" width="11.75" style="48" customWidth="1"/>
    <col min="12804" max="12818" width="10.125" style="48" customWidth="1"/>
    <col min="12819" max="13056" width="10.5" style="48"/>
    <col min="13057" max="13057" width="2.625" style="48" customWidth="1"/>
    <col min="13058" max="13058" width="7.125" style="48" customWidth="1"/>
    <col min="13059" max="13059" width="11.75" style="48" customWidth="1"/>
    <col min="13060" max="13074" width="10.125" style="48" customWidth="1"/>
    <col min="13075" max="13312" width="10.5" style="48"/>
    <col min="13313" max="13313" width="2.625" style="48" customWidth="1"/>
    <col min="13314" max="13314" width="7.125" style="48" customWidth="1"/>
    <col min="13315" max="13315" width="11.75" style="48" customWidth="1"/>
    <col min="13316" max="13330" width="10.125" style="48" customWidth="1"/>
    <col min="13331" max="13568" width="10.5" style="48"/>
    <col min="13569" max="13569" width="2.625" style="48" customWidth="1"/>
    <col min="13570" max="13570" width="7.125" style="48" customWidth="1"/>
    <col min="13571" max="13571" width="11.75" style="48" customWidth="1"/>
    <col min="13572" max="13586" width="10.125" style="48" customWidth="1"/>
    <col min="13587" max="13824" width="10.5" style="48"/>
    <col min="13825" max="13825" width="2.625" style="48" customWidth="1"/>
    <col min="13826" max="13826" width="7.125" style="48" customWidth="1"/>
    <col min="13827" max="13827" width="11.75" style="48" customWidth="1"/>
    <col min="13828" max="13842" width="10.125" style="48" customWidth="1"/>
    <col min="13843" max="14080" width="10.5" style="48"/>
    <col min="14081" max="14081" width="2.625" style="48" customWidth="1"/>
    <col min="14082" max="14082" width="7.125" style="48" customWidth="1"/>
    <col min="14083" max="14083" width="11.75" style="48" customWidth="1"/>
    <col min="14084" max="14098" width="10.125" style="48" customWidth="1"/>
    <col min="14099" max="14336" width="10.5" style="48"/>
    <col min="14337" max="14337" width="2.625" style="48" customWidth="1"/>
    <col min="14338" max="14338" width="7.125" style="48" customWidth="1"/>
    <col min="14339" max="14339" width="11.75" style="48" customWidth="1"/>
    <col min="14340" max="14354" width="10.125" style="48" customWidth="1"/>
    <col min="14355" max="14592" width="10.5" style="48"/>
    <col min="14593" max="14593" width="2.625" style="48" customWidth="1"/>
    <col min="14594" max="14594" width="7.125" style="48" customWidth="1"/>
    <col min="14595" max="14595" width="11.75" style="48" customWidth="1"/>
    <col min="14596" max="14610" width="10.125" style="48" customWidth="1"/>
    <col min="14611" max="14848" width="10.5" style="48"/>
    <col min="14849" max="14849" width="2.625" style="48" customWidth="1"/>
    <col min="14850" max="14850" width="7.125" style="48" customWidth="1"/>
    <col min="14851" max="14851" width="11.75" style="48" customWidth="1"/>
    <col min="14852" max="14866" width="10.125" style="48" customWidth="1"/>
    <col min="14867" max="15104" width="10.5" style="48"/>
    <col min="15105" max="15105" width="2.625" style="48" customWidth="1"/>
    <col min="15106" max="15106" width="7.125" style="48" customWidth="1"/>
    <col min="15107" max="15107" width="11.75" style="48" customWidth="1"/>
    <col min="15108" max="15122" width="10.125" style="48" customWidth="1"/>
    <col min="15123" max="15360" width="10.5" style="48"/>
    <col min="15361" max="15361" width="2.625" style="48" customWidth="1"/>
    <col min="15362" max="15362" width="7.125" style="48" customWidth="1"/>
    <col min="15363" max="15363" width="11.75" style="48" customWidth="1"/>
    <col min="15364" max="15378" width="10.125" style="48" customWidth="1"/>
    <col min="15379" max="15616" width="10.5" style="48"/>
    <col min="15617" max="15617" width="2.625" style="48" customWidth="1"/>
    <col min="15618" max="15618" width="7.125" style="48" customWidth="1"/>
    <col min="15619" max="15619" width="11.75" style="48" customWidth="1"/>
    <col min="15620" max="15634" width="10.125" style="48" customWidth="1"/>
    <col min="15635" max="15872" width="10.5" style="48"/>
    <col min="15873" max="15873" width="2.625" style="48" customWidth="1"/>
    <col min="15874" max="15874" width="7.125" style="48" customWidth="1"/>
    <col min="15875" max="15875" width="11.75" style="48" customWidth="1"/>
    <col min="15876" max="15890" width="10.125" style="48" customWidth="1"/>
    <col min="15891" max="16128" width="10.5" style="48"/>
    <col min="16129" max="16129" width="2.625" style="48" customWidth="1"/>
    <col min="16130" max="16130" width="7.125" style="48" customWidth="1"/>
    <col min="16131" max="16131" width="11.75" style="48" customWidth="1"/>
    <col min="16132" max="16146" width="10.125" style="48" customWidth="1"/>
    <col min="16147" max="16384" width="10.5" style="48"/>
  </cols>
  <sheetData>
    <row r="1" spans="2:19" ht="20.100000000000001" customHeight="1">
      <c r="B1" s="563" t="s">
        <v>288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2:19" ht="9.75" customHeight="1" thickBot="1">
      <c r="B2" s="49"/>
      <c r="C2" s="50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2:19" ht="20.100000000000001" customHeight="1">
      <c r="B3" s="51"/>
      <c r="D3" s="53"/>
      <c r="E3" s="215" t="s">
        <v>289</v>
      </c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609" t="s">
        <v>290</v>
      </c>
      <c r="Q3" s="610"/>
      <c r="R3" s="611"/>
      <c r="S3" s="109"/>
    </row>
    <row r="4" spans="2:19" ht="20.100000000000001" customHeight="1">
      <c r="B4" s="61"/>
      <c r="D4" s="62"/>
      <c r="E4" s="63"/>
      <c r="F4" s="119" t="s">
        <v>291</v>
      </c>
      <c r="G4" s="121"/>
      <c r="H4" s="62"/>
      <c r="I4" s="62"/>
      <c r="J4" s="62"/>
      <c r="K4" s="62"/>
      <c r="L4" s="62"/>
      <c r="M4" s="62"/>
      <c r="N4" s="62"/>
      <c r="O4" s="62"/>
      <c r="P4" s="217" t="s">
        <v>292</v>
      </c>
      <c r="Q4" s="218"/>
      <c r="R4" s="219"/>
      <c r="S4" s="109"/>
    </row>
    <row r="5" spans="2:19" ht="20.100000000000001" customHeight="1">
      <c r="B5" s="61"/>
      <c r="D5" s="62" t="s">
        <v>274</v>
      </c>
      <c r="E5" s="63" t="s">
        <v>293</v>
      </c>
      <c r="F5" s="62" t="s">
        <v>294</v>
      </c>
      <c r="G5" s="62" t="s">
        <v>295</v>
      </c>
      <c r="H5" s="62"/>
      <c r="I5" s="62" t="s">
        <v>296</v>
      </c>
      <c r="J5" s="62"/>
      <c r="K5" s="62" t="s">
        <v>297</v>
      </c>
      <c r="L5" s="62" t="s">
        <v>298</v>
      </c>
      <c r="M5" s="62" t="s">
        <v>299</v>
      </c>
      <c r="N5" s="62"/>
      <c r="O5" s="62"/>
      <c r="P5" s="63" t="s">
        <v>300</v>
      </c>
      <c r="Q5" s="62" t="s">
        <v>301</v>
      </c>
      <c r="R5" s="220" t="s">
        <v>302</v>
      </c>
      <c r="S5" s="109"/>
    </row>
    <row r="6" spans="2:19" ht="20.100000000000001" customHeight="1">
      <c r="B6" s="61"/>
      <c r="D6" s="62"/>
      <c r="E6" s="63" t="s">
        <v>303</v>
      </c>
      <c r="F6" s="62"/>
      <c r="G6" s="62"/>
      <c r="H6" s="62" t="s">
        <v>295</v>
      </c>
      <c r="I6" s="62" t="s">
        <v>304</v>
      </c>
      <c r="J6" s="62" t="s">
        <v>305</v>
      </c>
      <c r="K6" s="62"/>
      <c r="L6" s="62"/>
      <c r="M6" s="62"/>
      <c r="N6" s="62" t="s">
        <v>306</v>
      </c>
      <c r="O6" s="62" t="s">
        <v>238</v>
      </c>
      <c r="P6" s="63" t="s">
        <v>307</v>
      </c>
      <c r="Q6" s="62" t="s">
        <v>307</v>
      </c>
      <c r="R6" s="220" t="s">
        <v>308</v>
      </c>
      <c r="S6" s="109"/>
    </row>
    <row r="7" spans="2:19" ht="20.100000000000001" customHeight="1">
      <c r="B7" s="61"/>
      <c r="D7" s="62"/>
      <c r="E7" s="63" t="s">
        <v>309</v>
      </c>
      <c r="F7" s="62" t="s">
        <v>310</v>
      </c>
      <c r="G7" s="62" t="s">
        <v>311</v>
      </c>
      <c r="H7" s="62"/>
      <c r="I7" s="62" t="s">
        <v>296</v>
      </c>
      <c r="J7" s="62"/>
      <c r="K7" s="62" t="s">
        <v>312</v>
      </c>
      <c r="L7" s="62" t="s">
        <v>313</v>
      </c>
      <c r="M7" s="62" t="s">
        <v>312</v>
      </c>
      <c r="N7" s="62"/>
      <c r="O7" s="62"/>
      <c r="P7" s="63" t="s">
        <v>314</v>
      </c>
      <c r="Q7" s="62" t="s">
        <v>314</v>
      </c>
      <c r="R7" s="220" t="s">
        <v>315</v>
      </c>
      <c r="S7" s="109"/>
    </row>
    <row r="8" spans="2:19" ht="20.100000000000001" customHeight="1">
      <c r="B8" s="76"/>
      <c r="D8" s="78"/>
      <c r="E8" s="79"/>
      <c r="F8" s="78"/>
      <c r="G8" s="78"/>
      <c r="H8" s="78"/>
      <c r="I8" s="78"/>
      <c r="J8" s="78"/>
      <c r="K8" s="78"/>
      <c r="L8" s="78"/>
      <c r="M8" s="78"/>
      <c r="N8" s="78"/>
      <c r="O8" s="78"/>
      <c r="P8" s="79"/>
      <c r="Q8" s="78"/>
      <c r="R8" s="86"/>
      <c r="S8" s="109"/>
    </row>
    <row r="9" spans="2:19" ht="21" customHeight="1">
      <c r="B9" s="221"/>
      <c r="C9" s="222"/>
      <c r="D9" s="223"/>
      <c r="E9" s="224"/>
      <c r="F9" s="223"/>
      <c r="G9" s="223"/>
      <c r="H9" s="223"/>
      <c r="I9" s="225"/>
      <c r="J9" s="226"/>
      <c r="K9" s="223"/>
      <c r="L9" s="223"/>
      <c r="M9" s="223"/>
      <c r="N9" s="223"/>
      <c r="O9" s="223"/>
      <c r="P9" s="224"/>
      <c r="Q9" s="223"/>
      <c r="R9" s="227"/>
      <c r="S9" s="109"/>
    </row>
    <row r="10" spans="2:19" ht="20.25" hidden="1" customHeight="1">
      <c r="B10" s="228" t="s">
        <v>316</v>
      </c>
      <c r="C10" s="229" t="s">
        <v>317</v>
      </c>
      <c r="D10" s="230">
        <f t="shared" ref="D10:D17" si="0">SUM(E10:O10)</f>
        <v>282</v>
      </c>
      <c r="E10" s="231">
        <v>2</v>
      </c>
      <c r="F10" s="230">
        <v>107</v>
      </c>
      <c r="G10" s="230">
        <v>2</v>
      </c>
      <c r="H10" s="230">
        <v>38</v>
      </c>
      <c r="I10" s="604">
        <v>1</v>
      </c>
      <c r="J10" s="605"/>
      <c r="K10" s="232" t="s">
        <v>205</v>
      </c>
      <c r="L10" s="232" t="s">
        <v>205</v>
      </c>
      <c r="M10" s="232" t="s">
        <v>205</v>
      </c>
      <c r="N10" s="230">
        <v>8</v>
      </c>
      <c r="O10" s="233">
        <f>120+4</f>
        <v>124</v>
      </c>
      <c r="P10" s="234" t="s">
        <v>205</v>
      </c>
      <c r="Q10" s="235" t="s">
        <v>205</v>
      </c>
      <c r="R10" s="236" t="s">
        <v>205</v>
      </c>
      <c r="S10" s="109"/>
    </row>
    <row r="11" spans="2:19" ht="20.25" hidden="1" customHeight="1">
      <c r="B11" s="237" t="s">
        <v>318</v>
      </c>
      <c r="C11" s="229" t="s">
        <v>319</v>
      </c>
      <c r="D11" s="230">
        <f t="shared" si="0"/>
        <v>290</v>
      </c>
      <c r="E11" s="231">
        <v>2</v>
      </c>
      <c r="F11" s="230">
        <v>110</v>
      </c>
      <c r="G11" s="235" t="s">
        <v>24</v>
      </c>
      <c r="H11" s="230">
        <v>135</v>
      </c>
      <c r="I11" s="604">
        <v>6</v>
      </c>
      <c r="J11" s="605"/>
      <c r="K11" s="232" t="s">
        <v>205</v>
      </c>
      <c r="L11" s="232" t="s">
        <v>205</v>
      </c>
      <c r="M11" s="232" t="s">
        <v>205</v>
      </c>
      <c r="N11" s="230">
        <v>18</v>
      </c>
      <c r="O11" s="233">
        <v>19</v>
      </c>
      <c r="P11" s="234" t="s">
        <v>205</v>
      </c>
      <c r="Q11" s="235" t="s">
        <v>205</v>
      </c>
      <c r="R11" s="236" t="s">
        <v>205</v>
      </c>
      <c r="S11" s="109"/>
    </row>
    <row r="12" spans="2:19" ht="20.25" customHeight="1">
      <c r="B12" s="237" t="s">
        <v>320</v>
      </c>
      <c r="C12" s="229" t="s">
        <v>321</v>
      </c>
      <c r="D12" s="230">
        <f t="shared" si="0"/>
        <v>302</v>
      </c>
      <c r="E12" s="231">
        <v>2</v>
      </c>
      <c r="F12" s="230">
        <v>114</v>
      </c>
      <c r="G12" s="230">
        <v>5</v>
      </c>
      <c r="H12" s="230">
        <f>2+154+3</f>
        <v>159</v>
      </c>
      <c r="I12" s="604">
        <v>3</v>
      </c>
      <c r="J12" s="605"/>
      <c r="K12" s="232" t="s">
        <v>205</v>
      </c>
      <c r="L12" s="232" t="s">
        <v>205</v>
      </c>
      <c r="M12" s="232" t="s">
        <v>205</v>
      </c>
      <c r="N12" s="230">
        <v>14</v>
      </c>
      <c r="O12" s="233">
        <v>5</v>
      </c>
      <c r="P12" s="234" t="s">
        <v>205</v>
      </c>
      <c r="Q12" s="235" t="s">
        <v>205</v>
      </c>
      <c r="R12" s="236" t="s">
        <v>205</v>
      </c>
      <c r="S12" s="109"/>
    </row>
    <row r="13" spans="2:19" ht="20.25" customHeight="1">
      <c r="B13" s="237" t="s">
        <v>322</v>
      </c>
      <c r="C13" s="229" t="s">
        <v>55</v>
      </c>
      <c r="D13" s="230">
        <f t="shared" si="0"/>
        <v>315</v>
      </c>
      <c r="E13" s="231">
        <v>2</v>
      </c>
      <c r="F13" s="230">
        <v>119</v>
      </c>
      <c r="G13" s="230">
        <v>5</v>
      </c>
      <c r="H13" s="230">
        <f>152+5</f>
        <v>157</v>
      </c>
      <c r="I13" s="604">
        <v>10</v>
      </c>
      <c r="J13" s="605"/>
      <c r="K13" s="232" t="s">
        <v>205</v>
      </c>
      <c r="L13" s="232" t="s">
        <v>205</v>
      </c>
      <c r="M13" s="232" t="s">
        <v>205</v>
      </c>
      <c r="N13" s="230">
        <v>15</v>
      </c>
      <c r="O13" s="233">
        <v>7</v>
      </c>
      <c r="P13" s="231">
        <v>2</v>
      </c>
      <c r="Q13" s="230">
        <v>12</v>
      </c>
      <c r="R13" s="238">
        <v>1</v>
      </c>
      <c r="S13" s="109"/>
    </row>
    <row r="14" spans="2:19" ht="20.25" customHeight="1">
      <c r="B14" s="237" t="s">
        <v>323</v>
      </c>
      <c r="C14" s="229" t="s">
        <v>65</v>
      </c>
      <c r="D14" s="230">
        <f t="shared" si="0"/>
        <v>355</v>
      </c>
      <c r="E14" s="231">
        <v>4</v>
      </c>
      <c r="F14" s="230">
        <v>120</v>
      </c>
      <c r="G14" s="230">
        <v>10</v>
      </c>
      <c r="H14" s="230">
        <f>166+6</f>
        <v>172</v>
      </c>
      <c r="I14" s="604">
        <v>27</v>
      </c>
      <c r="J14" s="605"/>
      <c r="K14" s="232" t="s">
        <v>205</v>
      </c>
      <c r="L14" s="232" t="s">
        <v>205</v>
      </c>
      <c r="M14" s="232" t="s">
        <v>205</v>
      </c>
      <c r="N14" s="230">
        <v>9</v>
      </c>
      <c r="O14" s="233">
        <v>13</v>
      </c>
      <c r="P14" s="234" t="s">
        <v>24</v>
      </c>
      <c r="Q14" s="230">
        <v>17</v>
      </c>
      <c r="R14" s="238">
        <v>2</v>
      </c>
      <c r="S14" s="109"/>
    </row>
    <row r="15" spans="2:19" ht="20.25" customHeight="1">
      <c r="B15" s="237" t="s">
        <v>324</v>
      </c>
      <c r="C15" s="229" t="s">
        <v>75</v>
      </c>
      <c r="D15" s="230">
        <f t="shared" si="0"/>
        <v>400</v>
      </c>
      <c r="E15" s="231">
        <v>4</v>
      </c>
      <c r="F15" s="230">
        <v>121</v>
      </c>
      <c r="G15" s="230">
        <v>10</v>
      </c>
      <c r="H15" s="230">
        <v>199</v>
      </c>
      <c r="I15" s="604">
        <v>37</v>
      </c>
      <c r="J15" s="605"/>
      <c r="K15" s="232" t="s">
        <v>205</v>
      </c>
      <c r="L15" s="232" t="s">
        <v>205</v>
      </c>
      <c r="M15" s="232" t="s">
        <v>205</v>
      </c>
      <c r="N15" s="230">
        <v>11</v>
      </c>
      <c r="O15" s="233">
        <v>18</v>
      </c>
      <c r="P15" s="234" t="s">
        <v>24</v>
      </c>
      <c r="Q15" s="230">
        <v>31</v>
      </c>
      <c r="R15" s="236" t="s">
        <v>24</v>
      </c>
      <c r="S15" s="109"/>
    </row>
    <row r="16" spans="2:19" ht="20.25" customHeight="1">
      <c r="B16" s="237" t="s">
        <v>325</v>
      </c>
      <c r="C16" s="229" t="s">
        <v>326</v>
      </c>
      <c r="D16" s="230">
        <f t="shared" si="0"/>
        <v>486</v>
      </c>
      <c r="E16" s="231">
        <v>5</v>
      </c>
      <c r="F16" s="230">
        <v>124</v>
      </c>
      <c r="G16" s="230">
        <v>10</v>
      </c>
      <c r="H16" s="230">
        <v>239</v>
      </c>
      <c r="I16" s="604">
        <v>62</v>
      </c>
      <c r="J16" s="605"/>
      <c r="K16" s="232" t="s">
        <v>205</v>
      </c>
      <c r="L16" s="232" t="s">
        <v>205</v>
      </c>
      <c r="M16" s="232" t="s">
        <v>205</v>
      </c>
      <c r="N16" s="230">
        <v>7</v>
      </c>
      <c r="O16" s="233">
        <v>39</v>
      </c>
      <c r="P16" s="234" t="s">
        <v>24</v>
      </c>
      <c r="Q16" s="230">
        <v>23</v>
      </c>
      <c r="R16" s="236" t="s">
        <v>24</v>
      </c>
      <c r="S16" s="109"/>
    </row>
    <row r="17" spans="2:19" ht="20.25" customHeight="1">
      <c r="B17" s="237" t="s">
        <v>327</v>
      </c>
      <c r="C17" s="229" t="s">
        <v>328</v>
      </c>
      <c r="D17" s="230">
        <f t="shared" si="0"/>
        <v>495</v>
      </c>
      <c r="E17" s="231">
        <v>4</v>
      </c>
      <c r="F17" s="230">
        <v>129</v>
      </c>
      <c r="G17" s="230">
        <v>6</v>
      </c>
      <c r="H17" s="230">
        <v>260</v>
      </c>
      <c r="I17" s="604">
        <v>53</v>
      </c>
      <c r="J17" s="605"/>
      <c r="K17" s="232" t="s">
        <v>205</v>
      </c>
      <c r="L17" s="232" t="s">
        <v>205</v>
      </c>
      <c r="M17" s="232" t="s">
        <v>205</v>
      </c>
      <c r="N17" s="230">
        <v>7</v>
      </c>
      <c r="O17" s="233">
        <v>36</v>
      </c>
      <c r="P17" s="231">
        <v>1</v>
      </c>
      <c r="Q17" s="230">
        <v>34</v>
      </c>
      <c r="R17" s="236" t="s">
        <v>24</v>
      </c>
      <c r="S17" s="109"/>
    </row>
    <row r="18" spans="2:19" ht="21" customHeight="1">
      <c r="B18" s="239"/>
      <c r="C18" s="229"/>
      <c r="D18" s="233"/>
      <c r="E18" s="240"/>
      <c r="F18" s="233"/>
      <c r="G18" s="233"/>
      <c r="H18" s="233"/>
      <c r="I18" s="241"/>
      <c r="J18" s="242"/>
      <c r="K18" s="243"/>
      <c r="L18" s="233"/>
      <c r="M18" s="233"/>
      <c r="N18" s="233"/>
      <c r="O18" s="233"/>
      <c r="P18" s="240"/>
      <c r="Q18" s="233"/>
      <c r="R18" s="238"/>
      <c r="S18" s="109"/>
    </row>
    <row r="19" spans="2:19" ht="21" customHeight="1">
      <c r="B19" s="244" t="s">
        <v>329</v>
      </c>
      <c r="C19" s="229" t="s">
        <v>330</v>
      </c>
      <c r="D19" s="230">
        <f t="shared" ref="D19:D25" si="1">SUM(E19:O19)</f>
        <v>516</v>
      </c>
      <c r="E19" s="231">
        <v>4</v>
      </c>
      <c r="F19" s="230">
        <v>132</v>
      </c>
      <c r="G19" s="235" t="s">
        <v>24</v>
      </c>
      <c r="H19" s="230">
        <v>265</v>
      </c>
      <c r="I19" s="604">
        <v>79</v>
      </c>
      <c r="J19" s="606"/>
      <c r="K19" s="605"/>
      <c r="L19" s="232" t="s">
        <v>205</v>
      </c>
      <c r="M19" s="232" t="s">
        <v>205</v>
      </c>
      <c r="N19" s="230">
        <v>8</v>
      </c>
      <c r="O19" s="233">
        <v>28</v>
      </c>
      <c r="P19" s="234" t="s">
        <v>24</v>
      </c>
      <c r="Q19" s="230">
        <v>67</v>
      </c>
      <c r="R19" s="236" t="s">
        <v>24</v>
      </c>
      <c r="S19" s="109"/>
    </row>
    <row r="20" spans="2:19" ht="20.25" customHeight="1">
      <c r="B20" s="245" t="s">
        <v>86</v>
      </c>
      <c r="C20" s="229" t="s">
        <v>331</v>
      </c>
      <c r="D20" s="230">
        <f t="shared" si="1"/>
        <v>524</v>
      </c>
      <c r="E20" s="231">
        <v>4</v>
      </c>
      <c r="F20" s="230">
        <v>130</v>
      </c>
      <c r="G20" s="235" t="s">
        <v>24</v>
      </c>
      <c r="H20" s="230">
        <v>263</v>
      </c>
      <c r="I20" s="230">
        <v>50</v>
      </c>
      <c r="J20" s="230">
        <v>33</v>
      </c>
      <c r="K20" s="246" t="s">
        <v>24</v>
      </c>
      <c r="L20" s="232" t="s">
        <v>205</v>
      </c>
      <c r="M20" s="232" t="s">
        <v>205</v>
      </c>
      <c r="N20" s="230">
        <v>6</v>
      </c>
      <c r="O20" s="233">
        <v>38</v>
      </c>
      <c r="P20" s="231">
        <v>2</v>
      </c>
      <c r="Q20" s="230">
        <v>63</v>
      </c>
      <c r="R20" s="236" t="s">
        <v>24</v>
      </c>
      <c r="S20" s="109"/>
    </row>
    <row r="21" spans="2:19" ht="20.25" customHeight="1">
      <c r="B21" s="245" t="s">
        <v>88</v>
      </c>
      <c r="C21" s="229" t="s">
        <v>332</v>
      </c>
      <c r="D21" s="230">
        <f t="shared" si="1"/>
        <v>585</v>
      </c>
      <c r="E21" s="231">
        <v>4</v>
      </c>
      <c r="F21" s="230">
        <v>135</v>
      </c>
      <c r="G21" s="235" t="s">
        <v>24</v>
      </c>
      <c r="H21" s="230">
        <v>286</v>
      </c>
      <c r="I21" s="230">
        <v>52</v>
      </c>
      <c r="J21" s="230">
        <v>35</v>
      </c>
      <c r="K21" s="246" t="s">
        <v>24</v>
      </c>
      <c r="L21" s="232" t="s">
        <v>205</v>
      </c>
      <c r="M21" s="232" t="s">
        <v>205</v>
      </c>
      <c r="N21" s="230">
        <v>40</v>
      </c>
      <c r="O21" s="233">
        <v>33</v>
      </c>
      <c r="P21" s="234" t="s">
        <v>24</v>
      </c>
      <c r="Q21" s="230">
        <v>74</v>
      </c>
      <c r="R21" s="236" t="s">
        <v>24</v>
      </c>
      <c r="S21" s="109"/>
    </row>
    <row r="22" spans="2:19" ht="20.25" customHeight="1">
      <c r="B22" s="247" t="s">
        <v>90</v>
      </c>
      <c r="C22" s="229" t="s">
        <v>91</v>
      </c>
      <c r="D22" s="230">
        <f t="shared" si="1"/>
        <v>644</v>
      </c>
      <c r="E22" s="231">
        <v>8</v>
      </c>
      <c r="F22" s="230">
        <v>185</v>
      </c>
      <c r="G22" s="235" t="s">
        <v>24</v>
      </c>
      <c r="H22" s="230">
        <v>266</v>
      </c>
      <c r="I22" s="230">
        <v>54</v>
      </c>
      <c r="J22" s="230">
        <v>41</v>
      </c>
      <c r="K22" s="246" t="s">
        <v>24</v>
      </c>
      <c r="L22" s="232" t="s">
        <v>205</v>
      </c>
      <c r="M22" s="232" t="s">
        <v>205</v>
      </c>
      <c r="N22" s="230">
        <v>40</v>
      </c>
      <c r="O22" s="233">
        <v>50</v>
      </c>
      <c r="P22" s="234">
        <v>1</v>
      </c>
      <c r="Q22" s="230">
        <v>86</v>
      </c>
      <c r="R22" s="236" t="s">
        <v>24</v>
      </c>
      <c r="S22" s="109"/>
    </row>
    <row r="23" spans="2:19" s="47" customFormat="1" ht="20.25" customHeight="1">
      <c r="B23" s="247" t="s">
        <v>92</v>
      </c>
      <c r="C23" s="248" t="s">
        <v>93</v>
      </c>
      <c r="D23" s="230">
        <f t="shared" si="1"/>
        <v>677</v>
      </c>
      <c r="E23" s="231">
        <v>23</v>
      </c>
      <c r="F23" s="230">
        <v>190</v>
      </c>
      <c r="G23" s="235" t="s">
        <v>24</v>
      </c>
      <c r="H23" s="230">
        <v>286</v>
      </c>
      <c r="I23" s="230">
        <v>33</v>
      </c>
      <c r="J23" s="230">
        <v>64</v>
      </c>
      <c r="K23" s="246" t="s">
        <v>24</v>
      </c>
      <c r="L23" s="230">
        <v>11</v>
      </c>
      <c r="M23" s="230">
        <v>11</v>
      </c>
      <c r="N23" s="230">
        <v>33</v>
      </c>
      <c r="O23" s="233">
        <v>26</v>
      </c>
      <c r="P23" s="234" t="s">
        <v>24</v>
      </c>
      <c r="Q23" s="230">
        <v>82</v>
      </c>
      <c r="R23" s="236" t="s">
        <v>24</v>
      </c>
      <c r="S23" s="109"/>
    </row>
    <row r="24" spans="2:19" ht="20.25" customHeight="1">
      <c r="B24" s="247" t="s">
        <v>333</v>
      </c>
      <c r="C24" s="229" t="s">
        <v>94</v>
      </c>
      <c r="D24" s="230">
        <f t="shared" si="1"/>
        <v>724</v>
      </c>
      <c r="E24" s="231">
        <v>30</v>
      </c>
      <c r="F24" s="230">
        <v>183</v>
      </c>
      <c r="G24" s="235" t="s">
        <v>334</v>
      </c>
      <c r="H24" s="230">
        <v>308</v>
      </c>
      <c r="I24" s="230">
        <v>50</v>
      </c>
      <c r="J24" s="249">
        <v>55</v>
      </c>
      <c r="K24" s="230">
        <v>3</v>
      </c>
      <c r="L24" s="230">
        <v>15</v>
      </c>
      <c r="M24" s="230">
        <v>15</v>
      </c>
      <c r="N24" s="230">
        <v>23</v>
      </c>
      <c r="O24" s="233">
        <v>42</v>
      </c>
      <c r="P24" s="234" t="s">
        <v>334</v>
      </c>
      <c r="Q24" s="230">
        <v>98</v>
      </c>
      <c r="R24" s="236" t="s">
        <v>334</v>
      </c>
      <c r="S24" s="109"/>
    </row>
    <row r="25" spans="2:19" ht="20.25" customHeight="1" thickBot="1">
      <c r="B25" s="247" t="s">
        <v>335</v>
      </c>
      <c r="C25" s="250" t="s">
        <v>95</v>
      </c>
      <c r="D25" s="230">
        <f t="shared" si="1"/>
        <v>756</v>
      </c>
      <c r="E25" s="231">
        <v>26</v>
      </c>
      <c r="F25" s="230">
        <v>182</v>
      </c>
      <c r="G25" s="235" t="s">
        <v>334</v>
      </c>
      <c r="H25" s="230">
        <v>351</v>
      </c>
      <c r="I25" s="230">
        <v>45</v>
      </c>
      <c r="J25" s="249">
        <v>57</v>
      </c>
      <c r="K25" s="230">
        <v>1</v>
      </c>
      <c r="L25" s="230">
        <v>14</v>
      </c>
      <c r="M25" s="230">
        <v>34</v>
      </c>
      <c r="N25" s="230">
        <v>27</v>
      </c>
      <c r="O25" s="233">
        <v>19</v>
      </c>
      <c r="P25" s="234">
        <v>1</v>
      </c>
      <c r="Q25" s="230">
        <v>80</v>
      </c>
      <c r="R25" s="236" t="s">
        <v>334</v>
      </c>
    </row>
    <row r="26" spans="2:19" ht="12" customHeight="1" thickBot="1">
      <c r="B26" s="251"/>
      <c r="C26" s="200"/>
      <c r="D26" s="252"/>
      <c r="E26" s="252"/>
      <c r="F26" s="252"/>
      <c r="G26" s="253"/>
      <c r="H26" s="252"/>
      <c r="I26" s="252"/>
      <c r="J26" s="252"/>
      <c r="K26" s="252"/>
      <c r="L26" s="252"/>
      <c r="M26" s="252"/>
      <c r="N26" s="252"/>
      <c r="O26" s="254"/>
      <c r="P26" s="255"/>
      <c r="Q26" s="256"/>
      <c r="R26" s="255"/>
    </row>
    <row r="27" spans="2:19" ht="20.100000000000001" customHeight="1">
      <c r="B27" s="51"/>
      <c r="D27" s="53"/>
      <c r="E27" s="215" t="s">
        <v>289</v>
      </c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607"/>
      <c r="Q27" s="608"/>
      <c r="R27" s="608"/>
    </row>
    <row r="28" spans="2:19" ht="20.100000000000001" customHeight="1">
      <c r="B28" s="61"/>
      <c r="D28" s="62"/>
      <c r="E28" s="63" t="s">
        <v>336</v>
      </c>
      <c r="F28" s="598" t="s">
        <v>337</v>
      </c>
      <c r="G28" s="598" t="s">
        <v>295</v>
      </c>
      <c r="H28" s="598" t="s">
        <v>304</v>
      </c>
      <c r="I28" s="598" t="s">
        <v>338</v>
      </c>
      <c r="J28" s="598" t="s">
        <v>339</v>
      </c>
      <c r="K28" s="595" t="s">
        <v>340</v>
      </c>
      <c r="L28" s="62" t="s">
        <v>298</v>
      </c>
      <c r="M28" s="62" t="s">
        <v>299</v>
      </c>
      <c r="N28" s="598" t="s">
        <v>306</v>
      </c>
      <c r="O28" s="601" t="s">
        <v>238</v>
      </c>
      <c r="P28" s="257"/>
      <c r="Q28" s="258"/>
      <c r="R28" s="259"/>
    </row>
    <row r="29" spans="2:19" ht="20.100000000000001" customHeight="1">
      <c r="B29" s="61"/>
      <c r="D29" s="62" t="s">
        <v>274</v>
      </c>
      <c r="E29" s="63" t="s">
        <v>341</v>
      </c>
      <c r="F29" s="599"/>
      <c r="G29" s="599"/>
      <c r="H29" s="599"/>
      <c r="I29" s="599"/>
      <c r="J29" s="599"/>
      <c r="K29" s="596"/>
      <c r="L29" s="62"/>
      <c r="M29" s="62"/>
      <c r="N29" s="599"/>
      <c r="O29" s="602"/>
      <c r="P29" s="260"/>
      <c r="Q29" s="128"/>
      <c r="R29" s="128"/>
      <c r="S29" s="47"/>
    </row>
    <row r="30" spans="2:19" ht="20.100000000000001" customHeight="1">
      <c r="B30" s="61"/>
      <c r="D30" s="62"/>
      <c r="E30" s="63" t="s">
        <v>342</v>
      </c>
      <c r="F30" s="599"/>
      <c r="G30" s="599"/>
      <c r="H30" s="599"/>
      <c r="I30" s="599"/>
      <c r="J30" s="599"/>
      <c r="K30" s="596"/>
      <c r="L30" s="62"/>
      <c r="M30" s="62"/>
      <c r="N30" s="599"/>
      <c r="O30" s="602"/>
      <c r="P30" s="260"/>
      <c r="Q30" s="128"/>
      <c r="R30" s="128"/>
      <c r="S30" s="47"/>
    </row>
    <row r="31" spans="2:19" ht="19.5" customHeight="1">
      <c r="B31" s="76"/>
      <c r="C31" s="73"/>
      <c r="D31" s="78"/>
      <c r="E31" s="79" t="s">
        <v>343</v>
      </c>
      <c r="F31" s="600"/>
      <c r="G31" s="600"/>
      <c r="H31" s="600"/>
      <c r="I31" s="600"/>
      <c r="J31" s="600"/>
      <c r="K31" s="597"/>
      <c r="L31" s="78" t="s">
        <v>313</v>
      </c>
      <c r="M31" s="78" t="s">
        <v>312</v>
      </c>
      <c r="N31" s="600"/>
      <c r="O31" s="603"/>
      <c r="P31" s="260"/>
      <c r="Q31" s="128"/>
      <c r="R31" s="128"/>
      <c r="S31" s="47"/>
    </row>
    <row r="32" spans="2:19" ht="20.25" customHeight="1">
      <c r="B32" s="261" t="s">
        <v>344</v>
      </c>
      <c r="C32" s="262" t="s">
        <v>345</v>
      </c>
      <c r="D32" s="241">
        <f>SUM(E32:O32)</f>
        <v>803</v>
      </c>
      <c r="E32" s="263">
        <v>32</v>
      </c>
      <c r="F32" s="264">
        <v>198</v>
      </c>
      <c r="G32" s="264">
        <v>355</v>
      </c>
      <c r="H32" s="246">
        <v>37</v>
      </c>
      <c r="I32" s="246">
        <v>66</v>
      </c>
      <c r="J32" s="265" t="s">
        <v>346</v>
      </c>
      <c r="K32" s="246">
        <v>18</v>
      </c>
      <c r="L32" s="246">
        <v>12</v>
      </c>
      <c r="M32" s="246">
        <v>21</v>
      </c>
      <c r="N32" s="246">
        <v>25</v>
      </c>
      <c r="O32" s="236">
        <v>39</v>
      </c>
      <c r="P32" s="260"/>
      <c r="Q32" s="128"/>
      <c r="R32" s="128"/>
      <c r="S32" s="47"/>
    </row>
    <row r="33" spans="2:18" ht="20.25" customHeight="1">
      <c r="B33" s="239" t="s">
        <v>347</v>
      </c>
      <c r="C33" s="229" t="s">
        <v>348</v>
      </c>
      <c r="D33" s="241">
        <f>SUM(E33:O33)</f>
        <v>838</v>
      </c>
      <c r="E33" s="263">
        <v>31</v>
      </c>
      <c r="F33" s="264">
        <v>199</v>
      </c>
      <c r="G33" s="264">
        <v>377</v>
      </c>
      <c r="H33" s="246">
        <v>38</v>
      </c>
      <c r="I33" s="246">
        <v>59</v>
      </c>
      <c r="J33" s="265" t="s">
        <v>346</v>
      </c>
      <c r="K33" s="246">
        <v>21</v>
      </c>
      <c r="L33" s="246">
        <v>12</v>
      </c>
      <c r="M33" s="246">
        <v>20</v>
      </c>
      <c r="N33" s="246">
        <v>36</v>
      </c>
      <c r="O33" s="236">
        <v>45</v>
      </c>
      <c r="P33" s="260"/>
      <c r="Q33" s="128"/>
      <c r="R33" s="128"/>
    </row>
    <row r="34" spans="2:18" ht="20.25" customHeight="1">
      <c r="B34" s="239" t="s">
        <v>349</v>
      </c>
      <c r="C34" s="229" t="s">
        <v>101</v>
      </c>
      <c r="D34" s="241">
        <f>SUM(E34:O34)</f>
        <v>848</v>
      </c>
      <c r="E34" s="263">
        <v>30</v>
      </c>
      <c r="F34" s="264">
        <v>209</v>
      </c>
      <c r="G34" s="264">
        <v>375</v>
      </c>
      <c r="H34" s="246">
        <v>44</v>
      </c>
      <c r="I34" s="246">
        <v>68</v>
      </c>
      <c r="J34" s="265" t="s">
        <v>346</v>
      </c>
      <c r="K34" s="246">
        <v>14</v>
      </c>
      <c r="L34" s="246">
        <v>9</v>
      </c>
      <c r="M34" s="246">
        <v>17</v>
      </c>
      <c r="N34" s="246">
        <v>49</v>
      </c>
      <c r="O34" s="236">
        <v>33</v>
      </c>
      <c r="P34" s="260"/>
      <c r="Q34" s="128"/>
      <c r="R34" s="128"/>
    </row>
    <row r="35" spans="2:18" ht="20.25" customHeight="1">
      <c r="B35" s="239" t="s">
        <v>350</v>
      </c>
      <c r="C35" s="229" t="s">
        <v>102</v>
      </c>
      <c r="D35" s="241">
        <f>SUM(E35:O35)</f>
        <v>914</v>
      </c>
      <c r="E35" s="263">
        <v>30</v>
      </c>
      <c r="F35" s="264">
        <v>219</v>
      </c>
      <c r="G35" s="264">
        <v>371</v>
      </c>
      <c r="H35" s="246">
        <v>60</v>
      </c>
      <c r="I35" s="246">
        <v>62</v>
      </c>
      <c r="J35" s="265" t="s">
        <v>346</v>
      </c>
      <c r="K35" s="246">
        <v>6</v>
      </c>
      <c r="L35" s="246">
        <v>8</v>
      </c>
      <c r="M35" s="246">
        <v>12</v>
      </c>
      <c r="N35" s="246">
        <v>44</v>
      </c>
      <c r="O35" s="236">
        <v>102</v>
      </c>
      <c r="P35" s="260"/>
      <c r="Q35" s="128"/>
      <c r="R35" s="128"/>
    </row>
    <row r="36" spans="2:18" ht="20.25" customHeight="1">
      <c r="B36" s="239" t="s">
        <v>351</v>
      </c>
      <c r="C36" s="229" t="s">
        <v>104</v>
      </c>
      <c r="D36" s="241">
        <v>908</v>
      </c>
      <c r="E36" s="263">
        <v>29</v>
      </c>
      <c r="F36" s="264">
        <v>215</v>
      </c>
      <c r="G36" s="264">
        <v>382</v>
      </c>
      <c r="H36" s="246">
        <v>56</v>
      </c>
      <c r="I36" s="246">
        <v>70</v>
      </c>
      <c r="J36" s="265" t="s">
        <v>346</v>
      </c>
      <c r="K36" s="246">
        <v>4</v>
      </c>
      <c r="L36" s="246">
        <v>7</v>
      </c>
      <c r="M36" s="246">
        <v>2</v>
      </c>
      <c r="N36" s="246">
        <v>45</v>
      </c>
      <c r="O36" s="236">
        <v>98</v>
      </c>
      <c r="P36" s="260"/>
      <c r="Q36" s="128"/>
      <c r="R36" s="128"/>
    </row>
    <row r="37" spans="2:18" ht="20.25" customHeight="1">
      <c r="B37" s="239" t="s">
        <v>352</v>
      </c>
      <c r="C37" s="229" t="s">
        <v>106</v>
      </c>
      <c r="D37" s="241">
        <f>SUM(E37:O37)</f>
        <v>938</v>
      </c>
      <c r="E37" s="263">
        <v>30</v>
      </c>
      <c r="F37" s="264">
        <v>232</v>
      </c>
      <c r="G37" s="264">
        <v>401</v>
      </c>
      <c r="H37" s="246">
        <v>60</v>
      </c>
      <c r="I37" s="246">
        <v>70</v>
      </c>
      <c r="J37" s="265" t="s">
        <v>346</v>
      </c>
      <c r="K37" s="246">
        <v>1</v>
      </c>
      <c r="L37" s="246">
        <v>6</v>
      </c>
      <c r="M37" s="246">
        <v>5</v>
      </c>
      <c r="N37" s="246">
        <v>46</v>
      </c>
      <c r="O37" s="236">
        <v>87</v>
      </c>
      <c r="P37" s="260"/>
      <c r="Q37" s="128"/>
      <c r="R37" s="128"/>
    </row>
    <row r="38" spans="2:18" ht="20.25" customHeight="1">
      <c r="B38" s="239" t="s">
        <v>353</v>
      </c>
      <c r="C38" s="266" t="s">
        <v>108</v>
      </c>
      <c r="D38" s="241">
        <f>SUM(E38:O38)</f>
        <v>936</v>
      </c>
      <c r="E38" s="263">
        <v>25</v>
      </c>
      <c r="F38" s="264">
        <v>232</v>
      </c>
      <c r="G38" s="264">
        <v>437</v>
      </c>
      <c r="H38" s="246">
        <v>54</v>
      </c>
      <c r="I38" s="246">
        <v>56</v>
      </c>
      <c r="J38" s="265" t="s">
        <v>346</v>
      </c>
      <c r="K38" s="246">
        <v>8</v>
      </c>
      <c r="L38" s="246">
        <v>4</v>
      </c>
      <c r="M38" s="246">
        <v>8</v>
      </c>
      <c r="N38" s="246">
        <v>37</v>
      </c>
      <c r="O38" s="236">
        <v>75</v>
      </c>
      <c r="P38" s="188"/>
      <c r="Q38" s="128"/>
      <c r="R38" s="128"/>
    </row>
    <row r="39" spans="2:18" ht="20.25" customHeight="1">
      <c r="B39" s="239" t="s">
        <v>354</v>
      </c>
      <c r="C39" s="248" t="s">
        <v>355</v>
      </c>
      <c r="D39" s="267">
        <f>SUM(E39:O39)</f>
        <v>974</v>
      </c>
      <c r="E39" s="268">
        <v>28</v>
      </c>
      <c r="F39" s="264">
        <v>248</v>
      </c>
      <c r="G39" s="269">
        <v>437</v>
      </c>
      <c r="H39" s="235">
        <v>66</v>
      </c>
      <c r="I39" s="246">
        <v>62</v>
      </c>
      <c r="J39" s="265" t="s">
        <v>346</v>
      </c>
      <c r="K39" s="235">
        <v>43</v>
      </c>
      <c r="L39" s="235">
        <v>1</v>
      </c>
      <c r="M39" s="235">
        <v>8</v>
      </c>
      <c r="N39" s="246">
        <v>33</v>
      </c>
      <c r="O39" s="270">
        <v>48</v>
      </c>
      <c r="P39" s="188"/>
      <c r="Q39" s="128"/>
      <c r="R39" s="128"/>
    </row>
    <row r="40" spans="2:18" ht="20.25" customHeight="1">
      <c r="B40" s="239" t="s">
        <v>356</v>
      </c>
      <c r="C40" s="248" t="s">
        <v>357</v>
      </c>
      <c r="D40" s="267">
        <f>SUM(E40:O40)</f>
        <v>1018</v>
      </c>
      <c r="E40" s="268">
        <v>29</v>
      </c>
      <c r="F40" s="264">
        <v>280</v>
      </c>
      <c r="G40" s="269">
        <v>421</v>
      </c>
      <c r="H40" s="235">
        <v>72</v>
      </c>
      <c r="I40" s="246">
        <v>54</v>
      </c>
      <c r="J40" s="265" t="s">
        <v>346</v>
      </c>
      <c r="K40" s="235">
        <v>66</v>
      </c>
      <c r="L40" s="235">
        <v>2</v>
      </c>
      <c r="M40" s="235">
        <v>9</v>
      </c>
      <c r="N40" s="246">
        <v>40</v>
      </c>
      <c r="O40" s="270">
        <v>45</v>
      </c>
      <c r="P40" s="188"/>
      <c r="Q40" s="128"/>
      <c r="R40" s="128"/>
    </row>
    <row r="41" spans="2:18" ht="20.25" customHeight="1">
      <c r="B41" s="271" t="s">
        <v>358</v>
      </c>
      <c r="C41" s="248" t="s">
        <v>265</v>
      </c>
      <c r="D41" s="267">
        <f>SUM(E41:O41)</f>
        <v>1069</v>
      </c>
      <c r="E41" s="272">
        <v>29</v>
      </c>
      <c r="F41" s="264">
        <v>265</v>
      </c>
      <c r="G41" s="264">
        <v>477</v>
      </c>
      <c r="H41" s="246">
        <v>80</v>
      </c>
      <c r="I41" s="246">
        <v>51</v>
      </c>
      <c r="J41" s="265" t="s">
        <v>346</v>
      </c>
      <c r="K41" s="265">
        <v>65</v>
      </c>
      <c r="L41" s="246">
        <v>5</v>
      </c>
      <c r="M41" s="246">
        <v>8</v>
      </c>
      <c r="N41" s="246">
        <v>45</v>
      </c>
      <c r="O41" s="236">
        <v>44</v>
      </c>
      <c r="P41" s="188"/>
      <c r="Q41" s="128"/>
      <c r="R41" s="128"/>
    </row>
    <row r="42" spans="2:18" ht="6" customHeight="1" thickBot="1">
      <c r="B42" s="273"/>
      <c r="C42" s="250"/>
      <c r="D42" s="274"/>
      <c r="E42" s="275"/>
      <c r="F42" s="276"/>
      <c r="G42" s="276"/>
      <c r="H42" s="277"/>
      <c r="I42" s="277"/>
      <c r="J42" s="278"/>
      <c r="K42" s="277"/>
      <c r="L42" s="277"/>
      <c r="M42" s="277"/>
      <c r="N42" s="277"/>
      <c r="O42" s="279"/>
      <c r="P42" s="188"/>
      <c r="Q42" s="128"/>
      <c r="R42" s="128"/>
    </row>
    <row r="43" spans="2:18" ht="6" customHeight="1">
      <c r="B43" s="280"/>
      <c r="C43" s="248"/>
      <c r="D43" s="242"/>
      <c r="E43" s="268"/>
      <c r="F43" s="269"/>
      <c r="G43" s="269"/>
      <c r="H43" s="268"/>
      <c r="I43" s="268"/>
      <c r="J43" s="281"/>
      <c r="K43" s="268"/>
      <c r="L43" s="268"/>
      <c r="M43" s="268"/>
      <c r="N43" s="268"/>
      <c r="O43" s="268"/>
      <c r="P43" s="188"/>
      <c r="Q43" s="128"/>
      <c r="R43" s="128"/>
    </row>
    <row r="44" spans="2:18" ht="19.5" customHeight="1">
      <c r="B44" s="187" t="s">
        <v>785</v>
      </c>
      <c r="D44" s="188"/>
      <c r="E44" s="188"/>
      <c r="F44" s="188"/>
      <c r="G44" s="188"/>
      <c r="H44" s="188"/>
      <c r="I44" s="182"/>
      <c r="J44" s="182"/>
      <c r="K44" s="182"/>
      <c r="L44" s="182"/>
      <c r="M44" s="182"/>
      <c r="N44" s="182"/>
      <c r="O44" s="182"/>
      <c r="P44" s="128"/>
      <c r="Q44" s="128"/>
      <c r="R44" s="128"/>
    </row>
    <row r="45" spans="2:18" ht="20.100000000000001" customHeight="1">
      <c r="B45" s="187" t="s">
        <v>786</v>
      </c>
      <c r="D45" s="188"/>
      <c r="E45" s="188"/>
      <c r="F45" s="188"/>
      <c r="G45" s="188"/>
      <c r="H45" s="188"/>
      <c r="I45" s="182"/>
      <c r="J45" s="182"/>
      <c r="K45" s="182"/>
      <c r="L45" s="182"/>
      <c r="M45" s="182"/>
      <c r="N45" s="182"/>
      <c r="O45" s="182"/>
      <c r="P45" s="128"/>
      <c r="Q45" s="128"/>
      <c r="R45" s="130"/>
    </row>
    <row r="46" spans="2:18" ht="20.100000000000001" customHeight="1">
      <c r="B46" s="187" t="s">
        <v>787</v>
      </c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</row>
    <row r="47" spans="2:18" ht="14.25">
      <c r="B47" s="187" t="s">
        <v>359</v>
      </c>
      <c r="I47" s="188"/>
      <c r="J47" s="188"/>
      <c r="K47" s="188"/>
      <c r="L47" s="188"/>
      <c r="M47" s="188"/>
      <c r="N47" s="188"/>
      <c r="O47" s="188"/>
      <c r="P47" s="188"/>
      <c r="Q47" s="188"/>
      <c r="R47" s="188"/>
    </row>
    <row r="48" spans="2:18" ht="18" customHeight="1">
      <c r="I48" s="188"/>
      <c r="J48" s="188"/>
      <c r="K48" s="188"/>
      <c r="L48" s="188"/>
      <c r="M48" s="188"/>
      <c r="N48" s="188"/>
      <c r="O48" s="188"/>
    </row>
    <row r="49" spans="2:18" ht="20.100000000000001" customHeight="1">
      <c r="B49" s="563" t="s">
        <v>360</v>
      </c>
      <c r="D49" s="47"/>
      <c r="E49" s="47"/>
      <c r="F49" s="47"/>
      <c r="G49" s="47"/>
      <c r="H49" s="47"/>
    </row>
    <row r="50" spans="2:18" ht="10.5" customHeight="1" thickBot="1">
      <c r="C50" s="50"/>
      <c r="P50" s="47"/>
      <c r="Q50" s="47"/>
      <c r="R50" s="47"/>
    </row>
    <row r="51" spans="2:18" ht="20.100000000000001" customHeight="1">
      <c r="B51" s="51"/>
      <c r="D51" s="115"/>
      <c r="E51" s="215" t="s">
        <v>289</v>
      </c>
      <c r="F51" s="216"/>
      <c r="G51" s="216"/>
      <c r="H51" s="216"/>
      <c r="I51" s="216"/>
      <c r="J51" s="216"/>
      <c r="K51" s="216"/>
      <c r="L51" s="216"/>
      <c r="M51" s="282" t="s">
        <v>361</v>
      </c>
      <c r="N51" s="59"/>
      <c r="O51" s="283"/>
      <c r="P51" s="47"/>
      <c r="Q51" s="47"/>
      <c r="R51" s="284"/>
    </row>
    <row r="52" spans="2:18" ht="20.100000000000001" customHeight="1">
      <c r="B52" s="61"/>
      <c r="D52" s="94"/>
      <c r="E52" s="63" t="s">
        <v>300</v>
      </c>
      <c r="F52" s="94"/>
      <c r="G52" s="94"/>
      <c r="H52" s="94"/>
      <c r="I52" s="119" t="s">
        <v>362</v>
      </c>
      <c r="J52" s="121"/>
      <c r="K52" s="121"/>
      <c r="L52" s="94"/>
      <c r="M52" s="285"/>
      <c r="N52" s="286" t="s">
        <v>292</v>
      </c>
      <c r="O52" s="287"/>
    </row>
    <row r="53" spans="2:18" ht="20.100000000000001" customHeight="1">
      <c r="B53" s="61"/>
      <c r="D53" s="62" t="s">
        <v>274</v>
      </c>
      <c r="E53" s="63" t="s">
        <v>363</v>
      </c>
      <c r="F53" s="62" t="s">
        <v>364</v>
      </c>
      <c r="G53" s="62" t="s">
        <v>304</v>
      </c>
      <c r="H53" s="62" t="s">
        <v>305</v>
      </c>
      <c r="I53" s="62" t="s">
        <v>365</v>
      </c>
      <c r="J53" s="94"/>
      <c r="K53" s="62" t="s">
        <v>366</v>
      </c>
      <c r="L53" s="62" t="s">
        <v>238</v>
      </c>
      <c r="M53" s="63" t="s">
        <v>367</v>
      </c>
      <c r="N53" s="62" t="s">
        <v>301</v>
      </c>
      <c r="O53" s="220" t="s">
        <v>367</v>
      </c>
    </row>
    <row r="54" spans="2:18" ht="20.100000000000001" customHeight="1">
      <c r="B54" s="61"/>
      <c r="D54" s="94"/>
      <c r="E54" s="63" t="s">
        <v>368</v>
      </c>
      <c r="F54" s="94"/>
      <c r="G54" s="94"/>
      <c r="H54" s="94"/>
      <c r="I54" s="68" t="s">
        <v>369</v>
      </c>
      <c r="J54" s="62" t="s">
        <v>370</v>
      </c>
      <c r="K54" s="62" t="s">
        <v>371</v>
      </c>
      <c r="L54" s="62"/>
      <c r="M54" s="63" t="s">
        <v>372</v>
      </c>
      <c r="N54" s="62" t="s">
        <v>372</v>
      </c>
      <c r="O54" s="220" t="s">
        <v>373</v>
      </c>
    </row>
    <row r="55" spans="2:18" ht="20.100000000000001" customHeight="1">
      <c r="B55" s="61"/>
      <c r="D55" s="94"/>
      <c r="E55" s="63" t="s">
        <v>374</v>
      </c>
      <c r="F55" s="94"/>
      <c r="G55" s="94"/>
      <c r="H55" s="94"/>
      <c r="I55" s="68" t="s">
        <v>375</v>
      </c>
      <c r="J55" s="94"/>
      <c r="K55" s="62" t="s">
        <v>376</v>
      </c>
      <c r="L55" s="94"/>
      <c r="M55" s="63" t="s">
        <v>377</v>
      </c>
      <c r="N55" s="62" t="s">
        <v>377</v>
      </c>
      <c r="O55" s="220" t="s">
        <v>372</v>
      </c>
    </row>
    <row r="56" spans="2:18" ht="20.100000000000001" customHeight="1">
      <c r="B56" s="76"/>
      <c r="C56" s="77"/>
      <c r="D56" s="136"/>
      <c r="E56" s="79"/>
      <c r="F56" s="136"/>
      <c r="G56" s="136"/>
      <c r="H56" s="136"/>
      <c r="I56" s="133" t="s">
        <v>378</v>
      </c>
      <c r="J56" s="136"/>
      <c r="K56" s="78"/>
      <c r="L56" s="136"/>
      <c r="M56" s="285"/>
      <c r="N56" s="78"/>
      <c r="O56" s="288" t="s">
        <v>377</v>
      </c>
    </row>
    <row r="57" spans="2:18" ht="20.25" hidden="1" customHeight="1">
      <c r="B57" s="228" t="s">
        <v>316</v>
      </c>
      <c r="C57" s="229" t="s">
        <v>317</v>
      </c>
      <c r="D57" s="230">
        <f t="shared" ref="D57:D71" si="2">SUM(E57:L57)</f>
        <v>1016</v>
      </c>
      <c r="E57" s="231">
        <v>1</v>
      </c>
      <c r="F57" s="230">
        <v>2</v>
      </c>
      <c r="G57" s="230">
        <v>12</v>
      </c>
      <c r="H57" s="230">
        <v>9</v>
      </c>
      <c r="I57" s="230">
        <v>19</v>
      </c>
      <c r="J57" s="235" t="s">
        <v>334</v>
      </c>
      <c r="K57" s="233">
        <v>963</v>
      </c>
      <c r="L57" s="233">
        <v>10</v>
      </c>
      <c r="M57" s="234" t="s">
        <v>205</v>
      </c>
      <c r="N57" s="235" t="s">
        <v>205</v>
      </c>
      <c r="O57" s="236" t="s">
        <v>205</v>
      </c>
    </row>
    <row r="58" spans="2:18" ht="20.25" hidden="1" customHeight="1">
      <c r="B58" s="237" t="s">
        <v>318</v>
      </c>
      <c r="C58" s="229" t="s">
        <v>319</v>
      </c>
      <c r="D58" s="230">
        <f t="shared" si="2"/>
        <v>1042</v>
      </c>
      <c r="E58" s="231">
        <v>2</v>
      </c>
      <c r="F58" s="230">
        <v>1</v>
      </c>
      <c r="G58" s="233">
        <v>38</v>
      </c>
      <c r="H58" s="230">
        <v>12</v>
      </c>
      <c r="I58" s="230">
        <v>948</v>
      </c>
      <c r="J58" s="230">
        <v>9</v>
      </c>
      <c r="K58" s="233">
        <v>25</v>
      </c>
      <c r="L58" s="233">
        <v>7</v>
      </c>
      <c r="M58" s="234" t="s">
        <v>205</v>
      </c>
      <c r="N58" s="235" t="s">
        <v>205</v>
      </c>
      <c r="O58" s="236" t="s">
        <v>205</v>
      </c>
    </row>
    <row r="59" spans="2:18" ht="20.25" customHeight="1">
      <c r="B59" s="237" t="s">
        <v>320</v>
      </c>
      <c r="C59" s="229" t="s">
        <v>321</v>
      </c>
      <c r="D59" s="230">
        <f t="shared" si="2"/>
        <v>696</v>
      </c>
      <c r="E59" s="231">
        <v>2</v>
      </c>
      <c r="F59" s="230">
        <v>1</v>
      </c>
      <c r="G59" s="230">
        <v>58</v>
      </c>
      <c r="H59" s="230">
        <v>11</v>
      </c>
      <c r="I59" s="230">
        <v>616</v>
      </c>
      <c r="J59" s="230">
        <v>4</v>
      </c>
      <c r="K59" s="235" t="s">
        <v>334</v>
      </c>
      <c r="L59" s="233">
        <v>4</v>
      </c>
      <c r="M59" s="234" t="s">
        <v>205</v>
      </c>
      <c r="N59" s="235" t="s">
        <v>205</v>
      </c>
      <c r="O59" s="236" t="s">
        <v>205</v>
      </c>
    </row>
    <row r="60" spans="2:18" ht="20.25" customHeight="1">
      <c r="B60" s="237" t="s">
        <v>322</v>
      </c>
      <c r="C60" s="229" t="s">
        <v>55</v>
      </c>
      <c r="D60" s="230">
        <f t="shared" si="2"/>
        <v>378</v>
      </c>
      <c r="E60" s="231">
        <v>2</v>
      </c>
      <c r="F60" s="232" t="s">
        <v>24</v>
      </c>
      <c r="G60" s="230">
        <v>153</v>
      </c>
      <c r="H60" s="230">
        <v>39</v>
      </c>
      <c r="I60" s="230">
        <v>40</v>
      </c>
      <c r="J60" s="230">
        <v>52</v>
      </c>
      <c r="K60" s="233">
        <v>81</v>
      </c>
      <c r="L60" s="230">
        <v>11</v>
      </c>
      <c r="M60" s="231">
        <v>8</v>
      </c>
      <c r="N60" s="230">
        <v>107</v>
      </c>
      <c r="O60" s="238">
        <v>1</v>
      </c>
    </row>
    <row r="61" spans="2:18" ht="20.25" customHeight="1">
      <c r="B61" s="237" t="s">
        <v>323</v>
      </c>
      <c r="C61" s="229" t="s">
        <v>65</v>
      </c>
      <c r="D61" s="230">
        <f t="shared" si="2"/>
        <v>358</v>
      </c>
      <c r="E61" s="231">
        <v>2</v>
      </c>
      <c r="F61" s="232" t="s">
        <v>24</v>
      </c>
      <c r="G61" s="230">
        <v>194</v>
      </c>
      <c r="H61" s="230">
        <v>54</v>
      </c>
      <c r="I61" s="230">
        <v>33</v>
      </c>
      <c r="J61" s="230">
        <v>17</v>
      </c>
      <c r="K61" s="233">
        <v>49</v>
      </c>
      <c r="L61" s="233">
        <v>9</v>
      </c>
      <c r="M61" s="240">
        <v>7</v>
      </c>
      <c r="N61" s="230">
        <v>184</v>
      </c>
      <c r="O61" s="238">
        <v>1</v>
      </c>
    </row>
    <row r="62" spans="2:18" ht="20.25" customHeight="1">
      <c r="B62" s="237" t="s">
        <v>324</v>
      </c>
      <c r="C62" s="229" t="s">
        <v>75</v>
      </c>
      <c r="D62" s="230">
        <f t="shared" si="2"/>
        <v>376</v>
      </c>
      <c r="E62" s="231">
        <v>5</v>
      </c>
      <c r="F62" s="232" t="s">
        <v>24</v>
      </c>
      <c r="G62" s="230">
        <v>232</v>
      </c>
      <c r="H62" s="230">
        <v>59</v>
      </c>
      <c r="I62" s="230">
        <v>24</v>
      </c>
      <c r="J62" s="230">
        <v>9</v>
      </c>
      <c r="K62" s="233">
        <v>36</v>
      </c>
      <c r="L62" s="233">
        <v>11</v>
      </c>
      <c r="M62" s="240">
        <v>6</v>
      </c>
      <c r="N62" s="230">
        <v>176</v>
      </c>
      <c r="O62" s="236" t="s">
        <v>24</v>
      </c>
    </row>
    <row r="63" spans="2:18" ht="20.25" customHeight="1">
      <c r="B63" s="237" t="s">
        <v>325</v>
      </c>
      <c r="C63" s="229" t="s">
        <v>326</v>
      </c>
      <c r="D63" s="230">
        <f t="shared" si="2"/>
        <v>338</v>
      </c>
      <c r="E63" s="231">
        <v>2</v>
      </c>
      <c r="F63" s="232" t="s">
        <v>24</v>
      </c>
      <c r="G63" s="230">
        <v>214</v>
      </c>
      <c r="H63" s="230">
        <v>62</v>
      </c>
      <c r="I63" s="230">
        <v>24</v>
      </c>
      <c r="J63" s="230">
        <v>7</v>
      </c>
      <c r="K63" s="233">
        <v>15</v>
      </c>
      <c r="L63" s="233">
        <v>14</v>
      </c>
      <c r="M63" s="240">
        <v>2</v>
      </c>
      <c r="N63" s="230">
        <v>184</v>
      </c>
      <c r="O63" s="238">
        <v>1</v>
      </c>
    </row>
    <row r="64" spans="2:18" ht="20.25" customHeight="1">
      <c r="B64" s="237" t="s">
        <v>327</v>
      </c>
      <c r="C64" s="229" t="s">
        <v>328</v>
      </c>
      <c r="D64" s="230">
        <f t="shared" si="2"/>
        <v>328</v>
      </c>
      <c r="E64" s="231">
        <v>2</v>
      </c>
      <c r="F64" s="230">
        <v>1</v>
      </c>
      <c r="G64" s="230">
        <v>217</v>
      </c>
      <c r="H64" s="230">
        <v>56</v>
      </c>
      <c r="I64" s="230">
        <v>21</v>
      </c>
      <c r="J64" s="230">
        <v>5</v>
      </c>
      <c r="K64" s="233">
        <v>13</v>
      </c>
      <c r="L64" s="230">
        <v>13</v>
      </c>
      <c r="M64" s="231">
        <v>1</v>
      </c>
      <c r="N64" s="230">
        <v>212</v>
      </c>
      <c r="O64" s="238">
        <v>1</v>
      </c>
    </row>
    <row r="65" spans="2:18" s="47" customFormat="1" ht="20.25" customHeight="1">
      <c r="B65" s="244" t="s">
        <v>329</v>
      </c>
      <c r="C65" s="229" t="s">
        <v>330</v>
      </c>
      <c r="D65" s="230">
        <f t="shared" si="2"/>
        <v>310</v>
      </c>
      <c r="E65" s="231">
        <v>2</v>
      </c>
      <c r="F65" s="232" t="s">
        <v>24</v>
      </c>
      <c r="G65" s="233">
        <v>216</v>
      </c>
      <c r="H65" s="230">
        <v>44</v>
      </c>
      <c r="I65" s="230">
        <v>18</v>
      </c>
      <c r="J65" s="230">
        <v>4</v>
      </c>
      <c r="K65" s="233">
        <v>9</v>
      </c>
      <c r="L65" s="233">
        <v>17</v>
      </c>
      <c r="M65" s="240">
        <v>1</v>
      </c>
      <c r="N65" s="230">
        <v>193</v>
      </c>
      <c r="O65" s="236" t="s">
        <v>24</v>
      </c>
      <c r="P65" s="48"/>
      <c r="Q65" s="48"/>
      <c r="R65" s="48"/>
    </row>
    <row r="66" spans="2:18" ht="20.25" customHeight="1">
      <c r="B66" s="245" t="s">
        <v>86</v>
      </c>
      <c r="C66" s="229" t="s">
        <v>331</v>
      </c>
      <c r="D66" s="230">
        <f t="shared" si="2"/>
        <v>297</v>
      </c>
      <c r="E66" s="231">
        <v>3</v>
      </c>
      <c r="F66" s="230">
        <v>1</v>
      </c>
      <c r="G66" s="233">
        <v>205</v>
      </c>
      <c r="H66" s="230">
        <v>45</v>
      </c>
      <c r="I66" s="230">
        <v>15</v>
      </c>
      <c r="J66" s="230">
        <v>5</v>
      </c>
      <c r="K66" s="233">
        <v>7</v>
      </c>
      <c r="L66" s="230">
        <v>16</v>
      </c>
      <c r="M66" s="231">
        <v>1</v>
      </c>
      <c r="N66" s="230">
        <v>211</v>
      </c>
      <c r="O66" s="238">
        <v>1</v>
      </c>
    </row>
    <row r="67" spans="2:18" ht="20.25" customHeight="1">
      <c r="B67" s="245" t="s">
        <v>88</v>
      </c>
      <c r="C67" s="229" t="s">
        <v>332</v>
      </c>
      <c r="D67" s="230">
        <f t="shared" si="2"/>
        <v>303</v>
      </c>
      <c r="E67" s="231">
        <v>3</v>
      </c>
      <c r="F67" s="232" t="s">
        <v>24</v>
      </c>
      <c r="G67" s="233">
        <v>216</v>
      </c>
      <c r="H67" s="230">
        <v>46</v>
      </c>
      <c r="I67" s="230">
        <v>11</v>
      </c>
      <c r="J67" s="230">
        <v>4</v>
      </c>
      <c r="K67" s="233">
        <v>5</v>
      </c>
      <c r="L67" s="230">
        <v>18</v>
      </c>
      <c r="M67" s="231">
        <v>1</v>
      </c>
      <c r="N67" s="230">
        <v>191</v>
      </c>
      <c r="O67" s="236" t="s">
        <v>24</v>
      </c>
    </row>
    <row r="68" spans="2:18" ht="20.25" customHeight="1">
      <c r="B68" s="247" t="s">
        <v>90</v>
      </c>
      <c r="C68" s="229" t="s">
        <v>91</v>
      </c>
      <c r="D68" s="230">
        <f t="shared" si="2"/>
        <v>299</v>
      </c>
      <c r="E68" s="231">
        <v>3</v>
      </c>
      <c r="F68" s="232">
        <v>1</v>
      </c>
      <c r="G68" s="233">
        <v>212</v>
      </c>
      <c r="H68" s="230">
        <v>49</v>
      </c>
      <c r="I68" s="230">
        <v>11</v>
      </c>
      <c r="J68" s="230">
        <v>3</v>
      </c>
      <c r="K68" s="233">
        <v>2</v>
      </c>
      <c r="L68" s="230">
        <v>18</v>
      </c>
      <c r="M68" s="289" t="s">
        <v>24</v>
      </c>
      <c r="N68" s="230">
        <v>227</v>
      </c>
      <c r="O68" s="236" t="s">
        <v>24</v>
      </c>
    </row>
    <row r="69" spans="2:18" ht="20.25" customHeight="1">
      <c r="B69" s="247" t="s">
        <v>92</v>
      </c>
      <c r="C69" s="248" t="s">
        <v>93</v>
      </c>
      <c r="D69" s="230">
        <f t="shared" si="2"/>
        <v>312</v>
      </c>
      <c r="E69" s="231">
        <v>9</v>
      </c>
      <c r="F69" s="232">
        <v>1</v>
      </c>
      <c r="G69" s="233">
        <v>227</v>
      </c>
      <c r="H69" s="230">
        <v>45</v>
      </c>
      <c r="I69" s="230">
        <v>8</v>
      </c>
      <c r="J69" s="230">
        <v>3</v>
      </c>
      <c r="K69" s="233">
        <v>3</v>
      </c>
      <c r="L69" s="230">
        <v>16</v>
      </c>
      <c r="M69" s="289" t="s">
        <v>24</v>
      </c>
      <c r="N69" s="230">
        <v>195</v>
      </c>
      <c r="O69" s="236">
        <v>1</v>
      </c>
      <c r="P69" s="47"/>
      <c r="Q69" s="47"/>
      <c r="R69" s="47"/>
    </row>
    <row r="70" spans="2:18" ht="20.25" customHeight="1">
      <c r="B70" s="247" t="s">
        <v>333</v>
      </c>
      <c r="C70" s="229" t="s">
        <v>94</v>
      </c>
      <c r="D70" s="230">
        <f t="shared" si="2"/>
        <v>343</v>
      </c>
      <c r="E70" s="231">
        <v>7</v>
      </c>
      <c r="F70" s="232">
        <v>1</v>
      </c>
      <c r="G70" s="233">
        <v>262</v>
      </c>
      <c r="H70" s="230">
        <v>55</v>
      </c>
      <c r="I70" s="230">
        <v>11</v>
      </c>
      <c r="J70" s="230">
        <v>3</v>
      </c>
      <c r="K70" s="233">
        <v>1</v>
      </c>
      <c r="L70" s="230">
        <v>3</v>
      </c>
      <c r="M70" s="289" t="s">
        <v>24</v>
      </c>
      <c r="N70" s="230">
        <v>240</v>
      </c>
      <c r="O70" s="236">
        <v>1</v>
      </c>
    </row>
    <row r="71" spans="2:18" ht="20.25" customHeight="1" thickBot="1">
      <c r="B71" s="247" t="s">
        <v>335</v>
      </c>
      <c r="C71" s="250" t="s">
        <v>95</v>
      </c>
      <c r="D71" s="290">
        <f t="shared" si="2"/>
        <v>341</v>
      </c>
      <c r="E71" s="291">
        <v>6</v>
      </c>
      <c r="F71" s="292">
        <v>2</v>
      </c>
      <c r="G71" s="293">
        <v>276</v>
      </c>
      <c r="H71" s="290">
        <v>44</v>
      </c>
      <c r="I71" s="290">
        <v>7</v>
      </c>
      <c r="J71" s="290">
        <v>1</v>
      </c>
      <c r="K71" s="293">
        <v>2</v>
      </c>
      <c r="L71" s="290">
        <v>3</v>
      </c>
      <c r="M71" s="294">
        <v>1</v>
      </c>
      <c r="N71" s="290">
        <v>257</v>
      </c>
      <c r="O71" s="279" t="s">
        <v>334</v>
      </c>
    </row>
    <row r="72" spans="2:18" ht="12" customHeight="1" thickBot="1">
      <c r="B72" s="251"/>
      <c r="C72" s="200"/>
      <c r="D72" s="252"/>
      <c r="E72" s="252"/>
      <c r="F72" s="281"/>
      <c r="G72" s="295"/>
      <c r="H72" s="296"/>
      <c r="I72" s="296"/>
      <c r="J72" s="296"/>
      <c r="K72" s="295"/>
      <c r="L72" s="296"/>
      <c r="M72" s="281"/>
      <c r="N72" s="296"/>
      <c r="O72" s="268"/>
    </row>
    <row r="73" spans="2:18" ht="20.100000000000001" customHeight="1">
      <c r="B73" s="51"/>
      <c r="D73" s="53"/>
      <c r="E73" s="215" t="s">
        <v>289</v>
      </c>
      <c r="F73" s="216"/>
      <c r="G73" s="216"/>
      <c r="H73" s="216"/>
      <c r="I73" s="216"/>
      <c r="J73" s="216"/>
      <c r="K73" s="216"/>
      <c r="L73" s="216"/>
      <c r="M73" s="216"/>
      <c r="N73" s="216"/>
      <c r="O73" s="297"/>
    </row>
    <row r="74" spans="2:18" ht="20.100000000000001" customHeight="1">
      <c r="B74" s="61"/>
      <c r="D74" s="62"/>
      <c r="E74" s="63" t="s">
        <v>336</v>
      </c>
      <c r="F74" s="298" t="s">
        <v>337</v>
      </c>
      <c r="G74" s="298" t="s">
        <v>295</v>
      </c>
      <c r="H74" s="298" t="s">
        <v>379</v>
      </c>
      <c r="I74" s="298" t="s">
        <v>338</v>
      </c>
      <c r="J74" s="299"/>
      <c r="K74" s="300" t="s">
        <v>362</v>
      </c>
      <c r="L74" s="301"/>
      <c r="M74" s="298" t="s">
        <v>298</v>
      </c>
      <c r="N74" s="298" t="s">
        <v>306</v>
      </c>
      <c r="O74" s="302" t="s">
        <v>238</v>
      </c>
    </row>
    <row r="75" spans="2:18" ht="20.100000000000001" customHeight="1">
      <c r="B75" s="61"/>
      <c r="D75" s="62" t="s">
        <v>274</v>
      </c>
      <c r="E75" s="63" t="s">
        <v>341</v>
      </c>
      <c r="F75" s="129"/>
      <c r="G75" s="129"/>
      <c r="H75" s="129"/>
      <c r="I75" s="129"/>
      <c r="J75" s="62"/>
      <c r="K75" s="94"/>
      <c r="L75" s="62" t="s">
        <v>366</v>
      </c>
      <c r="M75" s="129"/>
      <c r="N75" s="129"/>
      <c r="O75" s="99"/>
    </row>
    <row r="76" spans="2:18" ht="20.100000000000001" customHeight="1">
      <c r="B76" s="61"/>
      <c r="D76" s="62"/>
      <c r="E76" s="63" t="s">
        <v>342</v>
      </c>
      <c r="F76" s="129"/>
      <c r="G76" s="129"/>
      <c r="H76" s="129"/>
      <c r="I76" s="129"/>
      <c r="J76" s="62" t="s">
        <v>380</v>
      </c>
      <c r="K76" s="62" t="s">
        <v>370</v>
      </c>
      <c r="L76" s="62" t="s">
        <v>371</v>
      </c>
      <c r="M76" s="129"/>
      <c r="N76" s="129"/>
      <c r="O76" s="99"/>
    </row>
    <row r="77" spans="2:18" ht="20.100000000000001" customHeight="1">
      <c r="B77" s="76"/>
      <c r="C77" s="77"/>
      <c r="D77" s="78"/>
      <c r="E77" s="79" t="s">
        <v>343</v>
      </c>
      <c r="F77" s="303"/>
      <c r="G77" s="303"/>
      <c r="H77" s="303"/>
      <c r="I77" s="303"/>
      <c r="J77" s="133"/>
      <c r="K77" s="136"/>
      <c r="L77" s="78" t="s">
        <v>376</v>
      </c>
      <c r="M77" s="303" t="s">
        <v>313</v>
      </c>
      <c r="N77" s="303"/>
      <c r="O77" s="304"/>
    </row>
    <row r="78" spans="2:18" ht="21.75" customHeight="1">
      <c r="B78" s="261" t="s">
        <v>344</v>
      </c>
      <c r="C78" s="262" t="s">
        <v>345</v>
      </c>
      <c r="D78" s="235">
        <f>SUM(E78:O78)</f>
        <v>344</v>
      </c>
      <c r="E78" s="305">
        <v>18</v>
      </c>
      <c r="F78" s="306">
        <v>1</v>
      </c>
      <c r="G78" s="306">
        <v>1</v>
      </c>
      <c r="H78" s="306">
        <v>239</v>
      </c>
      <c r="I78" s="306">
        <v>66</v>
      </c>
      <c r="J78" s="306">
        <v>8</v>
      </c>
      <c r="K78" s="306">
        <v>7</v>
      </c>
      <c r="L78" s="306">
        <v>2</v>
      </c>
      <c r="M78" s="306">
        <v>1</v>
      </c>
      <c r="N78" s="306">
        <v>0</v>
      </c>
      <c r="O78" s="307">
        <v>1</v>
      </c>
    </row>
    <row r="79" spans="2:18" ht="21.75" customHeight="1">
      <c r="B79" s="239" t="s">
        <v>347</v>
      </c>
      <c r="C79" s="229" t="s">
        <v>348</v>
      </c>
      <c r="D79" s="235">
        <f>SUM(E79:O79)</f>
        <v>355</v>
      </c>
      <c r="E79" s="305">
        <v>14</v>
      </c>
      <c r="F79" s="306">
        <v>2</v>
      </c>
      <c r="G79" s="306">
        <v>1</v>
      </c>
      <c r="H79" s="306">
        <v>245</v>
      </c>
      <c r="I79" s="306">
        <v>73</v>
      </c>
      <c r="J79" s="306">
        <v>11</v>
      </c>
      <c r="K79" s="306">
        <v>5</v>
      </c>
      <c r="L79" s="306">
        <v>2</v>
      </c>
      <c r="M79" s="306">
        <v>1</v>
      </c>
      <c r="N79" s="306">
        <v>0</v>
      </c>
      <c r="O79" s="307">
        <v>1</v>
      </c>
    </row>
    <row r="80" spans="2:18" ht="21.75" customHeight="1">
      <c r="B80" s="239" t="s">
        <v>349</v>
      </c>
      <c r="C80" s="229" t="s">
        <v>101</v>
      </c>
      <c r="D80" s="235">
        <f>SUM(E80:O80)</f>
        <v>369</v>
      </c>
      <c r="E80" s="305">
        <v>12</v>
      </c>
      <c r="F80" s="306">
        <v>1</v>
      </c>
      <c r="G80" s="306" t="s">
        <v>334</v>
      </c>
      <c r="H80" s="306">
        <v>260</v>
      </c>
      <c r="I80" s="306">
        <v>76</v>
      </c>
      <c r="J80" s="306">
        <v>14</v>
      </c>
      <c r="K80" s="306">
        <v>5</v>
      </c>
      <c r="L80" s="306">
        <v>1</v>
      </c>
      <c r="M80" s="306">
        <v>0</v>
      </c>
      <c r="N80" s="306">
        <v>0</v>
      </c>
      <c r="O80" s="307" t="s">
        <v>346</v>
      </c>
    </row>
    <row r="81" spans="2:16" ht="21.75" customHeight="1">
      <c r="B81" s="239" t="s">
        <v>350</v>
      </c>
      <c r="C81" s="229" t="s">
        <v>102</v>
      </c>
      <c r="D81" s="235">
        <f>SUM(E81:O81)</f>
        <v>433</v>
      </c>
      <c r="E81" s="305">
        <v>19</v>
      </c>
      <c r="F81" s="306">
        <v>5</v>
      </c>
      <c r="G81" s="306">
        <v>3</v>
      </c>
      <c r="H81" s="306">
        <v>281</v>
      </c>
      <c r="I81" s="306">
        <v>103</v>
      </c>
      <c r="J81" s="306">
        <v>13</v>
      </c>
      <c r="K81" s="306">
        <v>6</v>
      </c>
      <c r="L81" s="306">
        <v>1</v>
      </c>
      <c r="M81" s="306">
        <v>0</v>
      </c>
      <c r="N81" s="306">
        <v>0</v>
      </c>
      <c r="O81" s="307">
        <v>2</v>
      </c>
    </row>
    <row r="82" spans="2:16" ht="21.75" customHeight="1">
      <c r="B82" s="239" t="s">
        <v>351</v>
      </c>
      <c r="C82" s="229" t="s">
        <v>104</v>
      </c>
      <c r="D82" s="235">
        <v>437</v>
      </c>
      <c r="E82" s="305">
        <v>21</v>
      </c>
      <c r="F82" s="306">
        <v>3</v>
      </c>
      <c r="G82" s="306">
        <v>9</v>
      </c>
      <c r="H82" s="306">
        <v>273</v>
      </c>
      <c r="I82" s="306">
        <v>109</v>
      </c>
      <c r="J82" s="306">
        <v>12</v>
      </c>
      <c r="K82" s="306">
        <v>9</v>
      </c>
      <c r="L82" s="306" t="s">
        <v>346</v>
      </c>
      <c r="M82" s="306">
        <v>0</v>
      </c>
      <c r="N82" s="306">
        <v>0</v>
      </c>
      <c r="O82" s="307">
        <v>1</v>
      </c>
    </row>
    <row r="83" spans="2:16" ht="21.75" customHeight="1">
      <c r="B83" s="239" t="s">
        <v>352</v>
      </c>
      <c r="C83" s="229" t="s">
        <v>106</v>
      </c>
      <c r="D83" s="235">
        <f>SUM(E83:O83)</f>
        <v>468</v>
      </c>
      <c r="E83" s="305">
        <v>26</v>
      </c>
      <c r="F83" s="306">
        <v>4</v>
      </c>
      <c r="G83" s="306">
        <v>3</v>
      </c>
      <c r="H83" s="306">
        <v>301</v>
      </c>
      <c r="I83" s="306">
        <v>112</v>
      </c>
      <c r="J83" s="306">
        <v>13</v>
      </c>
      <c r="K83" s="306">
        <v>9</v>
      </c>
      <c r="L83" s="306" t="s">
        <v>346</v>
      </c>
      <c r="M83" s="306">
        <v>0</v>
      </c>
      <c r="N83" s="306">
        <v>0</v>
      </c>
      <c r="O83" s="307">
        <v>0</v>
      </c>
    </row>
    <row r="84" spans="2:16" ht="21.75" customHeight="1">
      <c r="B84" s="239" t="s">
        <v>353</v>
      </c>
      <c r="C84" s="266" t="s">
        <v>108</v>
      </c>
      <c r="D84" s="235">
        <f>SUM(E84:O84)</f>
        <v>453</v>
      </c>
      <c r="E84" s="305">
        <v>21</v>
      </c>
      <c r="F84" s="306">
        <v>4</v>
      </c>
      <c r="G84" s="306">
        <v>4</v>
      </c>
      <c r="H84" s="306">
        <v>288</v>
      </c>
      <c r="I84" s="306">
        <v>114</v>
      </c>
      <c r="J84" s="306">
        <v>14</v>
      </c>
      <c r="K84" s="306">
        <v>7</v>
      </c>
      <c r="L84" s="306">
        <v>1</v>
      </c>
      <c r="M84" s="306">
        <v>0</v>
      </c>
      <c r="N84" s="306">
        <v>0</v>
      </c>
      <c r="O84" s="307">
        <v>0</v>
      </c>
      <c r="P84" s="188"/>
    </row>
    <row r="85" spans="2:16" ht="21.75" customHeight="1">
      <c r="B85" s="239" t="s">
        <v>354</v>
      </c>
      <c r="C85" s="248" t="s">
        <v>355</v>
      </c>
      <c r="D85" s="235">
        <f>SUM(E85:O85)</f>
        <v>517</v>
      </c>
      <c r="E85" s="305">
        <v>35</v>
      </c>
      <c r="F85" s="308">
        <v>3</v>
      </c>
      <c r="G85" s="308">
        <v>9</v>
      </c>
      <c r="H85" s="306">
        <v>335</v>
      </c>
      <c r="I85" s="309">
        <v>113</v>
      </c>
      <c r="J85" s="306">
        <v>14</v>
      </c>
      <c r="K85" s="310">
        <v>8</v>
      </c>
      <c r="L85" s="306">
        <v>0</v>
      </c>
      <c r="M85" s="306">
        <v>0</v>
      </c>
      <c r="N85" s="306">
        <v>0</v>
      </c>
      <c r="O85" s="307">
        <v>0</v>
      </c>
      <c r="P85" s="188"/>
    </row>
    <row r="86" spans="2:16" ht="21.75" customHeight="1">
      <c r="B86" s="239" t="s">
        <v>356</v>
      </c>
      <c r="C86" s="248" t="s">
        <v>357</v>
      </c>
      <c r="D86" s="235">
        <f>SUM(E86:O86)</f>
        <v>539</v>
      </c>
      <c r="E86" s="305">
        <v>34</v>
      </c>
      <c r="F86" s="308">
        <v>8</v>
      </c>
      <c r="G86" s="308">
        <v>6</v>
      </c>
      <c r="H86" s="306">
        <v>333</v>
      </c>
      <c r="I86" s="309">
        <v>128</v>
      </c>
      <c r="J86" s="306">
        <v>20</v>
      </c>
      <c r="K86" s="310">
        <v>9</v>
      </c>
      <c r="L86" s="306">
        <v>0</v>
      </c>
      <c r="M86" s="306">
        <v>0</v>
      </c>
      <c r="N86" s="306">
        <v>0</v>
      </c>
      <c r="O86" s="307">
        <v>1</v>
      </c>
      <c r="P86" s="188"/>
    </row>
    <row r="87" spans="2:16" ht="21.75" customHeight="1">
      <c r="B87" s="271" t="s">
        <v>358</v>
      </c>
      <c r="C87" s="248" t="s">
        <v>265</v>
      </c>
      <c r="D87" s="311">
        <f>SUM(E87:O87)</f>
        <v>553</v>
      </c>
      <c r="E87" s="309">
        <v>36</v>
      </c>
      <c r="F87" s="306">
        <v>8</v>
      </c>
      <c r="G87" s="306">
        <v>8</v>
      </c>
      <c r="H87" s="306">
        <v>333</v>
      </c>
      <c r="I87" s="306">
        <v>125</v>
      </c>
      <c r="J87" s="306">
        <v>27</v>
      </c>
      <c r="K87" s="306">
        <v>13</v>
      </c>
      <c r="L87" s="306">
        <v>2</v>
      </c>
      <c r="M87" s="306">
        <v>0</v>
      </c>
      <c r="N87" s="306">
        <v>0</v>
      </c>
      <c r="O87" s="307">
        <v>1</v>
      </c>
      <c r="P87" s="188"/>
    </row>
    <row r="88" spans="2:16" ht="6" customHeight="1" thickBot="1">
      <c r="B88" s="273"/>
      <c r="C88" s="250"/>
      <c r="D88" s="312"/>
      <c r="E88" s="313"/>
      <c r="F88" s="314"/>
      <c r="G88" s="314"/>
      <c r="H88" s="314"/>
      <c r="I88" s="314"/>
      <c r="J88" s="314"/>
      <c r="K88" s="314"/>
      <c r="L88" s="314"/>
      <c r="M88" s="314"/>
      <c r="N88" s="314"/>
      <c r="O88" s="315"/>
      <c r="P88" s="188"/>
    </row>
    <row r="89" spans="2:16" ht="6" customHeight="1">
      <c r="B89" s="280"/>
      <c r="C89" s="248"/>
      <c r="D89" s="268"/>
      <c r="E89" s="310"/>
      <c r="F89" s="310"/>
      <c r="G89" s="310"/>
      <c r="H89" s="310"/>
      <c r="I89" s="310"/>
      <c r="J89" s="310"/>
      <c r="K89" s="310"/>
      <c r="L89" s="310"/>
      <c r="M89" s="310"/>
      <c r="N89" s="310"/>
      <c r="O89" s="310"/>
      <c r="P89" s="188"/>
    </row>
    <row r="90" spans="2:16" ht="20.100000000000001" customHeight="1">
      <c r="B90" s="187" t="s">
        <v>788</v>
      </c>
      <c r="C90" s="108"/>
      <c r="D90" s="108"/>
      <c r="E90" s="93"/>
      <c r="F90" s="109"/>
      <c r="G90" s="108"/>
      <c r="H90" s="108"/>
      <c r="I90" s="108"/>
      <c r="J90" s="109"/>
      <c r="K90" s="108"/>
      <c r="L90" s="93"/>
      <c r="M90" s="108"/>
      <c r="N90" s="182"/>
    </row>
    <row r="91" spans="2:16" ht="20.100000000000001" customHeight="1">
      <c r="B91" s="187" t="s">
        <v>359</v>
      </c>
    </row>
    <row r="92" spans="2:16" ht="20.100000000000001" customHeight="1">
      <c r="B92" s="187"/>
      <c r="C92" s="108"/>
      <c r="D92" s="108"/>
      <c r="E92" s="93"/>
      <c r="F92" s="109"/>
      <c r="G92" s="108"/>
      <c r="H92" s="108"/>
      <c r="I92" s="108"/>
      <c r="J92" s="109"/>
      <c r="K92" s="108"/>
      <c r="L92" s="93"/>
      <c r="M92" s="108"/>
      <c r="N92" s="182"/>
    </row>
    <row r="93" spans="2:16" ht="20.100000000000001" customHeight="1">
      <c r="B93" s="187"/>
    </row>
  </sheetData>
  <mergeCells count="19">
    <mergeCell ref="I14:J14"/>
    <mergeCell ref="P3:R3"/>
    <mergeCell ref="I10:J10"/>
    <mergeCell ref="I11:J11"/>
    <mergeCell ref="I12:J12"/>
    <mergeCell ref="I13:J13"/>
    <mergeCell ref="P27:R27"/>
    <mergeCell ref="F28:F31"/>
    <mergeCell ref="G28:G31"/>
    <mergeCell ref="H28:H31"/>
    <mergeCell ref="I28:I31"/>
    <mergeCell ref="J28:J31"/>
    <mergeCell ref="K28:K31"/>
    <mergeCell ref="N28:N31"/>
    <mergeCell ref="O28:O31"/>
    <mergeCell ref="I15:J15"/>
    <mergeCell ref="I16:J16"/>
    <mergeCell ref="I17:J17"/>
    <mergeCell ref="I19:K19"/>
  </mergeCells>
  <phoneticPr fontId="2"/>
  <printOptions horizontalCentered="1" gridLinesSet="0"/>
  <pageMargins left="0.51181102362204722" right="0.51181102362204722" top="0.55118110236220474" bottom="0.39370078740157483" header="0.51181102362204722" footer="0.51181102362204722"/>
  <pageSetup paperSize="9" scale="47" firstPageNumber="140" fitToWidth="2" orientation="portrait" useFirstPageNumber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94"/>
  <sheetViews>
    <sheetView showGridLines="0" zoomScale="70" zoomScaleNormal="70" zoomScaleSheetLayoutView="70" workbookViewId="0"/>
  </sheetViews>
  <sheetFormatPr defaultColWidth="10.5" defaultRowHeight="20.100000000000001" customHeight="1"/>
  <cols>
    <col min="1" max="1" width="2.625" style="48" customWidth="1"/>
    <col min="2" max="2" width="7" style="48" customWidth="1"/>
    <col min="3" max="3" width="12.25" style="48" customWidth="1"/>
    <col min="4" max="17" width="10.25" style="48" customWidth="1"/>
    <col min="18" max="256" width="10.5" style="48"/>
    <col min="257" max="257" width="2.625" style="48" customWidth="1"/>
    <col min="258" max="258" width="7" style="48" customWidth="1"/>
    <col min="259" max="259" width="12.25" style="48" customWidth="1"/>
    <col min="260" max="273" width="10.25" style="48" customWidth="1"/>
    <col min="274" max="512" width="10.5" style="48"/>
    <col min="513" max="513" width="2.625" style="48" customWidth="1"/>
    <col min="514" max="514" width="7" style="48" customWidth="1"/>
    <col min="515" max="515" width="12.25" style="48" customWidth="1"/>
    <col min="516" max="529" width="10.25" style="48" customWidth="1"/>
    <col min="530" max="768" width="10.5" style="48"/>
    <col min="769" max="769" width="2.625" style="48" customWidth="1"/>
    <col min="770" max="770" width="7" style="48" customWidth="1"/>
    <col min="771" max="771" width="12.25" style="48" customWidth="1"/>
    <col min="772" max="785" width="10.25" style="48" customWidth="1"/>
    <col min="786" max="1024" width="10.5" style="48"/>
    <col min="1025" max="1025" width="2.625" style="48" customWidth="1"/>
    <col min="1026" max="1026" width="7" style="48" customWidth="1"/>
    <col min="1027" max="1027" width="12.25" style="48" customWidth="1"/>
    <col min="1028" max="1041" width="10.25" style="48" customWidth="1"/>
    <col min="1042" max="1280" width="10.5" style="48"/>
    <col min="1281" max="1281" width="2.625" style="48" customWidth="1"/>
    <col min="1282" max="1282" width="7" style="48" customWidth="1"/>
    <col min="1283" max="1283" width="12.25" style="48" customWidth="1"/>
    <col min="1284" max="1297" width="10.25" style="48" customWidth="1"/>
    <col min="1298" max="1536" width="10.5" style="48"/>
    <col min="1537" max="1537" width="2.625" style="48" customWidth="1"/>
    <col min="1538" max="1538" width="7" style="48" customWidth="1"/>
    <col min="1539" max="1539" width="12.25" style="48" customWidth="1"/>
    <col min="1540" max="1553" width="10.25" style="48" customWidth="1"/>
    <col min="1554" max="1792" width="10.5" style="48"/>
    <col min="1793" max="1793" width="2.625" style="48" customWidth="1"/>
    <col min="1794" max="1794" width="7" style="48" customWidth="1"/>
    <col min="1795" max="1795" width="12.25" style="48" customWidth="1"/>
    <col min="1796" max="1809" width="10.25" style="48" customWidth="1"/>
    <col min="1810" max="2048" width="10.5" style="48"/>
    <col min="2049" max="2049" width="2.625" style="48" customWidth="1"/>
    <col min="2050" max="2050" width="7" style="48" customWidth="1"/>
    <col min="2051" max="2051" width="12.25" style="48" customWidth="1"/>
    <col min="2052" max="2065" width="10.25" style="48" customWidth="1"/>
    <col min="2066" max="2304" width="10.5" style="48"/>
    <col min="2305" max="2305" width="2.625" style="48" customWidth="1"/>
    <col min="2306" max="2306" width="7" style="48" customWidth="1"/>
    <col min="2307" max="2307" width="12.25" style="48" customWidth="1"/>
    <col min="2308" max="2321" width="10.25" style="48" customWidth="1"/>
    <col min="2322" max="2560" width="10.5" style="48"/>
    <col min="2561" max="2561" width="2.625" style="48" customWidth="1"/>
    <col min="2562" max="2562" width="7" style="48" customWidth="1"/>
    <col min="2563" max="2563" width="12.25" style="48" customWidth="1"/>
    <col min="2564" max="2577" width="10.25" style="48" customWidth="1"/>
    <col min="2578" max="2816" width="10.5" style="48"/>
    <col min="2817" max="2817" width="2.625" style="48" customWidth="1"/>
    <col min="2818" max="2818" width="7" style="48" customWidth="1"/>
    <col min="2819" max="2819" width="12.25" style="48" customWidth="1"/>
    <col min="2820" max="2833" width="10.25" style="48" customWidth="1"/>
    <col min="2834" max="3072" width="10.5" style="48"/>
    <col min="3073" max="3073" width="2.625" style="48" customWidth="1"/>
    <col min="3074" max="3074" width="7" style="48" customWidth="1"/>
    <col min="3075" max="3075" width="12.25" style="48" customWidth="1"/>
    <col min="3076" max="3089" width="10.25" style="48" customWidth="1"/>
    <col min="3090" max="3328" width="10.5" style="48"/>
    <col min="3329" max="3329" width="2.625" style="48" customWidth="1"/>
    <col min="3330" max="3330" width="7" style="48" customWidth="1"/>
    <col min="3331" max="3331" width="12.25" style="48" customWidth="1"/>
    <col min="3332" max="3345" width="10.25" style="48" customWidth="1"/>
    <col min="3346" max="3584" width="10.5" style="48"/>
    <col min="3585" max="3585" width="2.625" style="48" customWidth="1"/>
    <col min="3586" max="3586" width="7" style="48" customWidth="1"/>
    <col min="3587" max="3587" width="12.25" style="48" customWidth="1"/>
    <col min="3588" max="3601" width="10.25" style="48" customWidth="1"/>
    <col min="3602" max="3840" width="10.5" style="48"/>
    <col min="3841" max="3841" width="2.625" style="48" customWidth="1"/>
    <col min="3842" max="3842" width="7" style="48" customWidth="1"/>
    <col min="3843" max="3843" width="12.25" style="48" customWidth="1"/>
    <col min="3844" max="3857" width="10.25" style="48" customWidth="1"/>
    <col min="3858" max="4096" width="10.5" style="48"/>
    <col min="4097" max="4097" width="2.625" style="48" customWidth="1"/>
    <col min="4098" max="4098" width="7" style="48" customWidth="1"/>
    <col min="4099" max="4099" width="12.25" style="48" customWidth="1"/>
    <col min="4100" max="4113" width="10.25" style="48" customWidth="1"/>
    <col min="4114" max="4352" width="10.5" style="48"/>
    <col min="4353" max="4353" width="2.625" style="48" customWidth="1"/>
    <col min="4354" max="4354" width="7" style="48" customWidth="1"/>
    <col min="4355" max="4355" width="12.25" style="48" customWidth="1"/>
    <col min="4356" max="4369" width="10.25" style="48" customWidth="1"/>
    <col min="4370" max="4608" width="10.5" style="48"/>
    <col min="4609" max="4609" width="2.625" style="48" customWidth="1"/>
    <col min="4610" max="4610" width="7" style="48" customWidth="1"/>
    <col min="4611" max="4611" width="12.25" style="48" customWidth="1"/>
    <col min="4612" max="4625" width="10.25" style="48" customWidth="1"/>
    <col min="4626" max="4864" width="10.5" style="48"/>
    <col min="4865" max="4865" width="2.625" style="48" customWidth="1"/>
    <col min="4866" max="4866" width="7" style="48" customWidth="1"/>
    <col min="4867" max="4867" width="12.25" style="48" customWidth="1"/>
    <col min="4868" max="4881" width="10.25" style="48" customWidth="1"/>
    <col min="4882" max="5120" width="10.5" style="48"/>
    <col min="5121" max="5121" width="2.625" style="48" customWidth="1"/>
    <col min="5122" max="5122" width="7" style="48" customWidth="1"/>
    <col min="5123" max="5123" width="12.25" style="48" customWidth="1"/>
    <col min="5124" max="5137" width="10.25" style="48" customWidth="1"/>
    <col min="5138" max="5376" width="10.5" style="48"/>
    <col min="5377" max="5377" width="2.625" style="48" customWidth="1"/>
    <col min="5378" max="5378" width="7" style="48" customWidth="1"/>
    <col min="5379" max="5379" width="12.25" style="48" customWidth="1"/>
    <col min="5380" max="5393" width="10.25" style="48" customWidth="1"/>
    <col min="5394" max="5632" width="10.5" style="48"/>
    <col min="5633" max="5633" width="2.625" style="48" customWidth="1"/>
    <col min="5634" max="5634" width="7" style="48" customWidth="1"/>
    <col min="5635" max="5635" width="12.25" style="48" customWidth="1"/>
    <col min="5636" max="5649" width="10.25" style="48" customWidth="1"/>
    <col min="5650" max="5888" width="10.5" style="48"/>
    <col min="5889" max="5889" width="2.625" style="48" customWidth="1"/>
    <col min="5890" max="5890" width="7" style="48" customWidth="1"/>
    <col min="5891" max="5891" width="12.25" style="48" customWidth="1"/>
    <col min="5892" max="5905" width="10.25" style="48" customWidth="1"/>
    <col min="5906" max="6144" width="10.5" style="48"/>
    <col min="6145" max="6145" width="2.625" style="48" customWidth="1"/>
    <col min="6146" max="6146" width="7" style="48" customWidth="1"/>
    <col min="6147" max="6147" width="12.25" style="48" customWidth="1"/>
    <col min="6148" max="6161" width="10.25" style="48" customWidth="1"/>
    <col min="6162" max="6400" width="10.5" style="48"/>
    <col min="6401" max="6401" width="2.625" style="48" customWidth="1"/>
    <col min="6402" max="6402" width="7" style="48" customWidth="1"/>
    <col min="6403" max="6403" width="12.25" style="48" customWidth="1"/>
    <col min="6404" max="6417" width="10.25" style="48" customWidth="1"/>
    <col min="6418" max="6656" width="10.5" style="48"/>
    <col min="6657" max="6657" width="2.625" style="48" customWidth="1"/>
    <col min="6658" max="6658" width="7" style="48" customWidth="1"/>
    <col min="6659" max="6659" width="12.25" style="48" customWidth="1"/>
    <col min="6660" max="6673" width="10.25" style="48" customWidth="1"/>
    <col min="6674" max="6912" width="10.5" style="48"/>
    <col min="6913" max="6913" width="2.625" style="48" customWidth="1"/>
    <col min="6914" max="6914" width="7" style="48" customWidth="1"/>
    <col min="6915" max="6915" width="12.25" style="48" customWidth="1"/>
    <col min="6916" max="6929" width="10.25" style="48" customWidth="1"/>
    <col min="6930" max="7168" width="10.5" style="48"/>
    <col min="7169" max="7169" width="2.625" style="48" customWidth="1"/>
    <col min="7170" max="7170" width="7" style="48" customWidth="1"/>
    <col min="7171" max="7171" width="12.25" style="48" customWidth="1"/>
    <col min="7172" max="7185" width="10.25" style="48" customWidth="1"/>
    <col min="7186" max="7424" width="10.5" style="48"/>
    <col min="7425" max="7425" width="2.625" style="48" customWidth="1"/>
    <col min="7426" max="7426" width="7" style="48" customWidth="1"/>
    <col min="7427" max="7427" width="12.25" style="48" customWidth="1"/>
    <col min="7428" max="7441" width="10.25" style="48" customWidth="1"/>
    <col min="7442" max="7680" width="10.5" style="48"/>
    <col min="7681" max="7681" width="2.625" style="48" customWidth="1"/>
    <col min="7682" max="7682" width="7" style="48" customWidth="1"/>
    <col min="7683" max="7683" width="12.25" style="48" customWidth="1"/>
    <col min="7684" max="7697" width="10.25" style="48" customWidth="1"/>
    <col min="7698" max="7936" width="10.5" style="48"/>
    <col min="7937" max="7937" width="2.625" style="48" customWidth="1"/>
    <col min="7938" max="7938" width="7" style="48" customWidth="1"/>
    <col min="7939" max="7939" width="12.25" style="48" customWidth="1"/>
    <col min="7940" max="7953" width="10.25" style="48" customWidth="1"/>
    <col min="7954" max="8192" width="10.5" style="48"/>
    <col min="8193" max="8193" width="2.625" style="48" customWidth="1"/>
    <col min="8194" max="8194" width="7" style="48" customWidth="1"/>
    <col min="8195" max="8195" width="12.25" style="48" customWidth="1"/>
    <col min="8196" max="8209" width="10.25" style="48" customWidth="1"/>
    <col min="8210" max="8448" width="10.5" style="48"/>
    <col min="8449" max="8449" width="2.625" style="48" customWidth="1"/>
    <col min="8450" max="8450" width="7" style="48" customWidth="1"/>
    <col min="8451" max="8451" width="12.25" style="48" customWidth="1"/>
    <col min="8452" max="8465" width="10.25" style="48" customWidth="1"/>
    <col min="8466" max="8704" width="10.5" style="48"/>
    <col min="8705" max="8705" width="2.625" style="48" customWidth="1"/>
    <col min="8706" max="8706" width="7" style="48" customWidth="1"/>
    <col min="8707" max="8707" width="12.25" style="48" customWidth="1"/>
    <col min="8708" max="8721" width="10.25" style="48" customWidth="1"/>
    <col min="8722" max="8960" width="10.5" style="48"/>
    <col min="8961" max="8961" width="2.625" style="48" customWidth="1"/>
    <col min="8962" max="8962" width="7" style="48" customWidth="1"/>
    <col min="8963" max="8963" width="12.25" style="48" customWidth="1"/>
    <col min="8964" max="8977" width="10.25" style="48" customWidth="1"/>
    <col min="8978" max="9216" width="10.5" style="48"/>
    <col min="9217" max="9217" width="2.625" style="48" customWidth="1"/>
    <col min="9218" max="9218" width="7" style="48" customWidth="1"/>
    <col min="9219" max="9219" width="12.25" style="48" customWidth="1"/>
    <col min="9220" max="9233" width="10.25" style="48" customWidth="1"/>
    <col min="9234" max="9472" width="10.5" style="48"/>
    <col min="9473" max="9473" width="2.625" style="48" customWidth="1"/>
    <col min="9474" max="9474" width="7" style="48" customWidth="1"/>
    <col min="9475" max="9475" width="12.25" style="48" customWidth="1"/>
    <col min="9476" max="9489" width="10.25" style="48" customWidth="1"/>
    <col min="9490" max="9728" width="10.5" style="48"/>
    <col min="9729" max="9729" width="2.625" style="48" customWidth="1"/>
    <col min="9730" max="9730" width="7" style="48" customWidth="1"/>
    <col min="9731" max="9731" width="12.25" style="48" customWidth="1"/>
    <col min="9732" max="9745" width="10.25" style="48" customWidth="1"/>
    <col min="9746" max="9984" width="10.5" style="48"/>
    <col min="9985" max="9985" width="2.625" style="48" customWidth="1"/>
    <col min="9986" max="9986" width="7" style="48" customWidth="1"/>
    <col min="9987" max="9987" width="12.25" style="48" customWidth="1"/>
    <col min="9988" max="10001" width="10.25" style="48" customWidth="1"/>
    <col min="10002" max="10240" width="10.5" style="48"/>
    <col min="10241" max="10241" width="2.625" style="48" customWidth="1"/>
    <col min="10242" max="10242" width="7" style="48" customWidth="1"/>
    <col min="10243" max="10243" width="12.25" style="48" customWidth="1"/>
    <col min="10244" max="10257" width="10.25" style="48" customWidth="1"/>
    <col min="10258" max="10496" width="10.5" style="48"/>
    <col min="10497" max="10497" width="2.625" style="48" customWidth="1"/>
    <col min="10498" max="10498" width="7" style="48" customWidth="1"/>
    <col min="10499" max="10499" width="12.25" style="48" customWidth="1"/>
    <col min="10500" max="10513" width="10.25" style="48" customWidth="1"/>
    <col min="10514" max="10752" width="10.5" style="48"/>
    <col min="10753" max="10753" width="2.625" style="48" customWidth="1"/>
    <col min="10754" max="10754" width="7" style="48" customWidth="1"/>
    <col min="10755" max="10755" width="12.25" style="48" customWidth="1"/>
    <col min="10756" max="10769" width="10.25" style="48" customWidth="1"/>
    <col min="10770" max="11008" width="10.5" style="48"/>
    <col min="11009" max="11009" width="2.625" style="48" customWidth="1"/>
    <col min="11010" max="11010" width="7" style="48" customWidth="1"/>
    <col min="11011" max="11011" width="12.25" style="48" customWidth="1"/>
    <col min="11012" max="11025" width="10.25" style="48" customWidth="1"/>
    <col min="11026" max="11264" width="10.5" style="48"/>
    <col min="11265" max="11265" width="2.625" style="48" customWidth="1"/>
    <col min="11266" max="11266" width="7" style="48" customWidth="1"/>
    <col min="11267" max="11267" width="12.25" style="48" customWidth="1"/>
    <col min="11268" max="11281" width="10.25" style="48" customWidth="1"/>
    <col min="11282" max="11520" width="10.5" style="48"/>
    <col min="11521" max="11521" width="2.625" style="48" customWidth="1"/>
    <col min="11522" max="11522" width="7" style="48" customWidth="1"/>
    <col min="11523" max="11523" width="12.25" style="48" customWidth="1"/>
    <col min="11524" max="11537" width="10.25" style="48" customWidth="1"/>
    <col min="11538" max="11776" width="10.5" style="48"/>
    <col min="11777" max="11777" width="2.625" style="48" customWidth="1"/>
    <col min="11778" max="11778" width="7" style="48" customWidth="1"/>
    <col min="11779" max="11779" width="12.25" style="48" customWidth="1"/>
    <col min="11780" max="11793" width="10.25" style="48" customWidth="1"/>
    <col min="11794" max="12032" width="10.5" style="48"/>
    <col min="12033" max="12033" width="2.625" style="48" customWidth="1"/>
    <col min="12034" max="12034" width="7" style="48" customWidth="1"/>
    <col min="12035" max="12035" width="12.25" style="48" customWidth="1"/>
    <col min="12036" max="12049" width="10.25" style="48" customWidth="1"/>
    <col min="12050" max="12288" width="10.5" style="48"/>
    <col min="12289" max="12289" width="2.625" style="48" customWidth="1"/>
    <col min="12290" max="12290" width="7" style="48" customWidth="1"/>
    <col min="12291" max="12291" width="12.25" style="48" customWidth="1"/>
    <col min="12292" max="12305" width="10.25" style="48" customWidth="1"/>
    <col min="12306" max="12544" width="10.5" style="48"/>
    <col min="12545" max="12545" width="2.625" style="48" customWidth="1"/>
    <col min="12546" max="12546" width="7" style="48" customWidth="1"/>
    <col min="12547" max="12547" width="12.25" style="48" customWidth="1"/>
    <col min="12548" max="12561" width="10.25" style="48" customWidth="1"/>
    <col min="12562" max="12800" width="10.5" style="48"/>
    <col min="12801" max="12801" width="2.625" style="48" customWidth="1"/>
    <col min="12802" max="12802" width="7" style="48" customWidth="1"/>
    <col min="12803" max="12803" width="12.25" style="48" customWidth="1"/>
    <col min="12804" max="12817" width="10.25" style="48" customWidth="1"/>
    <col min="12818" max="13056" width="10.5" style="48"/>
    <col min="13057" max="13057" width="2.625" style="48" customWidth="1"/>
    <col min="13058" max="13058" width="7" style="48" customWidth="1"/>
    <col min="13059" max="13059" width="12.25" style="48" customWidth="1"/>
    <col min="13060" max="13073" width="10.25" style="48" customWidth="1"/>
    <col min="13074" max="13312" width="10.5" style="48"/>
    <col min="13313" max="13313" width="2.625" style="48" customWidth="1"/>
    <col min="13314" max="13314" width="7" style="48" customWidth="1"/>
    <col min="13315" max="13315" width="12.25" style="48" customWidth="1"/>
    <col min="13316" max="13329" width="10.25" style="48" customWidth="1"/>
    <col min="13330" max="13568" width="10.5" style="48"/>
    <col min="13569" max="13569" width="2.625" style="48" customWidth="1"/>
    <col min="13570" max="13570" width="7" style="48" customWidth="1"/>
    <col min="13571" max="13571" width="12.25" style="48" customWidth="1"/>
    <col min="13572" max="13585" width="10.25" style="48" customWidth="1"/>
    <col min="13586" max="13824" width="10.5" style="48"/>
    <col min="13825" max="13825" width="2.625" style="48" customWidth="1"/>
    <col min="13826" max="13826" width="7" style="48" customWidth="1"/>
    <col min="13827" max="13827" width="12.25" style="48" customWidth="1"/>
    <col min="13828" max="13841" width="10.25" style="48" customWidth="1"/>
    <col min="13842" max="14080" width="10.5" style="48"/>
    <col min="14081" max="14081" width="2.625" style="48" customWidth="1"/>
    <col min="14082" max="14082" width="7" style="48" customWidth="1"/>
    <col min="14083" max="14083" width="12.25" style="48" customWidth="1"/>
    <col min="14084" max="14097" width="10.25" style="48" customWidth="1"/>
    <col min="14098" max="14336" width="10.5" style="48"/>
    <col min="14337" max="14337" width="2.625" style="48" customWidth="1"/>
    <col min="14338" max="14338" width="7" style="48" customWidth="1"/>
    <col min="14339" max="14339" width="12.25" style="48" customWidth="1"/>
    <col min="14340" max="14353" width="10.25" style="48" customWidth="1"/>
    <col min="14354" max="14592" width="10.5" style="48"/>
    <col min="14593" max="14593" width="2.625" style="48" customWidth="1"/>
    <col min="14594" max="14594" width="7" style="48" customWidth="1"/>
    <col min="14595" max="14595" width="12.25" style="48" customWidth="1"/>
    <col min="14596" max="14609" width="10.25" style="48" customWidth="1"/>
    <col min="14610" max="14848" width="10.5" style="48"/>
    <col min="14849" max="14849" width="2.625" style="48" customWidth="1"/>
    <col min="14850" max="14850" width="7" style="48" customWidth="1"/>
    <col min="14851" max="14851" width="12.25" style="48" customWidth="1"/>
    <col min="14852" max="14865" width="10.25" style="48" customWidth="1"/>
    <col min="14866" max="15104" width="10.5" style="48"/>
    <col min="15105" max="15105" width="2.625" style="48" customWidth="1"/>
    <col min="15106" max="15106" width="7" style="48" customWidth="1"/>
    <col min="15107" max="15107" width="12.25" style="48" customWidth="1"/>
    <col min="15108" max="15121" width="10.25" style="48" customWidth="1"/>
    <col min="15122" max="15360" width="10.5" style="48"/>
    <col min="15361" max="15361" width="2.625" style="48" customWidth="1"/>
    <col min="15362" max="15362" width="7" style="48" customWidth="1"/>
    <col min="15363" max="15363" width="12.25" style="48" customWidth="1"/>
    <col min="15364" max="15377" width="10.25" style="48" customWidth="1"/>
    <col min="15378" max="15616" width="10.5" style="48"/>
    <col min="15617" max="15617" width="2.625" style="48" customWidth="1"/>
    <col min="15618" max="15618" width="7" style="48" customWidth="1"/>
    <col min="15619" max="15619" width="12.25" style="48" customWidth="1"/>
    <col min="15620" max="15633" width="10.25" style="48" customWidth="1"/>
    <col min="15634" max="15872" width="10.5" style="48"/>
    <col min="15873" max="15873" width="2.625" style="48" customWidth="1"/>
    <col min="15874" max="15874" width="7" style="48" customWidth="1"/>
    <col min="15875" max="15875" width="12.25" style="48" customWidth="1"/>
    <col min="15876" max="15889" width="10.25" style="48" customWidth="1"/>
    <col min="15890" max="16128" width="10.5" style="48"/>
    <col min="16129" max="16129" width="2.625" style="48" customWidth="1"/>
    <col min="16130" max="16130" width="7" style="48" customWidth="1"/>
    <col min="16131" max="16131" width="12.25" style="48" customWidth="1"/>
    <col min="16132" max="16145" width="10.25" style="48" customWidth="1"/>
    <col min="16146" max="16384" width="10.5" style="48"/>
  </cols>
  <sheetData>
    <row r="1" spans="2:18" ht="20.100000000000001" customHeight="1">
      <c r="B1" s="563" t="s">
        <v>381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2:18" ht="5.25" customHeight="1" thickBot="1">
      <c r="B2" s="49"/>
      <c r="C2" s="50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2:18" ht="20.100000000000001" customHeight="1">
      <c r="B3" s="51"/>
      <c r="C3" s="316"/>
      <c r="D3" s="115"/>
      <c r="E3" s="215" t="s">
        <v>289</v>
      </c>
      <c r="F3" s="216"/>
      <c r="G3" s="216"/>
      <c r="H3" s="216"/>
      <c r="I3" s="216"/>
      <c r="J3" s="216"/>
      <c r="K3" s="216"/>
      <c r="L3" s="216"/>
      <c r="M3" s="216"/>
      <c r="N3" s="216"/>
      <c r="O3" s="612" t="s">
        <v>382</v>
      </c>
      <c r="P3" s="613"/>
      <c r="Q3" s="614"/>
    </row>
    <row r="4" spans="2:18" ht="17.25" customHeight="1">
      <c r="B4" s="61"/>
      <c r="C4" s="316"/>
      <c r="D4" s="94"/>
      <c r="E4" s="63" t="s">
        <v>301</v>
      </c>
      <c r="F4" s="94"/>
      <c r="G4" s="94"/>
      <c r="H4" s="94"/>
      <c r="I4" s="62"/>
      <c r="J4" s="62"/>
      <c r="K4" s="62"/>
      <c r="L4" s="94"/>
      <c r="M4" s="62" t="s">
        <v>383</v>
      </c>
      <c r="N4" s="94"/>
      <c r="O4" s="285"/>
      <c r="P4" s="286" t="s">
        <v>292</v>
      </c>
      <c r="Q4" s="287"/>
    </row>
    <row r="5" spans="2:18" ht="17.25" customHeight="1">
      <c r="B5" s="61"/>
      <c r="C5" s="316"/>
      <c r="D5" s="62" t="s">
        <v>274</v>
      </c>
      <c r="E5" s="63" t="s">
        <v>384</v>
      </c>
      <c r="F5" s="62"/>
      <c r="G5" s="62"/>
      <c r="H5" s="62"/>
      <c r="I5" s="62" t="s">
        <v>385</v>
      </c>
      <c r="J5" s="62" t="s">
        <v>298</v>
      </c>
      <c r="K5" s="62" t="s">
        <v>299</v>
      </c>
      <c r="L5" s="62"/>
      <c r="M5" s="94"/>
      <c r="N5" s="62"/>
      <c r="O5" s="63" t="s">
        <v>386</v>
      </c>
      <c r="P5" s="62" t="s">
        <v>300</v>
      </c>
      <c r="Q5" s="220" t="s">
        <v>386</v>
      </c>
    </row>
    <row r="6" spans="2:18" ht="17.25" customHeight="1">
      <c r="B6" s="61"/>
      <c r="C6" s="316"/>
      <c r="D6" s="94"/>
      <c r="E6" s="63" t="s">
        <v>387</v>
      </c>
      <c r="F6" s="62" t="s">
        <v>364</v>
      </c>
      <c r="G6" s="62" t="s">
        <v>304</v>
      </c>
      <c r="H6" s="62" t="s">
        <v>305</v>
      </c>
      <c r="I6" s="62"/>
      <c r="J6" s="62"/>
      <c r="K6" s="62"/>
      <c r="L6" s="62" t="s">
        <v>363</v>
      </c>
      <c r="M6" s="62"/>
      <c r="N6" s="62" t="s">
        <v>238</v>
      </c>
      <c r="O6" s="63" t="s">
        <v>388</v>
      </c>
      <c r="P6" s="62" t="s">
        <v>389</v>
      </c>
      <c r="Q6" s="220" t="s">
        <v>390</v>
      </c>
    </row>
    <row r="7" spans="2:18" ht="17.25" customHeight="1">
      <c r="B7" s="61"/>
      <c r="C7" s="316"/>
      <c r="D7" s="94"/>
      <c r="E7" s="63" t="s">
        <v>391</v>
      </c>
      <c r="F7" s="94"/>
      <c r="G7" s="94"/>
      <c r="H7" s="94"/>
      <c r="I7" s="62" t="s">
        <v>312</v>
      </c>
      <c r="J7" s="62" t="s">
        <v>313</v>
      </c>
      <c r="K7" s="62" t="s">
        <v>312</v>
      </c>
      <c r="L7" s="94"/>
      <c r="M7" s="62"/>
      <c r="N7" s="94"/>
      <c r="O7" s="63" t="s">
        <v>392</v>
      </c>
      <c r="P7" s="62" t="s">
        <v>314</v>
      </c>
      <c r="Q7" s="220" t="s">
        <v>789</v>
      </c>
    </row>
    <row r="8" spans="2:18" ht="17.25" customHeight="1">
      <c r="B8" s="76"/>
      <c r="C8" s="317"/>
      <c r="D8" s="136"/>
      <c r="E8" s="79"/>
      <c r="F8" s="136"/>
      <c r="G8" s="136"/>
      <c r="H8" s="136"/>
      <c r="I8" s="136"/>
      <c r="J8" s="136"/>
      <c r="K8" s="136"/>
      <c r="L8" s="136"/>
      <c r="M8" s="78" t="s">
        <v>393</v>
      </c>
      <c r="N8" s="136"/>
      <c r="O8" s="79"/>
      <c r="P8" s="78"/>
      <c r="Q8" s="288" t="s">
        <v>790</v>
      </c>
    </row>
    <row r="9" spans="2:18" ht="20.25" hidden="1" customHeight="1">
      <c r="B9" s="221" t="s">
        <v>316</v>
      </c>
      <c r="C9" s="316" t="s">
        <v>394</v>
      </c>
      <c r="D9" s="230">
        <f t="shared" ref="D9:D23" si="0">SUM(E9:N9)</f>
        <v>2204</v>
      </c>
      <c r="E9" s="231">
        <v>30</v>
      </c>
      <c r="F9" s="230">
        <v>5</v>
      </c>
      <c r="G9" s="230">
        <f>563+273+391+359+17</f>
        <v>1603</v>
      </c>
      <c r="H9" s="230">
        <f>21+38+221</f>
        <v>280</v>
      </c>
      <c r="I9" s="232" t="s">
        <v>205</v>
      </c>
      <c r="J9" s="232" t="s">
        <v>205</v>
      </c>
      <c r="K9" s="232" t="s">
        <v>205</v>
      </c>
      <c r="L9" s="230">
        <v>28</v>
      </c>
      <c r="M9" s="230">
        <v>170</v>
      </c>
      <c r="N9" s="230">
        <v>88</v>
      </c>
      <c r="O9" s="289" t="s">
        <v>205</v>
      </c>
      <c r="P9" s="232" t="s">
        <v>205</v>
      </c>
      <c r="Q9" s="318" t="s">
        <v>205</v>
      </c>
    </row>
    <row r="10" spans="2:18" ht="20.25" hidden="1" customHeight="1">
      <c r="B10" s="237" t="s">
        <v>318</v>
      </c>
      <c r="C10" s="229" t="s">
        <v>319</v>
      </c>
      <c r="D10" s="230">
        <f t="shared" si="0"/>
        <v>2915</v>
      </c>
      <c r="E10" s="231">
        <v>40</v>
      </c>
      <c r="F10" s="230">
        <v>2</v>
      </c>
      <c r="G10" s="230">
        <f>2182+15</f>
        <v>2197</v>
      </c>
      <c r="H10" s="230">
        <f>430+2</f>
        <v>432</v>
      </c>
      <c r="I10" s="232" t="s">
        <v>205</v>
      </c>
      <c r="J10" s="232" t="s">
        <v>205</v>
      </c>
      <c r="K10" s="232" t="s">
        <v>205</v>
      </c>
      <c r="L10" s="230">
        <v>29</v>
      </c>
      <c r="M10" s="230">
        <v>162</v>
      </c>
      <c r="N10" s="230">
        <v>53</v>
      </c>
      <c r="O10" s="289" t="s">
        <v>205</v>
      </c>
      <c r="P10" s="232" t="s">
        <v>205</v>
      </c>
      <c r="Q10" s="318" t="s">
        <v>205</v>
      </c>
    </row>
    <row r="11" spans="2:18" ht="20.25" customHeight="1">
      <c r="B11" s="237" t="s">
        <v>320</v>
      </c>
      <c r="C11" s="229" t="s">
        <v>321</v>
      </c>
      <c r="D11" s="230">
        <f t="shared" si="0"/>
        <v>3334</v>
      </c>
      <c r="E11" s="231">
        <v>46</v>
      </c>
      <c r="F11" s="230">
        <v>4</v>
      </c>
      <c r="G11" s="230">
        <f>2542+14</f>
        <v>2556</v>
      </c>
      <c r="H11" s="230">
        <v>471</v>
      </c>
      <c r="I11" s="232" t="s">
        <v>205</v>
      </c>
      <c r="J11" s="232" t="s">
        <v>205</v>
      </c>
      <c r="K11" s="232" t="s">
        <v>205</v>
      </c>
      <c r="L11" s="230">
        <v>33</v>
      </c>
      <c r="M11" s="230">
        <v>61</v>
      </c>
      <c r="N11" s="230">
        <v>163</v>
      </c>
      <c r="O11" s="289" t="s">
        <v>205</v>
      </c>
      <c r="P11" s="232" t="s">
        <v>205</v>
      </c>
      <c r="Q11" s="318" t="s">
        <v>205</v>
      </c>
    </row>
    <row r="12" spans="2:18" ht="20.25" customHeight="1">
      <c r="B12" s="239" t="s">
        <v>322</v>
      </c>
      <c r="C12" s="229" t="s">
        <v>55</v>
      </c>
      <c r="D12" s="230">
        <f t="shared" si="0"/>
        <v>3101</v>
      </c>
      <c r="E12" s="231">
        <v>105</v>
      </c>
      <c r="F12" s="230">
        <v>2</v>
      </c>
      <c r="G12" s="230">
        <f>2490+9</f>
        <v>2499</v>
      </c>
      <c r="H12" s="230">
        <f>433+2</f>
        <v>435</v>
      </c>
      <c r="I12" s="232" t="s">
        <v>205</v>
      </c>
      <c r="J12" s="232" t="s">
        <v>205</v>
      </c>
      <c r="K12" s="232" t="s">
        <v>205</v>
      </c>
      <c r="L12" s="230">
        <v>1</v>
      </c>
      <c r="M12" s="230">
        <v>19</v>
      </c>
      <c r="N12" s="230">
        <v>40</v>
      </c>
      <c r="O12" s="231">
        <v>22</v>
      </c>
      <c r="P12" s="230">
        <v>60</v>
      </c>
      <c r="Q12" s="318" t="s">
        <v>24</v>
      </c>
    </row>
    <row r="13" spans="2:18" ht="20.25" customHeight="1">
      <c r="B13" s="239" t="s">
        <v>323</v>
      </c>
      <c r="C13" s="229" t="s">
        <v>65</v>
      </c>
      <c r="D13" s="230">
        <f t="shared" si="0"/>
        <v>4301</v>
      </c>
      <c r="E13" s="231">
        <v>142</v>
      </c>
      <c r="F13" s="232" t="s">
        <v>24</v>
      </c>
      <c r="G13" s="230">
        <f>3513+11</f>
        <v>3524</v>
      </c>
      <c r="H13" s="230">
        <v>536</v>
      </c>
      <c r="I13" s="232" t="s">
        <v>205</v>
      </c>
      <c r="J13" s="232" t="s">
        <v>205</v>
      </c>
      <c r="K13" s="232" t="s">
        <v>205</v>
      </c>
      <c r="L13" s="230">
        <v>11</v>
      </c>
      <c r="M13" s="230">
        <v>16</v>
      </c>
      <c r="N13" s="230">
        <v>72</v>
      </c>
      <c r="O13" s="231">
        <v>16</v>
      </c>
      <c r="P13" s="230">
        <v>50</v>
      </c>
      <c r="Q13" s="318" t="s">
        <v>24</v>
      </c>
    </row>
    <row r="14" spans="2:18" ht="20.25" customHeight="1">
      <c r="B14" s="239" t="s">
        <v>324</v>
      </c>
      <c r="C14" s="229" t="s">
        <v>75</v>
      </c>
      <c r="D14" s="230">
        <f t="shared" si="0"/>
        <v>5728</v>
      </c>
      <c r="E14" s="231">
        <v>92</v>
      </c>
      <c r="F14" s="232" t="s">
        <v>24</v>
      </c>
      <c r="G14" s="230">
        <f>4761+16</f>
        <v>4777</v>
      </c>
      <c r="H14" s="230">
        <v>708</v>
      </c>
      <c r="I14" s="232" t="s">
        <v>205</v>
      </c>
      <c r="J14" s="232" t="s">
        <v>205</v>
      </c>
      <c r="K14" s="232" t="s">
        <v>205</v>
      </c>
      <c r="L14" s="230">
        <v>64</v>
      </c>
      <c r="M14" s="230">
        <v>1</v>
      </c>
      <c r="N14" s="230">
        <f>85+1</f>
        <v>86</v>
      </c>
      <c r="O14" s="231">
        <v>8</v>
      </c>
      <c r="P14" s="230">
        <v>11</v>
      </c>
      <c r="Q14" s="318" t="s">
        <v>24</v>
      </c>
    </row>
    <row r="15" spans="2:18" ht="20.25" customHeight="1">
      <c r="B15" s="239" t="s">
        <v>325</v>
      </c>
      <c r="C15" s="229" t="s">
        <v>326</v>
      </c>
      <c r="D15" s="230">
        <f t="shared" si="0"/>
        <v>7057</v>
      </c>
      <c r="E15" s="231">
        <v>162</v>
      </c>
      <c r="F15" s="232" t="s">
        <v>24</v>
      </c>
      <c r="G15" s="230">
        <v>6002</v>
      </c>
      <c r="H15" s="230">
        <v>861</v>
      </c>
      <c r="I15" s="232" t="s">
        <v>205</v>
      </c>
      <c r="J15" s="232" t="s">
        <v>205</v>
      </c>
      <c r="K15" s="232" t="s">
        <v>205</v>
      </c>
      <c r="L15" s="230">
        <v>2</v>
      </c>
      <c r="M15" s="232" t="s">
        <v>24</v>
      </c>
      <c r="N15" s="230">
        <v>30</v>
      </c>
      <c r="O15" s="231">
        <v>10</v>
      </c>
      <c r="P15" s="230">
        <v>6</v>
      </c>
      <c r="Q15" s="319">
        <v>1</v>
      </c>
    </row>
    <row r="16" spans="2:18" ht="20.25" customHeight="1">
      <c r="B16" s="239" t="s">
        <v>327</v>
      </c>
      <c r="C16" s="229" t="s">
        <v>328</v>
      </c>
      <c r="D16" s="230">
        <f t="shared" si="0"/>
        <v>7633</v>
      </c>
      <c r="E16" s="231">
        <v>194</v>
      </c>
      <c r="F16" s="230">
        <v>1</v>
      </c>
      <c r="G16" s="230">
        <v>6512</v>
      </c>
      <c r="H16" s="230">
        <v>860</v>
      </c>
      <c r="I16" s="232" t="s">
        <v>205</v>
      </c>
      <c r="J16" s="232" t="s">
        <v>205</v>
      </c>
      <c r="K16" s="232" t="s">
        <v>205</v>
      </c>
      <c r="L16" s="230">
        <v>1</v>
      </c>
      <c r="M16" s="232" t="s">
        <v>24</v>
      </c>
      <c r="N16" s="230">
        <v>65</v>
      </c>
      <c r="O16" s="231">
        <v>18</v>
      </c>
      <c r="P16" s="230">
        <v>12</v>
      </c>
      <c r="Q16" s="318" t="s">
        <v>24</v>
      </c>
    </row>
    <row r="17" spans="1:19" ht="20.25" customHeight="1">
      <c r="B17" s="239" t="s">
        <v>329</v>
      </c>
      <c r="C17" s="229" t="s">
        <v>330</v>
      </c>
      <c r="D17" s="230">
        <f t="shared" si="0"/>
        <v>8395</v>
      </c>
      <c r="E17" s="231">
        <v>227</v>
      </c>
      <c r="F17" s="232" t="s">
        <v>24</v>
      </c>
      <c r="G17" s="230">
        <v>7185</v>
      </c>
      <c r="H17" s="230">
        <v>818</v>
      </c>
      <c r="I17" s="230">
        <v>15</v>
      </c>
      <c r="J17" s="232" t="s">
        <v>205</v>
      </c>
      <c r="K17" s="232" t="s">
        <v>205</v>
      </c>
      <c r="L17" s="235" t="s">
        <v>24</v>
      </c>
      <c r="M17" s="232" t="s">
        <v>24</v>
      </c>
      <c r="N17" s="230">
        <v>150</v>
      </c>
      <c r="O17" s="231">
        <v>1</v>
      </c>
      <c r="P17" s="230">
        <v>2</v>
      </c>
      <c r="Q17" s="318" t="s">
        <v>24</v>
      </c>
    </row>
    <row r="18" spans="1:19" ht="20.25" customHeight="1">
      <c r="B18" s="239" t="s">
        <v>86</v>
      </c>
      <c r="C18" s="229" t="s">
        <v>331</v>
      </c>
      <c r="D18" s="230">
        <f t="shared" si="0"/>
        <v>9072</v>
      </c>
      <c r="E18" s="231">
        <v>229</v>
      </c>
      <c r="F18" s="230">
        <v>3</v>
      </c>
      <c r="G18" s="230">
        <v>7681</v>
      </c>
      <c r="H18" s="230">
        <v>1014</v>
      </c>
      <c r="I18" s="230">
        <v>21</v>
      </c>
      <c r="J18" s="232" t="s">
        <v>205</v>
      </c>
      <c r="K18" s="232" t="s">
        <v>205</v>
      </c>
      <c r="L18" s="230">
        <v>1</v>
      </c>
      <c r="M18" s="232" t="s">
        <v>24</v>
      </c>
      <c r="N18" s="230">
        <v>123</v>
      </c>
      <c r="O18" s="231">
        <v>62</v>
      </c>
      <c r="P18" s="230">
        <v>5</v>
      </c>
      <c r="Q18" s="319">
        <v>1</v>
      </c>
    </row>
    <row r="19" spans="1:19" ht="20.25" customHeight="1">
      <c r="B19" s="239" t="s">
        <v>88</v>
      </c>
      <c r="C19" s="229" t="s">
        <v>332</v>
      </c>
      <c r="D19" s="230">
        <f t="shared" si="0"/>
        <v>9960</v>
      </c>
      <c r="E19" s="231">
        <v>227</v>
      </c>
      <c r="F19" s="230">
        <v>2</v>
      </c>
      <c r="G19" s="230">
        <v>8294</v>
      </c>
      <c r="H19" s="230">
        <v>1135</v>
      </c>
      <c r="I19" s="230">
        <v>40</v>
      </c>
      <c r="J19" s="232" t="s">
        <v>205</v>
      </c>
      <c r="K19" s="232" t="s">
        <v>205</v>
      </c>
      <c r="L19" s="230">
        <v>15</v>
      </c>
      <c r="M19" s="232" t="s">
        <v>24</v>
      </c>
      <c r="N19" s="230">
        <v>247</v>
      </c>
      <c r="O19" s="231">
        <v>25</v>
      </c>
      <c r="P19" s="230">
        <v>7</v>
      </c>
      <c r="Q19" s="318" t="s">
        <v>24</v>
      </c>
    </row>
    <row r="20" spans="1:19" ht="20.25" customHeight="1">
      <c r="B20" s="320" t="s">
        <v>90</v>
      </c>
      <c r="C20" s="229" t="s">
        <v>91</v>
      </c>
      <c r="D20" s="230">
        <f t="shared" si="0"/>
        <v>10918</v>
      </c>
      <c r="E20" s="231">
        <v>221</v>
      </c>
      <c r="F20" s="230">
        <v>44</v>
      </c>
      <c r="G20" s="230">
        <v>8833</v>
      </c>
      <c r="H20" s="230">
        <v>1366</v>
      </c>
      <c r="I20" s="230">
        <v>91</v>
      </c>
      <c r="J20" s="232" t="s">
        <v>205</v>
      </c>
      <c r="K20" s="232" t="s">
        <v>205</v>
      </c>
      <c r="L20" s="230">
        <v>35</v>
      </c>
      <c r="M20" s="232" t="s">
        <v>24</v>
      </c>
      <c r="N20" s="230">
        <v>328</v>
      </c>
      <c r="O20" s="231">
        <v>132</v>
      </c>
      <c r="P20" s="230">
        <v>19</v>
      </c>
      <c r="Q20" s="318">
        <v>1</v>
      </c>
    </row>
    <row r="21" spans="1:19" ht="20.25" customHeight="1">
      <c r="A21" s="47"/>
      <c r="B21" s="320" t="s">
        <v>92</v>
      </c>
      <c r="C21" s="248" t="s">
        <v>93</v>
      </c>
      <c r="D21" s="230">
        <f t="shared" si="0"/>
        <v>11827</v>
      </c>
      <c r="E21" s="231">
        <v>255</v>
      </c>
      <c r="F21" s="230">
        <v>23</v>
      </c>
      <c r="G21" s="230">
        <v>9333</v>
      </c>
      <c r="H21" s="230">
        <v>1564</v>
      </c>
      <c r="I21" s="230">
        <v>149</v>
      </c>
      <c r="J21" s="232">
        <v>201</v>
      </c>
      <c r="K21" s="232">
        <v>179</v>
      </c>
      <c r="L21" s="230">
        <v>26</v>
      </c>
      <c r="M21" s="232" t="s">
        <v>24</v>
      </c>
      <c r="N21" s="230">
        <v>97</v>
      </c>
      <c r="O21" s="231">
        <v>153</v>
      </c>
      <c r="P21" s="230">
        <v>25</v>
      </c>
      <c r="Q21" s="318" t="s">
        <v>24</v>
      </c>
      <c r="R21" s="47"/>
      <c r="S21" s="47"/>
    </row>
    <row r="22" spans="1:19" s="47" customFormat="1" ht="20.25" customHeight="1">
      <c r="A22" s="48"/>
      <c r="B22" s="320" t="s">
        <v>333</v>
      </c>
      <c r="C22" s="229" t="s">
        <v>94</v>
      </c>
      <c r="D22" s="230">
        <f t="shared" si="0"/>
        <v>12623</v>
      </c>
      <c r="E22" s="231">
        <v>315</v>
      </c>
      <c r="F22" s="230">
        <v>5</v>
      </c>
      <c r="G22" s="230">
        <v>9657</v>
      </c>
      <c r="H22" s="230">
        <v>1723</v>
      </c>
      <c r="I22" s="230">
        <v>217</v>
      </c>
      <c r="J22" s="230">
        <v>344</v>
      </c>
      <c r="K22" s="230">
        <v>254</v>
      </c>
      <c r="L22" s="230">
        <v>7</v>
      </c>
      <c r="M22" s="232" t="s">
        <v>334</v>
      </c>
      <c r="N22" s="230">
        <v>101</v>
      </c>
      <c r="O22" s="231">
        <v>23</v>
      </c>
      <c r="P22" s="230">
        <v>5</v>
      </c>
      <c r="Q22" s="318" t="s">
        <v>334</v>
      </c>
      <c r="R22" s="48"/>
      <c r="S22" s="48"/>
    </row>
    <row r="23" spans="1:19" ht="20.25" customHeight="1" thickBot="1">
      <c r="B23" s="321" t="s">
        <v>335</v>
      </c>
      <c r="C23" s="322" t="s">
        <v>95</v>
      </c>
      <c r="D23" s="290">
        <f t="shared" si="0"/>
        <v>13718</v>
      </c>
      <c r="E23" s="291">
        <v>333</v>
      </c>
      <c r="F23" s="290">
        <v>22</v>
      </c>
      <c r="G23" s="290">
        <v>10353</v>
      </c>
      <c r="H23" s="290">
        <v>1844</v>
      </c>
      <c r="I23" s="290">
        <v>246</v>
      </c>
      <c r="J23" s="290">
        <v>399</v>
      </c>
      <c r="K23" s="290">
        <v>368</v>
      </c>
      <c r="L23" s="290">
        <v>9</v>
      </c>
      <c r="M23" s="292" t="s">
        <v>334</v>
      </c>
      <c r="N23" s="290">
        <v>144</v>
      </c>
      <c r="O23" s="291">
        <v>72</v>
      </c>
      <c r="P23" s="290">
        <v>9</v>
      </c>
      <c r="Q23" s="323">
        <v>1</v>
      </c>
      <c r="R23" s="188"/>
      <c r="S23" s="188"/>
    </row>
    <row r="24" spans="1:19" ht="7.5" customHeight="1" thickBot="1">
      <c r="B24" s="324"/>
      <c r="C24" s="325"/>
      <c r="D24" s="256"/>
      <c r="E24" s="256"/>
      <c r="F24" s="256"/>
      <c r="G24" s="256"/>
      <c r="H24" s="256"/>
      <c r="I24" s="256"/>
      <c r="J24" s="256"/>
      <c r="K24" s="256"/>
      <c r="L24" s="256"/>
      <c r="M24" s="326"/>
      <c r="N24" s="256"/>
      <c r="O24" s="256"/>
      <c r="P24" s="256"/>
      <c r="Q24" s="326"/>
    </row>
    <row r="25" spans="1:19" ht="20.100000000000001" customHeight="1">
      <c r="B25" s="51"/>
      <c r="C25" s="229"/>
      <c r="D25" s="115"/>
      <c r="E25" s="615" t="s">
        <v>289</v>
      </c>
      <c r="F25" s="616"/>
      <c r="G25" s="616"/>
      <c r="H25" s="616"/>
      <c r="I25" s="616"/>
      <c r="J25" s="616"/>
      <c r="K25" s="616"/>
      <c r="L25" s="616"/>
      <c r="M25" s="616"/>
      <c r="N25" s="616"/>
      <c r="O25" s="617"/>
      <c r="P25" s="327"/>
      <c r="Q25" s="327"/>
    </row>
    <row r="26" spans="1:19" ht="17.25" customHeight="1">
      <c r="B26" s="61"/>
      <c r="C26" s="229"/>
      <c r="D26" s="94"/>
      <c r="E26" s="63" t="s">
        <v>301</v>
      </c>
      <c r="F26" s="94"/>
      <c r="G26" s="94"/>
      <c r="H26" s="94"/>
      <c r="I26" s="62"/>
      <c r="J26" s="62" t="s">
        <v>395</v>
      </c>
      <c r="K26" s="62"/>
      <c r="L26" s="94"/>
      <c r="M26" s="62"/>
      <c r="N26" s="94"/>
      <c r="O26" s="99"/>
      <c r="P26" s="109"/>
      <c r="Q26" s="109"/>
    </row>
    <row r="27" spans="1:19" ht="17.25" customHeight="1">
      <c r="B27" s="61"/>
      <c r="C27" s="229"/>
      <c r="D27" s="62" t="s">
        <v>274</v>
      </c>
      <c r="E27" s="63" t="s">
        <v>384</v>
      </c>
      <c r="F27" s="62"/>
      <c r="G27" s="62"/>
      <c r="H27" s="62"/>
      <c r="I27" s="62" t="s">
        <v>298</v>
      </c>
      <c r="J27" s="62"/>
      <c r="K27" s="62" t="s">
        <v>299</v>
      </c>
      <c r="L27" s="62"/>
      <c r="M27" s="94"/>
      <c r="N27" s="62"/>
      <c r="O27" s="220"/>
      <c r="P27" s="128"/>
      <c r="Q27" s="128"/>
    </row>
    <row r="28" spans="1:19" ht="17.25" customHeight="1">
      <c r="B28" s="61"/>
      <c r="C28" s="229"/>
      <c r="D28" s="94"/>
      <c r="E28" s="63" t="s">
        <v>387</v>
      </c>
      <c r="F28" s="62" t="s">
        <v>304</v>
      </c>
      <c r="G28" s="62" t="s">
        <v>305</v>
      </c>
      <c r="H28" s="62" t="s">
        <v>339</v>
      </c>
      <c r="I28" s="62"/>
      <c r="J28" s="62" t="s">
        <v>396</v>
      </c>
      <c r="K28" s="62"/>
      <c r="L28" s="62" t="s">
        <v>337</v>
      </c>
      <c r="M28" s="62" t="s">
        <v>397</v>
      </c>
      <c r="N28" s="62" t="s">
        <v>398</v>
      </c>
      <c r="O28" s="220" t="s">
        <v>399</v>
      </c>
      <c r="P28" s="128"/>
      <c r="Q28" s="128"/>
    </row>
    <row r="29" spans="1:19" ht="17.25" customHeight="1">
      <c r="B29" s="61"/>
      <c r="C29" s="229"/>
      <c r="D29" s="94"/>
      <c r="E29" s="63" t="s">
        <v>391</v>
      </c>
      <c r="F29" s="94"/>
      <c r="G29" s="94"/>
      <c r="H29" s="94"/>
      <c r="I29" s="62" t="s">
        <v>313</v>
      </c>
      <c r="J29" s="62"/>
      <c r="K29" s="62" t="s">
        <v>312</v>
      </c>
      <c r="L29" s="94"/>
      <c r="M29" s="62"/>
      <c r="N29" s="94"/>
      <c r="O29" s="99"/>
      <c r="P29" s="109"/>
      <c r="Q29" s="109"/>
    </row>
    <row r="30" spans="1:19" ht="17.25" customHeight="1">
      <c r="B30" s="76"/>
      <c r="C30" s="328"/>
      <c r="D30" s="136"/>
      <c r="E30" s="79"/>
      <c r="F30" s="136"/>
      <c r="G30" s="136"/>
      <c r="H30" s="136"/>
      <c r="I30" s="136"/>
      <c r="J30" s="78" t="s">
        <v>400</v>
      </c>
      <c r="K30" s="136"/>
      <c r="L30" s="136"/>
      <c r="M30" s="78"/>
      <c r="N30" s="136"/>
      <c r="O30" s="304"/>
      <c r="P30" s="109"/>
      <c r="Q30" s="109"/>
    </row>
    <row r="31" spans="1:19" ht="21.75" customHeight="1">
      <c r="B31" s="261" t="s">
        <v>344</v>
      </c>
      <c r="C31" s="229" t="s">
        <v>345</v>
      </c>
      <c r="D31" s="329">
        <f>SUM(E31:O31)</f>
        <v>14989</v>
      </c>
      <c r="E31" s="330">
        <v>340</v>
      </c>
      <c r="F31" s="331">
        <v>10898</v>
      </c>
      <c r="G31" s="331">
        <v>2079</v>
      </c>
      <c r="H31" s="331">
        <v>2</v>
      </c>
      <c r="I31" s="331">
        <v>514</v>
      </c>
      <c r="J31" s="331">
        <v>791</v>
      </c>
      <c r="K31" s="331">
        <v>170</v>
      </c>
      <c r="L31" s="331">
        <v>27</v>
      </c>
      <c r="M31" s="331">
        <v>51</v>
      </c>
      <c r="N31" s="331">
        <v>43</v>
      </c>
      <c r="O31" s="332">
        <v>74</v>
      </c>
      <c r="P31" s="109"/>
      <c r="Q31" s="109"/>
    </row>
    <row r="32" spans="1:19" ht="21.75" customHeight="1">
      <c r="B32" s="239" t="s">
        <v>347</v>
      </c>
      <c r="C32" s="229" t="s">
        <v>348</v>
      </c>
      <c r="D32" s="333">
        <f>SUM(E32:O32)</f>
        <v>15702</v>
      </c>
      <c r="E32" s="334">
        <v>331</v>
      </c>
      <c r="F32" s="335">
        <v>11513</v>
      </c>
      <c r="G32" s="335">
        <v>2164</v>
      </c>
      <c r="H32" s="335">
        <v>2</v>
      </c>
      <c r="I32" s="335">
        <v>467</v>
      </c>
      <c r="J32" s="335">
        <v>905</v>
      </c>
      <c r="K32" s="335">
        <v>147</v>
      </c>
      <c r="L32" s="335">
        <v>27</v>
      </c>
      <c r="M32" s="335">
        <v>43</v>
      </c>
      <c r="N32" s="335">
        <v>43</v>
      </c>
      <c r="O32" s="336">
        <v>60</v>
      </c>
      <c r="P32" s="109"/>
      <c r="Q32" s="109"/>
    </row>
    <row r="33" spans="2:17" ht="21.75" customHeight="1">
      <c r="B33" s="239" t="s">
        <v>349</v>
      </c>
      <c r="C33" s="229" t="s">
        <v>101</v>
      </c>
      <c r="D33" s="333">
        <f>SUM(E33:O33)</f>
        <v>16621</v>
      </c>
      <c r="E33" s="334">
        <v>332</v>
      </c>
      <c r="F33" s="335">
        <v>12115</v>
      </c>
      <c r="G33" s="335">
        <v>2288</v>
      </c>
      <c r="H33" s="335">
        <v>2</v>
      </c>
      <c r="I33" s="335">
        <v>478</v>
      </c>
      <c r="J33" s="335">
        <v>961</v>
      </c>
      <c r="K33" s="335">
        <v>195</v>
      </c>
      <c r="L33" s="335">
        <v>28</v>
      </c>
      <c r="M33" s="335">
        <v>84</v>
      </c>
      <c r="N33" s="335">
        <v>49</v>
      </c>
      <c r="O33" s="336">
        <v>89</v>
      </c>
      <c r="P33" s="109"/>
      <c r="Q33" s="109"/>
    </row>
    <row r="34" spans="2:17" ht="21.75" customHeight="1">
      <c r="B34" s="239" t="s">
        <v>350</v>
      </c>
      <c r="C34" s="229" t="s">
        <v>102</v>
      </c>
      <c r="D34" s="333">
        <f>SUM(E34:O34)</f>
        <v>17769</v>
      </c>
      <c r="E34" s="334">
        <v>311</v>
      </c>
      <c r="F34" s="335">
        <v>12979</v>
      </c>
      <c r="G34" s="335">
        <v>2469</v>
      </c>
      <c r="H34" s="335">
        <v>3</v>
      </c>
      <c r="I34" s="335">
        <v>473</v>
      </c>
      <c r="J34" s="335">
        <v>997</v>
      </c>
      <c r="K34" s="335">
        <v>191</v>
      </c>
      <c r="L34" s="335">
        <v>20</v>
      </c>
      <c r="M34" s="335">
        <v>74</v>
      </c>
      <c r="N34" s="335">
        <v>63</v>
      </c>
      <c r="O34" s="336">
        <v>189</v>
      </c>
      <c r="P34" s="188"/>
      <c r="Q34" s="188"/>
    </row>
    <row r="35" spans="2:17" ht="21.75" customHeight="1">
      <c r="B35" s="239" t="s">
        <v>351</v>
      </c>
      <c r="C35" s="229" t="s">
        <v>104</v>
      </c>
      <c r="D35" s="333">
        <v>19029</v>
      </c>
      <c r="E35" s="334">
        <v>351</v>
      </c>
      <c r="F35" s="335">
        <v>13917</v>
      </c>
      <c r="G35" s="335">
        <v>2645</v>
      </c>
      <c r="H35" s="335">
        <v>1</v>
      </c>
      <c r="I35" s="335">
        <v>488</v>
      </c>
      <c r="J35" s="335">
        <v>1131</v>
      </c>
      <c r="K35" s="335">
        <v>167</v>
      </c>
      <c r="L35" s="335">
        <v>27</v>
      </c>
      <c r="M35" s="335">
        <v>84</v>
      </c>
      <c r="N35" s="335">
        <v>37</v>
      </c>
      <c r="O35" s="336">
        <v>181</v>
      </c>
      <c r="P35" s="188"/>
      <c r="Q35" s="188"/>
    </row>
    <row r="36" spans="2:17" ht="21.75" customHeight="1">
      <c r="B36" s="239" t="s">
        <v>352</v>
      </c>
      <c r="C36" s="229" t="s">
        <v>106</v>
      </c>
      <c r="D36" s="333">
        <f>SUM(E36:O36)</f>
        <v>19975</v>
      </c>
      <c r="E36" s="334">
        <v>363</v>
      </c>
      <c r="F36" s="335">
        <v>14517</v>
      </c>
      <c r="G36" s="335">
        <v>2740</v>
      </c>
      <c r="H36" s="335">
        <v>1</v>
      </c>
      <c r="I36" s="335">
        <v>549</v>
      </c>
      <c r="J36" s="335">
        <v>1253</v>
      </c>
      <c r="K36" s="335">
        <v>203</v>
      </c>
      <c r="L36" s="335">
        <v>22</v>
      </c>
      <c r="M36" s="335">
        <v>78</v>
      </c>
      <c r="N36" s="335">
        <v>38</v>
      </c>
      <c r="O36" s="336">
        <v>211</v>
      </c>
      <c r="P36" s="188"/>
      <c r="Q36" s="188"/>
    </row>
    <row r="37" spans="2:17" ht="21.75" customHeight="1">
      <c r="B37" s="239" t="s">
        <v>353</v>
      </c>
      <c r="C37" s="266" t="s">
        <v>108</v>
      </c>
      <c r="D37" s="333">
        <f>SUM(E37:O37)</f>
        <v>20926</v>
      </c>
      <c r="E37" s="334">
        <v>376</v>
      </c>
      <c r="F37" s="335">
        <v>15204</v>
      </c>
      <c r="G37" s="335">
        <v>2775</v>
      </c>
      <c r="H37" s="335" t="s">
        <v>334</v>
      </c>
      <c r="I37" s="335">
        <v>595</v>
      </c>
      <c r="J37" s="335">
        <v>1373</v>
      </c>
      <c r="K37" s="335">
        <v>204</v>
      </c>
      <c r="L37" s="335">
        <v>23</v>
      </c>
      <c r="M37" s="335">
        <v>88</v>
      </c>
      <c r="N37" s="335">
        <v>54</v>
      </c>
      <c r="O37" s="336">
        <v>234</v>
      </c>
      <c r="P37" s="188"/>
      <c r="Q37" s="188"/>
    </row>
    <row r="38" spans="2:17" ht="21.75" customHeight="1">
      <c r="B38" s="239" t="s">
        <v>354</v>
      </c>
      <c r="C38" s="266" t="s">
        <v>355</v>
      </c>
      <c r="D38" s="333">
        <f>SUM(E38:O38)</f>
        <v>22563</v>
      </c>
      <c r="E38" s="334">
        <v>436</v>
      </c>
      <c r="F38" s="335">
        <v>16176</v>
      </c>
      <c r="G38" s="335">
        <v>2999</v>
      </c>
      <c r="H38" s="335">
        <v>2</v>
      </c>
      <c r="I38" s="335">
        <v>712</v>
      </c>
      <c r="J38" s="335">
        <v>1712</v>
      </c>
      <c r="K38" s="335">
        <v>220</v>
      </c>
      <c r="L38" s="335">
        <v>28</v>
      </c>
      <c r="M38" s="335">
        <v>65</v>
      </c>
      <c r="N38" s="335">
        <v>55</v>
      </c>
      <c r="O38" s="336">
        <v>158</v>
      </c>
      <c r="P38" s="188"/>
      <c r="Q38" s="188"/>
    </row>
    <row r="39" spans="2:17" ht="21.75" customHeight="1">
      <c r="B39" s="239" t="s">
        <v>356</v>
      </c>
      <c r="C39" s="266" t="s">
        <v>357</v>
      </c>
      <c r="D39" s="333">
        <f>SUM(E39:O39)</f>
        <v>23523</v>
      </c>
      <c r="E39" s="334">
        <v>426</v>
      </c>
      <c r="F39" s="335">
        <v>16769</v>
      </c>
      <c r="G39" s="335">
        <v>2981</v>
      </c>
      <c r="H39" s="335">
        <v>3</v>
      </c>
      <c r="I39" s="335">
        <v>814</v>
      </c>
      <c r="J39" s="335">
        <v>2036</v>
      </c>
      <c r="K39" s="335">
        <v>211</v>
      </c>
      <c r="L39" s="335">
        <v>34</v>
      </c>
      <c r="M39" s="335">
        <v>71</v>
      </c>
      <c r="N39" s="335">
        <v>93</v>
      </c>
      <c r="O39" s="336">
        <v>85</v>
      </c>
      <c r="P39" s="188"/>
      <c r="Q39" s="188"/>
    </row>
    <row r="40" spans="2:17" ht="21.75" customHeight="1">
      <c r="B40" s="271" t="s">
        <v>358</v>
      </c>
      <c r="C40" s="248" t="s">
        <v>265</v>
      </c>
      <c r="D40" s="337">
        <f>SUM(E40:O40)</f>
        <v>24240</v>
      </c>
      <c r="E40" s="338">
        <v>423</v>
      </c>
      <c r="F40" s="335">
        <v>16973</v>
      </c>
      <c r="G40" s="335">
        <v>3110</v>
      </c>
      <c r="H40" s="335">
        <v>6</v>
      </c>
      <c r="I40" s="335">
        <v>949</v>
      </c>
      <c r="J40" s="335">
        <v>2098</v>
      </c>
      <c r="K40" s="335">
        <v>332</v>
      </c>
      <c r="L40" s="335">
        <v>44</v>
      </c>
      <c r="M40" s="335">
        <v>61</v>
      </c>
      <c r="N40" s="335">
        <v>43</v>
      </c>
      <c r="O40" s="336">
        <v>201</v>
      </c>
      <c r="P40" s="188"/>
      <c r="Q40" s="188"/>
    </row>
    <row r="41" spans="2:17" ht="6" customHeight="1" thickBot="1">
      <c r="B41" s="273"/>
      <c r="C41" s="250"/>
      <c r="D41" s="339"/>
      <c r="E41" s="340"/>
      <c r="F41" s="341"/>
      <c r="G41" s="341"/>
      <c r="H41" s="341"/>
      <c r="I41" s="341"/>
      <c r="J41" s="341"/>
      <c r="K41" s="341"/>
      <c r="L41" s="341"/>
      <c r="M41" s="341"/>
      <c r="N41" s="341"/>
      <c r="O41" s="342"/>
      <c r="P41" s="188"/>
      <c r="Q41" s="188"/>
    </row>
    <row r="42" spans="2:17" ht="6" customHeight="1">
      <c r="B42" s="280"/>
      <c r="C42" s="248"/>
      <c r="D42" s="343"/>
      <c r="E42" s="344"/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188"/>
      <c r="Q42" s="188"/>
    </row>
    <row r="43" spans="2:17" ht="19.5" customHeight="1">
      <c r="B43" s="187" t="s">
        <v>791</v>
      </c>
      <c r="C43" s="229"/>
      <c r="D43" s="188"/>
      <c r="E43" s="188"/>
      <c r="F43" s="188"/>
      <c r="G43" s="188"/>
      <c r="H43" s="188"/>
      <c r="I43" s="188"/>
      <c r="J43" s="188"/>
      <c r="K43" s="344"/>
      <c r="L43" s="344"/>
      <c r="M43" s="344"/>
      <c r="N43" s="344"/>
      <c r="O43" s="344"/>
      <c r="P43" s="188"/>
      <c r="Q43" s="188"/>
    </row>
    <row r="44" spans="2:17" ht="19.5" customHeight="1">
      <c r="B44" s="187" t="s">
        <v>792</v>
      </c>
      <c r="C44" s="229"/>
      <c r="D44" s="188"/>
      <c r="E44" s="188"/>
      <c r="F44" s="188"/>
      <c r="G44" s="188"/>
      <c r="H44" s="188"/>
      <c r="I44" s="188"/>
      <c r="J44" s="188"/>
      <c r="K44" s="344"/>
      <c r="L44" s="344"/>
      <c r="M44" s="344"/>
      <c r="N44" s="344"/>
      <c r="O44" s="344"/>
      <c r="P44" s="188"/>
      <c r="Q44" s="188"/>
    </row>
    <row r="45" spans="2:17" ht="19.5" customHeight="1">
      <c r="B45" s="187" t="s">
        <v>359</v>
      </c>
      <c r="C45" s="229"/>
      <c r="K45" s="188"/>
      <c r="L45" s="188"/>
      <c r="M45" s="188"/>
      <c r="N45" s="188"/>
      <c r="O45" s="188"/>
      <c r="P45" s="188"/>
      <c r="Q45" s="188"/>
    </row>
    <row r="46" spans="2:17" ht="20.100000000000001" customHeight="1">
      <c r="B46" s="187"/>
      <c r="C46" s="229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</row>
    <row r="47" spans="2:17" ht="20.100000000000001" customHeight="1">
      <c r="B47" s="563" t="s">
        <v>401</v>
      </c>
      <c r="C47" s="22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</row>
    <row r="48" spans="2:17" ht="5.25" customHeight="1" thickBot="1">
      <c r="B48" s="49"/>
      <c r="C48" s="345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2:17" ht="20.100000000000001" customHeight="1">
      <c r="B49" s="51"/>
      <c r="C49" s="229"/>
      <c r="D49" s="115"/>
      <c r="E49" s="215" t="s">
        <v>289</v>
      </c>
      <c r="F49" s="216"/>
      <c r="G49" s="216"/>
      <c r="H49" s="216"/>
      <c r="I49" s="216"/>
      <c r="J49" s="216"/>
      <c r="K49" s="216"/>
      <c r="L49" s="216"/>
      <c r="M49" s="297"/>
      <c r="N49" s="94"/>
      <c r="O49" s="188"/>
    </row>
    <row r="50" spans="2:17" ht="17.25" customHeight="1">
      <c r="B50" s="61"/>
      <c r="C50" s="229"/>
      <c r="D50" s="94"/>
      <c r="E50" s="198"/>
      <c r="F50" s="94"/>
      <c r="G50" s="94"/>
      <c r="H50" s="62"/>
      <c r="I50" s="62"/>
      <c r="J50" s="62"/>
      <c r="K50" s="62"/>
      <c r="L50" s="62" t="s">
        <v>402</v>
      </c>
      <c r="M50" s="220"/>
      <c r="N50" s="94"/>
      <c r="O50" s="188"/>
    </row>
    <row r="51" spans="2:17" ht="17.25" customHeight="1">
      <c r="B51" s="61"/>
      <c r="C51" s="229"/>
      <c r="D51" s="62" t="s">
        <v>274</v>
      </c>
      <c r="E51" s="63"/>
      <c r="F51" s="62"/>
      <c r="G51" s="62"/>
      <c r="H51" s="62" t="s">
        <v>385</v>
      </c>
      <c r="I51" s="62" t="s">
        <v>298</v>
      </c>
      <c r="J51" s="62" t="s">
        <v>299</v>
      </c>
      <c r="K51" s="62"/>
      <c r="L51" s="62"/>
      <c r="M51" s="220"/>
      <c r="N51" s="94"/>
      <c r="O51" s="188"/>
    </row>
    <row r="52" spans="2:17" ht="17.25" customHeight="1">
      <c r="B52" s="61"/>
      <c r="C52" s="229"/>
      <c r="D52" s="94"/>
      <c r="E52" s="63" t="s">
        <v>403</v>
      </c>
      <c r="F52" s="62" t="s">
        <v>404</v>
      </c>
      <c r="G52" s="62" t="s">
        <v>405</v>
      </c>
      <c r="H52" s="62"/>
      <c r="I52" s="62"/>
      <c r="J52" s="62"/>
      <c r="K52" s="62" t="s">
        <v>406</v>
      </c>
      <c r="L52" s="62"/>
      <c r="M52" s="220" t="s">
        <v>273</v>
      </c>
      <c r="N52" s="94"/>
      <c r="O52" s="188"/>
    </row>
    <row r="53" spans="2:17" ht="17.25" customHeight="1">
      <c r="B53" s="61"/>
      <c r="C53" s="229"/>
      <c r="D53" s="94"/>
      <c r="E53" s="198"/>
      <c r="F53" s="94"/>
      <c r="G53" s="94"/>
      <c r="H53" s="62" t="s">
        <v>312</v>
      </c>
      <c r="I53" s="62" t="s">
        <v>313</v>
      </c>
      <c r="J53" s="62" t="s">
        <v>312</v>
      </c>
      <c r="K53" s="62"/>
      <c r="L53" s="62"/>
      <c r="M53" s="220"/>
      <c r="N53" s="94"/>
      <c r="O53" s="188"/>
    </row>
    <row r="54" spans="2:17" ht="17.25" customHeight="1">
      <c r="B54" s="76"/>
      <c r="C54" s="328"/>
      <c r="D54" s="136"/>
      <c r="E54" s="285"/>
      <c r="F54" s="136"/>
      <c r="G54" s="136"/>
      <c r="H54" s="78"/>
      <c r="I54" s="78"/>
      <c r="J54" s="78"/>
      <c r="K54" s="78"/>
      <c r="L54" s="78" t="s">
        <v>393</v>
      </c>
      <c r="M54" s="288"/>
      <c r="N54" s="94"/>
      <c r="O54" s="188"/>
    </row>
    <row r="55" spans="2:17" ht="20.25" hidden="1" customHeight="1">
      <c r="B55" s="221" t="s">
        <v>316</v>
      </c>
      <c r="C55" s="316" t="s">
        <v>394</v>
      </c>
      <c r="D55" s="230">
        <f t="shared" ref="D55:D69" si="1">SUM(E55:M55)</f>
        <v>133</v>
      </c>
      <c r="E55" s="289" t="s">
        <v>24</v>
      </c>
      <c r="F55" s="230">
        <f>33+11+20+30</f>
        <v>94</v>
      </c>
      <c r="G55" s="230">
        <v>39</v>
      </c>
      <c r="H55" s="232" t="s">
        <v>205</v>
      </c>
      <c r="I55" s="232" t="s">
        <v>205</v>
      </c>
      <c r="J55" s="232" t="s">
        <v>205</v>
      </c>
      <c r="K55" s="232" t="s">
        <v>24</v>
      </c>
      <c r="L55" s="232" t="s">
        <v>24</v>
      </c>
      <c r="M55" s="318" t="s">
        <v>24</v>
      </c>
      <c r="N55" s="89"/>
      <c r="O55" s="188"/>
    </row>
    <row r="56" spans="2:17" ht="20.25" hidden="1" customHeight="1">
      <c r="B56" s="237" t="s">
        <v>318</v>
      </c>
      <c r="C56" s="229" t="s">
        <v>319</v>
      </c>
      <c r="D56" s="230">
        <f t="shared" si="1"/>
        <v>1441</v>
      </c>
      <c r="E56" s="289" t="s">
        <v>24</v>
      </c>
      <c r="F56" s="230">
        <f>1102+10</f>
        <v>1112</v>
      </c>
      <c r="G56" s="230">
        <v>327</v>
      </c>
      <c r="H56" s="232" t="s">
        <v>205</v>
      </c>
      <c r="I56" s="232" t="s">
        <v>205</v>
      </c>
      <c r="J56" s="232" t="s">
        <v>205</v>
      </c>
      <c r="K56" s="232" t="s">
        <v>24</v>
      </c>
      <c r="L56" s="232" t="s">
        <v>24</v>
      </c>
      <c r="M56" s="319">
        <v>2</v>
      </c>
      <c r="N56" s="89"/>
      <c r="O56" s="188"/>
      <c r="P56" s="188"/>
      <c r="Q56" s="188"/>
    </row>
    <row r="57" spans="2:17" ht="20.25" customHeight="1">
      <c r="B57" s="237" t="s">
        <v>320</v>
      </c>
      <c r="C57" s="229" t="s">
        <v>321</v>
      </c>
      <c r="D57" s="230">
        <f t="shared" si="1"/>
        <v>3328</v>
      </c>
      <c r="E57" s="289" t="s">
        <v>24</v>
      </c>
      <c r="F57" s="230">
        <f>2400+10</f>
        <v>2410</v>
      </c>
      <c r="G57" s="230">
        <f>907+2</f>
        <v>909</v>
      </c>
      <c r="H57" s="232" t="s">
        <v>205</v>
      </c>
      <c r="I57" s="232" t="s">
        <v>205</v>
      </c>
      <c r="J57" s="232" t="s">
        <v>205</v>
      </c>
      <c r="K57" s="232" t="s">
        <v>24</v>
      </c>
      <c r="L57" s="230">
        <v>4</v>
      </c>
      <c r="M57" s="319">
        <v>5</v>
      </c>
      <c r="N57" s="89"/>
      <c r="O57" s="188"/>
      <c r="P57" s="188"/>
      <c r="Q57" s="188"/>
    </row>
    <row r="58" spans="2:17" ht="20.25" customHeight="1">
      <c r="B58" s="239" t="s">
        <v>322</v>
      </c>
      <c r="C58" s="229" t="s">
        <v>55</v>
      </c>
      <c r="D58" s="230">
        <f t="shared" si="1"/>
        <v>3643</v>
      </c>
      <c r="E58" s="289" t="s">
        <v>24</v>
      </c>
      <c r="F58" s="230">
        <f>2600+43</f>
        <v>2643</v>
      </c>
      <c r="G58" s="230">
        <f>2+985</f>
        <v>987</v>
      </c>
      <c r="H58" s="232" t="s">
        <v>205</v>
      </c>
      <c r="I58" s="232" t="s">
        <v>205</v>
      </c>
      <c r="J58" s="232" t="s">
        <v>205</v>
      </c>
      <c r="K58" s="232" t="s">
        <v>24</v>
      </c>
      <c r="L58" s="232" t="s">
        <v>24</v>
      </c>
      <c r="M58" s="319">
        <v>13</v>
      </c>
      <c r="N58" s="89"/>
      <c r="O58" s="346"/>
    </row>
    <row r="59" spans="2:17" ht="20.25" customHeight="1">
      <c r="B59" s="239" t="s">
        <v>323</v>
      </c>
      <c r="C59" s="229" t="s">
        <v>65</v>
      </c>
      <c r="D59" s="230">
        <f t="shared" si="1"/>
        <v>4037</v>
      </c>
      <c r="E59" s="289" t="s">
        <v>24</v>
      </c>
      <c r="F59" s="230">
        <f>2714+67</f>
        <v>2781</v>
      </c>
      <c r="G59" s="230">
        <v>1238</v>
      </c>
      <c r="H59" s="232" t="s">
        <v>205</v>
      </c>
      <c r="I59" s="232" t="s">
        <v>205</v>
      </c>
      <c r="J59" s="232" t="s">
        <v>205</v>
      </c>
      <c r="K59" s="232" t="s">
        <v>24</v>
      </c>
      <c r="L59" s="232" t="s">
        <v>24</v>
      </c>
      <c r="M59" s="319">
        <v>18</v>
      </c>
      <c r="N59" s="89"/>
      <c r="O59" s="188"/>
    </row>
    <row r="60" spans="2:17" ht="20.25" customHeight="1">
      <c r="B60" s="239" t="s">
        <v>324</v>
      </c>
      <c r="C60" s="229" t="s">
        <v>75</v>
      </c>
      <c r="D60" s="230">
        <f t="shared" si="1"/>
        <v>4817</v>
      </c>
      <c r="E60" s="289" t="s">
        <v>24</v>
      </c>
      <c r="F60" s="230">
        <f>3155+88</f>
        <v>3243</v>
      </c>
      <c r="G60" s="230">
        <f>1530+5</f>
        <v>1535</v>
      </c>
      <c r="H60" s="232" t="s">
        <v>205</v>
      </c>
      <c r="I60" s="232" t="s">
        <v>205</v>
      </c>
      <c r="J60" s="232" t="s">
        <v>205</v>
      </c>
      <c r="K60" s="230">
        <v>2</v>
      </c>
      <c r="L60" s="232" t="s">
        <v>24</v>
      </c>
      <c r="M60" s="319">
        <f>29+8</f>
        <v>37</v>
      </c>
      <c r="N60" s="89"/>
      <c r="O60" s="188"/>
    </row>
    <row r="61" spans="2:17" ht="20.25" customHeight="1">
      <c r="B61" s="239" t="s">
        <v>325</v>
      </c>
      <c r="C61" s="229" t="s">
        <v>326</v>
      </c>
      <c r="D61" s="230">
        <f t="shared" si="1"/>
        <v>5697</v>
      </c>
      <c r="E61" s="289" t="s">
        <v>24</v>
      </c>
      <c r="F61" s="230">
        <v>3596</v>
      </c>
      <c r="G61" s="230">
        <v>2087</v>
      </c>
      <c r="H61" s="232" t="s">
        <v>205</v>
      </c>
      <c r="I61" s="232" t="s">
        <v>205</v>
      </c>
      <c r="J61" s="232" t="s">
        <v>205</v>
      </c>
      <c r="K61" s="232" t="s">
        <v>24</v>
      </c>
      <c r="L61" s="232" t="s">
        <v>24</v>
      </c>
      <c r="M61" s="319">
        <v>14</v>
      </c>
      <c r="N61" s="89"/>
      <c r="O61" s="346"/>
    </row>
    <row r="62" spans="2:17" ht="20.25" customHeight="1">
      <c r="B62" s="239" t="s">
        <v>327</v>
      </c>
      <c r="C62" s="229" t="s">
        <v>328</v>
      </c>
      <c r="D62" s="230">
        <f t="shared" si="1"/>
        <v>5737</v>
      </c>
      <c r="E62" s="289" t="s">
        <v>24</v>
      </c>
      <c r="F62" s="230">
        <v>3542</v>
      </c>
      <c r="G62" s="230">
        <v>2179</v>
      </c>
      <c r="H62" s="232" t="s">
        <v>205</v>
      </c>
      <c r="I62" s="232" t="s">
        <v>205</v>
      </c>
      <c r="J62" s="232" t="s">
        <v>205</v>
      </c>
      <c r="K62" s="232" t="s">
        <v>24</v>
      </c>
      <c r="L62" s="232" t="s">
        <v>24</v>
      </c>
      <c r="M62" s="319">
        <v>16</v>
      </c>
      <c r="N62" s="89"/>
      <c r="O62" s="188"/>
    </row>
    <row r="63" spans="2:17" ht="20.25" customHeight="1">
      <c r="B63" s="239" t="s">
        <v>329</v>
      </c>
      <c r="C63" s="229" t="s">
        <v>330</v>
      </c>
      <c r="D63" s="230">
        <f t="shared" si="1"/>
        <v>5913</v>
      </c>
      <c r="E63" s="289" t="s">
        <v>24</v>
      </c>
      <c r="F63" s="230">
        <v>3768</v>
      </c>
      <c r="G63" s="230">
        <v>2066</v>
      </c>
      <c r="H63" s="230">
        <v>2</v>
      </c>
      <c r="I63" s="232" t="s">
        <v>205</v>
      </c>
      <c r="J63" s="232" t="s">
        <v>205</v>
      </c>
      <c r="K63" s="232" t="s">
        <v>24</v>
      </c>
      <c r="L63" s="232" t="s">
        <v>24</v>
      </c>
      <c r="M63" s="319">
        <v>77</v>
      </c>
      <c r="N63" s="89"/>
      <c r="O63" s="346"/>
    </row>
    <row r="64" spans="2:17" ht="20.25" customHeight="1">
      <c r="B64" s="239" t="s">
        <v>86</v>
      </c>
      <c r="C64" s="229" t="s">
        <v>331</v>
      </c>
      <c r="D64" s="230">
        <f t="shared" si="1"/>
        <v>6286</v>
      </c>
      <c r="E64" s="231">
        <v>2</v>
      </c>
      <c r="F64" s="230">
        <v>3899</v>
      </c>
      <c r="G64" s="230">
        <v>2302</v>
      </c>
      <c r="H64" s="230">
        <v>35</v>
      </c>
      <c r="I64" s="232" t="s">
        <v>205</v>
      </c>
      <c r="J64" s="232" t="s">
        <v>205</v>
      </c>
      <c r="K64" s="232" t="s">
        <v>24</v>
      </c>
      <c r="L64" s="232" t="s">
        <v>24</v>
      </c>
      <c r="M64" s="319">
        <v>48</v>
      </c>
      <c r="N64" s="89"/>
      <c r="O64" s="188"/>
    </row>
    <row r="65" spans="1:18" s="47" customFormat="1" ht="20.25" customHeight="1">
      <c r="A65" s="48"/>
      <c r="B65" s="239" t="s">
        <v>88</v>
      </c>
      <c r="C65" s="229" t="s">
        <v>332</v>
      </c>
      <c r="D65" s="230">
        <f t="shared" si="1"/>
        <v>6316</v>
      </c>
      <c r="E65" s="231">
        <v>1</v>
      </c>
      <c r="F65" s="230">
        <v>3790</v>
      </c>
      <c r="G65" s="230">
        <v>2289</v>
      </c>
      <c r="H65" s="230">
        <v>83</v>
      </c>
      <c r="I65" s="232" t="s">
        <v>205</v>
      </c>
      <c r="J65" s="232" t="s">
        <v>205</v>
      </c>
      <c r="K65" s="232" t="s">
        <v>24</v>
      </c>
      <c r="L65" s="232" t="s">
        <v>24</v>
      </c>
      <c r="M65" s="319">
        <v>153</v>
      </c>
      <c r="N65" s="89"/>
      <c r="O65" s="346"/>
      <c r="P65" s="48"/>
      <c r="Q65" s="48"/>
      <c r="R65" s="48"/>
    </row>
    <row r="66" spans="1:18" ht="20.25" customHeight="1">
      <c r="B66" s="320" t="s">
        <v>90</v>
      </c>
      <c r="C66" s="229" t="s">
        <v>91</v>
      </c>
      <c r="D66" s="230">
        <f t="shared" si="1"/>
        <v>6880</v>
      </c>
      <c r="E66" s="231">
        <v>8</v>
      </c>
      <c r="F66" s="230">
        <v>4087</v>
      </c>
      <c r="G66" s="230">
        <v>2424</v>
      </c>
      <c r="H66" s="230">
        <v>161</v>
      </c>
      <c r="I66" s="232" t="s">
        <v>205</v>
      </c>
      <c r="J66" s="232" t="s">
        <v>205</v>
      </c>
      <c r="K66" s="232">
        <v>2</v>
      </c>
      <c r="L66" s="232" t="s">
        <v>24</v>
      </c>
      <c r="M66" s="319">
        <v>198</v>
      </c>
      <c r="N66" s="89"/>
      <c r="O66" s="346"/>
      <c r="P66" s="346"/>
      <c r="Q66" s="188"/>
    </row>
    <row r="67" spans="1:18" ht="20.25" customHeight="1">
      <c r="B67" s="320" t="s">
        <v>92</v>
      </c>
      <c r="C67" s="248" t="s">
        <v>93</v>
      </c>
      <c r="D67" s="230">
        <f t="shared" si="1"/>
        <v>7000</v>
      </c>
      <c r="E67" s="231">
        <v>5</v>
      </c>
      <c r="F67" s="230">
        <v>4049</v>
      </c>
      <c r="G67" s="230">
        <v>2427</v>
      </c>
      <c r="H67" s="230">
        <v>263</v>
      </c>
      <c r="I67" s="232">
        <v>32</v>
      </c>
      <c r="J67" s="232">
        <v>200</v>
      </c>
      <c r="K67" s="232" t="s">
        <v>24</v>
      </c>
      <c r="L67" s="232" t="s">
        <v>24</v>
      </c>
      <c r="M67" s="319">
        <v>24</v>
      </c>
      <c r="N67" s="89"/>
      <c r="O67" s="346"/>
      <c r="P67" s="346"/>
      <c r="Q67" s="188"/>
    </row>
    <row r="68" spans="1:18" ht="20.25" customHeight="1">
      <c r="B68" s="320" t="s">
        <v>333</v>
      </c>
      <c r="C68" s="229" t="s">
        <v>94</v>
      </c>
      <c r="D68" s="230">
        <f t="shared" si="1"/>
        <v>7058</v>
      </c>
      <c r="E68" s="231">
        <v>3</v>
      </c>
      <c r="F68" s="230">
        <v>3983</v>
      </c>
      <c r="G68" s="230">
        <v>2397</v>
      </c>
      <c r="H68" s="230">
        <v>354</v>
      </c>
      <c r="I68" s="230">
        <v>57</v>
      </c>
      <c r="J68" s="230">
        <v>248</v>
      </c>
      <c r="K68" s="232">
        <v>1</v>
      </c>
      <c r="L68" s="232" t="s">
        <v>334</v>
      </c>
      <c r="M68" s="319">
        <v>15</v>
      </c>
      <c r="N68" s="89"/>
      <c r="O68" s="346"/>
    </row>
    <row r="69" spans="1:18" ht="20.25" customHeight="1" thickBot="1">
      <c r="B69" s="321" t="s">
        <v>335</v>
      </c>
      <c r="C69" s="322" t="s">
        <v>95</v>
      </c>
      <c r="D69" s="290">
        <f t="shared" si="1"/>
        <v>6958</v>
      </c>
      <c r="E69" s="291">
        <v>4</v>
      </c>
      <c r="F69" s="290">
        <v>3660</v>
      </c>
      <c r="G69" s="290">
        <v>2408</v>
      </c>
      <c r="H69" s="290">
        <v>399</v>
      </c>
      <c r="I69" s="290">
        <v>91</v>
      </c>
      <c r="J69" s="290">
        <v>370</v>
      </c>
      <c r="K69" s="292" t="s">
        <v>334</v>
      </c>
      <c r="L69" s="292" t="s">
        <v>334</v>
      </c>
      <c r="M69" s="347">
        <v>26</v>
      </c>
      <c r="P69" s="346"/>
    </row>
    <row r="70" spans="1:18" ht="8.25" customHeight="1" thickBot="1">
      <c r="B70" s="324"/>
      <c r="C70" s="325"/>
      <c r="D70" s="256"/>
      <c r="E70" s="256"/>
      <c r="F70" s="256"/>
      <c r="G70" s="256"/>
      <c r="H70" s="256"/>
      <c r="I70" s="256"/>
      <c r="J70" s="256"/>
      <c r="K70" s="256"/>
      <c r="L70" s="256"/>
      <c r="M70" s="326"/>
      <c r="N70" s="348"/>
      <c r="O70" s="348"/>
    </row>
    <row r="71" spans="1:18" ht="20.100000000000001" customHeight="1">
      <c r="B71" s="51"/>
      <c r="C71" s="229"/>
      <c r="D71" s="115"/>
      <c r="E71" s="215" t="s">
        <v>289</v>
      </c>
      <c r="F71" s="216"/>
      <c r="G71" s="216"/>
      <c r="H71" s="216"/>
      <c r="I71" s="216"/>
      <c r="J71" s="216"/>
      <c r="K71" s="216"/>
      <c r="L71" s="216"/>
      <c r="M71" s="216"/>
      <c r="N71" s="216"/>
      <c r="O71" s="297"/>
    </row>
    <row r="72" spans="1:18" ht="17.25" customHeight="1">
      <c r="B72" s="61"/>
      <c r="C72" s="229"/>
      <c r="D72" s="94"/>
      <c r="E72" s="63" t="s">
        <v>301</v>
      </c>
      <c r="F72" s="94"/>
      <c r="G72" s="94"/>
      <c r="H72" s="94"/>
      <c r="I72" s="62"/>
      <c r="J72" s="62" t="s">
        <v>395</v>
      </c>
      <c r="K72" s="62"/>
      <c r="L72" s="94"/>
      <c r="M72" s="62"/>
      <c r="N72" s="94"/>
      <c r="O72" s="99"/>
    </row>
    <row r="73" spans="1:18" ht="17.25" customHeight="1">
      <c r="B73" s="61"/>
      <c r="C73" s="229"/>
      <c r="D73" s="62" t="s">
        <v>274</v>
      </c>
      <c r="E73" s="63" t="s">
        <v>384</v>
      </c>
      <c r="F73" s="62"/>
      <c r="G73" s="62"/>
      <c r="H73" s="62"/>
      <c r="I73" s="62" t="s">
        <v>298</v>
      </c>
      <c r="J73" s="62"/>
      <c r="K73" s="62" t="s">
        <v>299</v>
      </c>
      <c r="L73" s="62"/>
      <c r="M73" s="94"/>
      <c r="N73" s="62"/>
      <c r="O73" s="220"/>
    </row>
    <row r="74" spans="1:18" ht="17.25" customHeight="1">
      <c r="B74" s="61"/>
      <c r="C74" s="229"/>
      <c r="D74" s="94"/>
      <c r="E74" s="63" t="s">
        <v>387</v>
      </c>
      <c r="F74" s="62" t="s">
        <v>304</v>
      </c>
      <c r="G74" s="62" t="s">
        <v>305</v>
      </c>
      <c r="H74" s="62" t="s">
        <v>339</v>
      </c>
      <c r="I74" s="62"/>
      <c r="J74" s="62" t="s">
        <v>396</v>
      </c>
      <c r="K74" s="62"/>
      <c r="L74" s="62" t="s">
        <v>337</v>
      </c>
      <c r="M74" s="62" t="s">
        <v>397</v>
      </c>
      <c r="N74" s="62" t="s">
        <v>398</v>
      </c>
      <c r="O74" s="220" t="s">
        <v>399</v>
      </c>
    </row>
    <row r="75" spans="1:18" ht="17.25" customHeight="1">
      <c r="B75" s="61"/>
      <c r="C75" s="229"/>
      <c r="D75" s="94"/>
      <c r="E75" s="63" t="s">
        <v>391</v>
      </c>
      <c r="F75" s="94"/>
      <c r="G75" s="94"/>
      <c r="H75" s="94"/>
      <c r="I75" s="62" t="s">
        <v>313</v>
      </c>
      <c r="J75" s="62"/>
      <c r="K75" s="62" t="s">
        <v>312</v>
      </c>
      <c r="L75" s="94"/>
      <c r="M75" s="62"/>
      <c r="N75" s="94"/>
      <c r="O75" s="99"/>
    </row>
    <row r="76" spans="1:18" ht="17.25" customHeight="1">
      <c r="B76" s="76"/>
      <c r="C76" s="328"/>
      <c r="D76" s="136"/>
      <c r="E76" s="79"/>
      <c r="F76" s="136"/>
      <c r="G76" s="136"/>
      <c r="H76" s="136"/>
      <c r="I76" s="136"/>
      <c r="J76" s="78" t="s">
        <v>400</v>
      </c>
      <c r="K76" s="136"/>
      <c r="L76" s="136"/>
      <c r="M76" s="78"/>
      <c r="N76" s="136"/>
      <c r="O76" s="304"/>
    </row>
    <row r="77" spans="1:18" ht="21.75" customHeight="1">
      <c r="B77" s="261" t="s">
        <v>344</v>
      </c>
      <c r="C77" s="229" t="s">
        <v>345</v>
      </c>
      <c r="D77" s="349">
        <f>SUM(E77:O77)</f>
        <v>6935</v>
      </c>
      <c r="E77" s="350" t="s">
        <v>346</v>
      </c>
      <c r="F77" s="351">
        <v>3402</v>
      </c>
      <c r="G77" s="351">
        <v>2405</v>
      </c>
      <c r="H77" s="351" t="s">
        <v>346</v>
      </c>
      <c r="I77" s="351">
        <v>66</v>
      </c>
      <c r="J77" s="351">
        <v>924</v>
      </c>
      <c r="K77" s="351">
        <v>89</v>
      </c>
      <c r="L77" s="351">
        <v>6</v>
      </c>
      <c r="M77" s="351">
        <v>5</v>
      </c>
      <c r="N77" s="351">
        <v>32</v>
      </c>
      <c r="O77" s="352">
        <v>6</v>
      </c>
    </row>
    <row r="78" spans="1:18" ht="21.75" customHeight="1">
      <c r="B78" s="239" t="s">
        <v>347</v>
      </c>
      <c r="C78" s="229" t="s">
        <v>348</v>
      </c>
      <c r="D78" s="337">
        <f>SUM(E78:O78)</f>
        <v>6514</v>
      </c>
      <c r="E78" s="353" t="s">
        <v>346</v>
      </c>
      <c r="F78" s="354">
        <v>3036</v>
      </c>
      <c r="G78" s="354">
        <v>2311</v>
      </c>
      <c r="H78" s="354" t="s">
        <v>346</v>
      </c>
      <c r="I78" s="354">
        <v>58</v>
      </c>
      <c r="J78" s="354">
        <v>964</v>
      </c>
      <c r="K78" s="354">
        <v>93</v>
      </c>
      <c r="L78" s="354">
        <v>4</v>
      </c>
      <c r="M78" s="354">
        <v>7</v>
      </c>
      <c r="N78" s="354">
        <v>23</v>
      </c>
      <c r="O78" s="355">
        <v>18</v>
      </c>
    </row>
    <row r="79" spans="1:18" ht="21.75" customHeight="1">
      <c r="B79" s="239" t="s">
        <v>349</v>
      </c>
      <c r="C79" s="229" t="s">
        <v>101</v>
      </c>
      <c r="D79" s="337">
        <f>SUM(E79:O79)</f>
        <v>6207</v>
      </c>
      <c r="E79" s="353" t="s">
        <v>346</v>
      </c>
      <c r="F79" s="354">
        <v>2728</v>
      </c>
      <c r="G79" s="354">
        <v>2167</v>
      </c>
      <c r="H79" s="354" t="s">
        <v>346</v>
      </c>
      <c r="I79" s="354">
        <v>59</v>
      </c>
      <c r="J79" s="354">
        <v>1080</v>
      </c>
      <c r="K79" s="354">
        <v>120</v>
      </c>
      <c r="L79" s="354">
        <v>2</v>
      </c>
      <c r="M79" s="354">
        <v>10</v>
      </c>
      <c r="N79" s="354">
        <v>24</v>
      </c>
      <c r="O79" s="355">
        <v>17</v>
      </c>
    </row>
    <row r="80" spans="1:18" ht="21.75" customHeight="1">
      <c r="B80" s="239" t="s">
        <v>350</v>
      </c>
      <c r="C80" s="229" t="s">
        <v>102</v>
      </c>
      <c r="D80" s="337">
        <f>SUM(E80:O80)</f>
        <v>6042</v>
      </c>
      <c r="E80" s="353" t="s">
        <v>346</v>
      </c>
      <c r="F80" s="354">
        <v>2611</v>
      </c>
      <c r="G80" s="354">
        <v>2081</v>
      </c>
      <c r="H80" s="354" t="s">
        <v>346</v>
      </c>
      <c r="I80" s="354">
        <v>52</v>
      </c>
      <c r="J80" s="354">
        <v>1065</v>
      </c>
      <c r="K80" s="354">
        <v>122</v>
      </c>
      <c r="L80" s="354">
        <v>2</v>
      </c>
      <c r="M80" s="354">
        <v>10</v>
      </c>
      <c r="N80" s="354">
        <v>26</v>
      </c>
      <c r="O80" s="355">
        <v>73</v>
      </c>
    </row>
    <row r="81" spans="2:16" ht="21.75" customHeight="1">
      <c r="B81" s="239" t="s">
        <v>351</v>
      </c>
      <c r="C81" s="229" t="s">
        <v>104</v>
      </c>
      <c r="D81" s="337">
        <v>5791</v>
      </c>
      <c r="E81" s="353" t="s">
        <v>346</v>
      </c>
      <c r="F81" s="354">
        <v>2417</v>
      </c>
      <c r="G81" s="354">
        <v>1962</v>
      </c>
      <c r="H81" s="354" t="s">
        <v>346</v>
      </c>
      <c r="I81" s="354">
        <v>48</v>
      </c>
      <c r="J81" s="354">
        <v>1143</v>
      </c>
      <c r="K81" s="354">
        <v>108</v>
      </c>
      <c r="L81" s="354">
        <v>2</v>
      </c>
      <c r="M81" s="354">
        <v>6</v>
      </c>
      <c r="N81" s="354">
        <v>24</v>
      </c>
      <c r="O81" s="355">
        <v>81</v>
      </c>
    </row>
    <row r="82" spans="2:16" ht="21.75" customHeight="1">
      <c r="B82" s="239" t="s">
        <v>352</v>
      </c>
      <c r="C82" s="229" t="s">
        <v>106</v>
      </c>
      <c r="D82" s="337">
        <f>SUM(E82:O82)</f>
        <v>5466</v>
      </c>
      <c r="E82" s="353" t="s">
        <v>346</v>
      </c>
      <c r="F82" s="354">
        <v>2162</v>
      </c>
      <c r="G82" s="354">
        <v>1823</v>
      </c>
      <c r="H82" s="354" t="s">
        <v>346</v>
      </c>
      <c r="I82" s="354">
        <v>46</v>
      </c>
      <c r="J82" s="354">
        <v>1171</v>
      </c>
      <c r="K82" s="354">
        <v>133</v>
      </c>
      <c r="L82" s="354" t="s">
        <v>346</v>
      </c>
      <c r="M82" s="354">
        <v>9</v>
      </c>
      <c r="N82" s="354">
        <v>31</v>
      </c>
      <c r="O82" s="355">
        <v>91</v>
      </c>
    </row>
    <row r="83" spans="2:16" ht="21.75" customHeight="1">
      <c r="B83" s="239" t="s">
        <v>353</v>
      </c>
      <c r="C83" s="266" t="s">
        <v>108</v>
      </c>
      <c r="D83" s="337">
        <f>SUM(E83:O83)</f>
        <v>5119</v>
      </c>
      <c r="E83" s="353">
        <v>1</v>
      </c>
      <c r="F83" s="354">
        <v>1935</v>
      </c>
      <c r="G83" s="354">
        <v>1719</v>
      </c>
      <c r="H83" s="354" t="s">
        <v>346</v>
      </c>
      <c r="I83" s="354">
        <v>39</v>
      </c>
      <c r="J83" s="354">
        <v>1205</v>
      </c>
      <c r="K83" s="354">
        <v>118</v>
      </c>
      <c r="L83" s="354" t="s">
        <v>346</v>
      </c>
      <c r="M83" s="354">
        <v>12</v>
      </c>
      <c r="N83" s="354">
        <v>13</v>
      </c>
      <c r="O83" s="355">
        <v>77</v>
      </c>
      <c r="P83" s="188"/>
    </row>
    <row r="84" spans="2:16" ht="21.75" customHeight="1">
      <c r="B84" s="239" t="s">
        <v>354</v>
      </c>
      <c r="C84" s="266" t="s">
        <v>355</v>
      </c>
      <c r="D84" s="333">
        <f>SUM(E84:O84)</f>
        <v>4828</v>
      </c>
      <c r="E84" s="356" t="s">
        <v>407</v>
      </c>
      <c r="F84" s="354">
        <v>1686</v>
      </c>
      <c r="G84" s="354">
        <v>1577</v>
      </c>
      <c r="H84" s="354" t="s">
        <v>407</v>
      </c>
      <c r="I84" s="354">
        <v>57</v>
      </c>
      <c r="J84" s="354">
        <v>1307</v>
      </c>
      <c r="K84" s="354">
        <v>118</v>
      </c>
      <c r="L84" s="354">
        <v>2</v>
      </c>
      <c r="M84" s="354">
        <v>11</v>
      </c>
      <c r="N84" s="354">
        <v>20</v>
      </c>
      <c r="O84" s="355">
        <v>50</v>
      </c>
      <c r="P84" s="188"/>
    </row>
    <row r="85" spans="2:16" ht="21.75" customHeight="1">
      <c r="B85" s="239" t="s">
        <v>356</v>
      </c>
      <c r="C85" s="266" t="s">
        <v>357</v>
      </c>
      <c r="D85" s="333">
        <f>SUM(E85:O85)</f>
        <v>4510</v>
      </c>
      <c r="E85" s="356" t="s">
        <v>407</v>
      </c>
      <c r="F85" s="354">
        <v>1487</v>
      </c>
      <c r="G85" s="354">
        <v>1427</v>
      </c>
      <c r="H85" s="354" t="s">
        <v>407</v>
      </c>
      <c r="I85" s="354">
        <v>52</v>
      </c>
      <c r="J85" s="354">
        <v>1397</v>
      </c>
      <c r="K85" s="354">
        <v>116</v>
      </c>
      <c r="L85" s="354">
        <v>3</v>
      </c>
      <c r="M85" s="354">
        <v>10</v>
      </c>
      <c r="N85" s="354">
        <v>8</v>
      </c>
      <c r="O85" s="355">
        <v>10</v>
      </c>
      <c r="P85" s="188"/>
    </row>
    <row r="86" spans="2:16" ht="21.75" customHeight="1">
      <c r="B86" s="271" t="s">
        <v>358</v>
      </c>
      <c r="C86" s="248" t="s">
        <v>265</v>
      </c>
      <c r="D86" s="333">
        <f>SUM(E86:O86)</f>
        <v>4151</v>
      </c>
      <c r="E86" s="356" t="s">
        <v>407</v>
      </c>
      <c r="F86" s="354">
        <v>1265</v>
      </c>
      <c r="G86" s="354">
        <v>1323</v>
      </c>
      <c r="H86" s="354" t="s">
        <v>407</v>
      </c>
      <c r="I86" s="354">
        <v>54</v>
      </c>
      <c r="J86" s="354">
        <v>1311</v>
      </c>
      <c r="K86" s="354">
        <v>155</v>
      </c>
      <c r="L86" s="354" t="s">
        <v>346</v>
      </c>
      <c r="M86" s="354">
        <v>8</v>
      </c>
      <c r="N86" s="354">
        <v>6</v>
      </c>
      <c r="O86" s="355">
        <v>29</v>
      </c>
      <c r="P86" s="188"/>
    </row>
    <row r="87" spans="2:16" ht="6" customHeight="1" thickBot="1">
      <c r="B87" s="273"/>
      <c r="C87" s="250"/>
      <c r="D87" s="339"/>
      <c r="E87" s="357"/>
      <c r="F87" s="358"/>
      <c r="G87" s="358"/>
      <c r="H87" s="358"/>
      <c r="I87" s="358"/>
      <c r="J87" s="358"/>
      <c r="K87" s="358"/>
      <c r="L87" s="358"/>
      <c r="M87" s="358"/>
      <c r="N87" s="358"/>
      <c r="O87" s="359"/>
      <c r="P87" s="188"/>
    </row>
    <row r="88" spans="2:16" ht="6" customHeight="1">
      <c r="B88" s="280"/>
      <c r="C88" s="248"/>
      <c r="D88" s="343"/>
      <c r="E88" s="360"/>
      <c r="F88" s="360"/>
      <c r="G88" s="360"/>
      <c r="H88" s="360"/>
      <c r="I88" s="360"/>
      <c r="J88" s="360"/>
      <c r="K88" s="360"/>
      <c r="L88" s="360"/>
      <c r="M88" s="360"/>
      <c r="N88" s="360"/>
      <c r="O88" s="360"/>
      <c r="P88" s="188"/>
    </row>
    <row r="89" spans="2:16" ht="20.100000000000001" customHeight="1">
      <c r="B89" s="187" t="s">
        <v>785</v>
      </c>
    </row>
    <row r="90" spans="2:16" ht="20.100000000000001" customHeight="1">
      <c r="B90" s="187" t="s">
        <v>792</v>
      </c>
      <c r="C90" s="346"/>
      <c r="D90" s="346"/>
      <c r="E90" s="346"/>
      <c r="F90" s="346"/>
      <c r="G90" s="346"/>
      <c r="H90" s="346"/>
      <c r="I90" s="346"/>
      <c r="J90" s="346"/>
      <c r="K90" s="346"/>
      <c r="L90" s="346"/>
    </row>
    <row r="91" spans="2:16" ht="20.100000000000001" customHeight="1">
      <c r="B91" s="187" t="s">
        <v>359</v>
      </c>
    </row>
    <row r="94" spans="2:16" ht="20.100000000000001" customHeight="1">
      <c r="B94" s="187"/>
    </row>
  </sheetData>
  <mergeCells count="2">
    <mergeCell ref="O3:Q3"/>
    <mergeCell ref="E25:O25"/>
  </mergeCells>
  <phoneticPr fontId="2"/>
  <printOptions horizontalCentered="1" gridLinesSet="0"/>
  <pageMargins left="0.51181102362204722" right="0.51181102362204722" top="0.55118110236220474" bottom="0.35433070866141736" header="0.51181102362204722" footer="0.23622047244094491"/>
  <pageSetup paperSize="9" scale="49" firstPageNumber="140" fitToWidth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N60"/>
  <sheetViews>
    <sheetView showGridLines="0" zoomScaleNormal="100" zoomScaleSheetLayoutView="100" workbookViewId="0"/>
  </sheetViews>
  <sheetFormatPr defaultColWidth="10.5" defaultRowHeight="24.75" customHeight="1"/>
  <cols>
    <col min="1" max="1" width="2.625" style="48" customWidth="1"/>
    <col min="2" max="2" width="7.5" style="407" customWidth="1"/>
    <col min="3" max="3" width="12" style="48" customWidth="1"/>
    <col min="4" max="10" width="9.625" style="48" customWidth="1"/>
    <col min="11" max="12" width="9.5" style="48" customWidth="1"/>
    <col min="13" max="13" width="8.625" style="48" customWidth="1"/>
    <col min="14" max="256" width="10.5" style="48"/>
    <col min="257" max="257" width="2.625" style="48" customWidth="1"/>
    <col min="258" max="258" width="7.5" style="48" customWidth="1"/>
    <col min="259" max="259" width="12" style="48" customWidth="1"/>
    <col min="260" max="266" width="9.625" style="48" customWidth="1"/>
    <col min="267" max="268" width="9.5" style="48" customWidth="1"/>
    <col min="269" max="269" width="8.625" style="48" customWidth="1"/>
    <col min="270" max="512" width="10.5" style="48"/>
    <col min="513" max="513" width="2.625" style="48" customWidth="1"/>
    <col min="514" max="514" width="7.5" style="48" customWidth="1"/>
    <col min="515" max="515" width="12" style="48" customWidth="1"/>
    <col min="516" max="522" width="9.625" style="48" customWidth="1"/>
    <col min="523" max="524" width="9.5" style="48" customWidth="1"/>
    <col min="525" max="525" width="8.625" style="48" customWidth="1"/>
    <col min="526" max="768" width="10.5" style="48"/>
    <col min="769" max="769" width="2.625" style="48" customWidth="1"/>
    <col min="770" max="770" width="7.5" style="48" customWidth="1"/>
    <col min="771" max="771" width="12" style="48" customWidth="1"/>
    <col min="772" max="778" width="9.625" style="48" customWidth="1"/>
    <col min="779" max="780" width="9.5" style="48" customWidth="1"/>
    <col min="781" max="781" width="8.625" style="48" customWidth="1"/>
    <col min="782" max="1024" width="10.5" style="48"/>
    <col min="1025" max="1025" width="2.625" style="48" customWidth="1"/>
    <col min="1026" max="1026" width="7.5" style="48" customWidth="1"/>
    <col min="1027" max="1027" width="12" style="48" customWidth="1"/>
    <col min="1028" max="1034" width="9.625" style="48" customWidth="1"/>
    <col min="1035" max="1036" width="9.5" style="48" customWidth="1"/>
    <col min="1037" max="1037" width="8.625" style="48" customWidth="1"/>
    <col min="1038" max="1280" width="10.5" style="48"/>
    <col min="1281" max="1281" width="2.625" style="48" customWidth="1"/>
    <col min="1282" max="1282" width="7.5" style="48" customWidth="1"/>
    <col min="1283" max="1283" width="12" style="48" customWidth="1"/>
    <col min="1284" max="1290" width="9.625" style="48" customWidth="1"/>
    <col min="1291" max="1292" width="9.5" style="48" customWidth="1"/>
    <col min="1293" max="1293" width="8.625" style="48" customWidth="1"/>
    <col min="1294" max="1536" width="10.5" style="48"/>
    <col min="1537" max="1537" width="2.625" style="48" customWidth="1"/>
    <col min="1538" max="1538" width="7.5" style="48" customWidth="1"/>
    <col min="1539" max="1539" width="12" style="48" customWidth="1"/>
    <col min="1540" max="1546" width="9.625" style="48" customWidth="1"/>
    <col min="1547" max="1548" width="9.5" style="48" customWidth="1"/>
    <col min="1549" max="1549" width="8.625" style="48" customWidth="1"/>
    <col min="1550" max="1792" width="10.5" style="48"/>
    <col min="1793" max="1793" width="2.625" style="48" customWidth="1"/>
    <col min="1794" max="1794" width="7.5" style="48" customWidth="1"/>
    <col min="1795" max="1795" width="12" style="48" customWidth="1"/>
    <col min="1796" max="1802" width="9.625" style="48" customWidth="1"/>
    <col min="1803" max="1804" width="9.5" style="48" customWidth="1"/>
    <col min="1805" max="1805" width="8.625" style="48" customWidth="1"/>
    <col min="1806" max="2048" width="10.5" style="48"/>
    <col min="2049" max="2049" width="2.625" style="48" customWidth="1"/>
    <col min="2050" max="2050" width="7.5" style="48" customWidth="1"/>
    <col min="2051" max="2051" width="12" style="48" customWidth="1"/>
    <col min="2052" max="2058" width="9.625" style="48" customWidth="1"/>
    <col min="2059" max="2060" width="9.5" style="48" customWidth="1"/>
    <col min="2061" max="2061" width="8.625" style="48" customWidth="1"/>
    <col min="2062" max="2304" width="10.5" style="48"/>
    <col min="2305" max="2305" width="2.625" style="48" customWidth="1"/>
    <col min="2306" max="2306" width="7.5" style="48" customWidth="1"/>
    <col min="2307" max="2307" width="12" style="48" customWidth="1"/>
    <col min="2308" max="2314" width="9.625" style="48" customWidth="1"/>
    <col min="2315" max="2316" width="9.5" style="48" customWidth="1"/>
    <col min="2317" max="2317" width="8.625" style="48" customWidth="1"/>
    <col min="2318" max="2560" width="10.5" style="48"/>
    <col min="2561" max="2561" width="2.625" style="48" customWidth="1"/>
    <col min="2562" max="2562" width="7.5" style="48" customWidth="1"/>
    <col min="2563" max="2563" width="12" style="48" customWidth="1"/>
    <col min="2564" max="2570" width="9.625" style="48" customWidth="1"/>
    <col min="2571" max="2572" width="9.5" style="48" customWidth="1"/>
    <col min="2573" max="2573" width="8.625" style="48" customWidth="1"/>
    <col min="2574" max="2816" width="10.5" style="48"/>
    <col min="2817" max="2817" width="2.625" style="48" customWidth="1"/>
    <col min="2818" max="2818" width="7.5" style="48" customWidth="1"/>
    <col min="2819" max="2819" width="12" style="48" customWidth="1"/>
    <col min="2820" max="2826" width="9.625" style="48" customWidth="1"/>
    <col min="2827" max="2828" width="9.5" style="48" customWidth="1"/>
    <col min="2829" max="2829" width="8.625" style="48" customWidth="1"/>
    <col min="2830" max="3072" width="10.5" style="48"/>
    <col min="3073" max="3073" width="2.625" style="48" customWidth="1"/>
    <col min="3074" max="3074" width="7.5" style="48" customWidth="1"/>
    <col min="3075" max="3075" width="12" style="48" customWidth="1"/>
    <col min="3076" max="3082" width="9.625" style="48" customWidth="1"/>
    <col min="3083" max="3084" width="9.5" style="48" customWidth="1"/>
    <col min="3085" max="3085" width="8.625" style="48" customWidth="1"/>
    <col min="3086" max="3328" width="10.5" style="48"/>
    <col min="3329" max="3329" width="2.625" style="48" customWidth="1"/>
    <col min="3330" max="3330" width="7.5" style="48" customWidth="1"/>
    <col min="3331" max="3331" width="12" style="48" customWidth="1"/>
    <col min="3332" max="3338" width="9.625" style="48" customWidth="1"/>
    <col min="3339" max="3340" width="9.5" style="48" customWidth="1"/>
    <col min="3341" max="3341" width="8.625" style="48" customWidth="1"/>
    <col min="3342" max="3584" width="10.5" style="48"/>
    <col min="3585" max="3585" width="2.625" style="48" customWidth="1"/>
    <col min="3586" max="3586" width="7.5" style="48" customWidth="1"/>
    <col min="3587" max="3587" width="12" style="48" customWidth="1"/>
    <col min="3588" max="3594" width="9.625" style="48" customWidth="1"/>
    <col min="3595" max="3596" width="9.5" style="48" customWidth="1"/>
    <col min="3597" max="3597" width="8.625" style="48" customWidth="1"/>
    <col min="3598" max="3840" width="10.5" style="48"/>
    <col min="3841" max="3841" width="2.625" style="48" customWidth="1"/>
    <col min="3842" max="3842" width="7.5" style="48" customWidth="1"/>
    <col min="3843" max="3843" width="12" style="48" customWidth="1"/>
    <col min="3844" max="3850" width="9.625" style="48" customWidth="1"/>
    <col min="3851" max="3852" width="9.5" style="48" customWidth="1"/>
    <col min="3853" max="3853" width="8.625" style="48" customWidth="1"/>
    <col min="3854" max="4096" width="10.5" style="48"/>
    <col min="4097" max="4097" width="2.625" style="48" customWidth="1"/>
    <col min="4098" max="4098" width="7.5" style="48" customWidth="1"/>
    <col min="4099" max="4099" width="12" style="48" customWidth="1"/>
    <col min="4100" max="4106" width="9.625" style="48" customWidth="1"/>
    <col min="4107" max="4108" width="9.5" style="48" customWidth="1"/>
    <col min="4109" max="4109" width="8.625" style="48" customWidth="1"/>
    <col min="4110" max="4352" width="10.5" style="48"/>
    <col min="4353" max="4353" width="2.625" style="48" customWidth="1"/>
    <col min="4354" max="4354" width="7.5" style="48" customWidth="1"/>
    <col min="4355" max="4355" width="12" style="48" customWidth="1"/>
    <col min="4356" max="4362" width="9.625" style="48" customWidth="1"/>
    <col min="4363" max="4364" width="9.5" style="48" customWidth="1"/>
    <col min="4365" max="4365" width="8.625" style="48" customWidth="1"/>
    <col min="4366" max="4608" width="10.5" style="48"/>
    <col min="4609" max="4609" width="2.625" style="48" customWidth="1"/>
    <col min="4610" max="4610" width="7.5" style="48" customWidth="1"/>
    <col min="4611" max="4611" width="12" style="48" customWidth="1"/>
    <col min="4612" max="4618" width="9.625" style="48" customWidth="1"/>
    <col min="4619" max="4620" width="9.5" style="48" customWidth="1"/>
    <col min="4621" max="4621" width="8.625" style="48" customWidth="1"/>
    <col min="4622" max="4864" width="10.5" style="48"/>
    <col min="4865" max="4865" width="2.625" style="48" customWidth="1"/>
    <col min="4866" max="4866" width="7.5" style="48" customWidth="1"/>
    <col min="4867" max="4867" width="12" style="48" customWidth="1"/>
    <col min="4868" max="4874" width="9.625" style="48" customWidth="1"/>
    <col min="4875" max="4876" width="9.5" style="48" customWidth="1"/>
    <col min="4877" max="4877" width="8.625" style="48" customWidth="1"/>
    <col min="4878" max="5120" width="10.5" style="48"/>
    <col min="5121" max="5121" width="2.625" style="48" customWidth="1"/>
    <col min="5122" max="5122" width="7.5" style="48" customWidth="1"/>
    <col min="5123" max="5123" width="12" style="48" customWidth="1"/>
    <col min="5124" max="5130" width="9.625" style="48" customWidth="1"/>
    <col min="5131" max="5132" width="9.5" style="48" customWidth="1"/>
    <col min="5133" max="5133" width="8.625" style="48" customWidth="1"/>
    <col min="5134" max="5376" width="10.5" style="48"/>
    <col min="5377" max="5377" width="2.625" style="48" customWidth="1"/>
    <col min="5378" max="5378" width="7.5" style="48" customWidth="1"/>
    <col min="5379" max="5379" width="12" style="48" customWidth="1"/>
    <col min="5380" max="5386" width="9.625" style="48" customWidth="1"/>
    <col min="5387" max="5388" width="9.5" style="48" customWidth="1"/>
    <col min="5389" max="5389" width="8.625" style="48" customWidth="1"/>
    <col min="5390" max="5632" width="10.5" style="48"/>
    <col min="5633" max="5633" width="2.625" style="48" customWidth="1"/>
    <col min="5634" max="5634" width="7.5" style="48" customWidth="1"/>
    <col min="5635" max="5635" width="12" style="48" customWidth="1"/>
    <col min="5636" max="5642" width="9.625" style="48" customWidth="1"/>
    <col min="5643" max="5644" width="9.5" style="48" customWidth="1"/>
    <col min="5645" max="5645" width="8.625" style="48" customWidth="1"/>
    <col min="5646" max="5888" width="10.5" style="48"/>
    <col min="5889" max="5889" width="2.625" style="48" customWidth="1"/>
    <col min="5890" max="5890" width="7.5" style="48" customWidth="1"/>
    <col min="5891" max="5891" width="12" style="48" customWidth="1"/>
    <col min="5892" max="5898" width="9.625" style="48" customWidth="1"/>
    <col min="5899" max="5900" width="9.5" style="48" customWidth="1"/>
    <col min="5901" max="5901" width="8.625" style="48" customWidth="1"/>
    <col min="5902" max="6144" width="10.5" style="48"/>
    <col min="6145" max="6145" width="2.625" style="48" customWidth="1"/>
    <col min="6146" max="6146" width="7.5" style="48" customWidth="1"/>
    <col min="6147" max="6147" width="12" style="48" customWidth="1"/>
    <col min="6148" max="6154" width="9.625" style="48" customWidth="1"/>
    <col min="6155" max="6156" width="9.5" style="48" customWidth="1"/>
    <col min="6157" max="6157" width="8.625" style="48" customWidth="1"/>
    <col min="6158" max="6400" width="10.5" style="48"/>
    <col min="6401" max="6401" width="2.625" style="48" customWidth="1"/>
    <col min="6402" max="6402" width="7.5" style="48" customWidth="1"/>
    <col min="6403" max="6403" width="12" style="48" customWidth="1"/>
    <col min="6404" max="6410" width="9.625" style="48" customWidth="1"/>
    <col min="6411" max="6412" width="9.5" style="48" customWidth="1"/>
    <col min="6413" max="6413" width="8.625" style="48" customWidth="1"/>
    <col min="6414" max="6656" width="10.5" style="48"/>
    <col min="6657" max="6657" width="2.625" style="48" customWidth="1"/>
    <col min="6658" max="6658" width="7.5" style="48" customWidth="1"/>
    <col min="6659" max="6659" width="12" style="48" customWidth="1"/>
    <col min="6660" max="6666" width="9.625" style="48" customWidth="1"/>
    <col min="6667" max="6668" width="9.5" style="48" customWidth="1"/>
    <col min="6669" max="6669" width="8.625" style="48" customWidth="1"/>
    <col min="6670" max="6912" width="10.5" style="48"/>
    <col min="6913" max="6913" width="2.625" style="48" customWidth="1"/>
    <col min="6914" max="6914" width="7.5" style="48" customWidth="1"/>
    <col min="6915" max="6915" width="12" style="48" customWidth="1"/>
    <col min="6916" max="6922" width="9.625" style="48" customWidth="1"/>
    <col min="6923" max="6924" width="9.5" style="48" customWidth="1"/>
    <col min="6925" max="6925" width="8.625" style="48" customWidth="1"/>
    <col min="6926" max="7168" width="10.5" style="48"/>
    <col min="7169" max="7169" width="2.625" style="48" customWidth="1"/>
    <col min="7170" max="7170" width="7.5" style="48" customWidth="1"/>
    <col min="7171" max="7171" width="12" style="48" customWidth="1"/>
    <col min="7172" max="7178" width="9.625" style="48" customWidth="1"/>
    <col min="7179" max="7180" width="9.5" style="48" customWidth="1"/>
    <col min="7181" max="7181" width="8.625" style="48" customWidth="1"/>
    <col min="7182" max="7424" width="10.5" style="48"/>
    <col min="7425" max="7425" width="2.625" style="48" customWidth="1"/>
    <col min="7426" max="7426" width="7.5" style="48" customWidth="1"/>
    <col min="7427" max="7427" width="12" style="48" customWidth="1"/>
    <col min="7428" max="7434" width="9.625" style="48" customWidth="1"/>
    <col min="7435" max="7436" width="9.5" style="48" customWidth="1"/>
    <col min="7437" max="7437" width="8.625" style="48" customWidth="1"/>
    <col min="7438" max="7680" width="10.5" style="48"/>
    <col min="7681" max="7681" width="2.625" style="48" customWidth="1"/>
    <col min="7682" max="7682" width="7.5" style="48" customWidth="1"/>
    <col min="7683" max="7683" width="12" style="48" customWidth="1"/>
    <col min="7684" max="7690" width="9.625" style="48" customWidth="1"/>
    <col min="7691" max="7692" width="9.5" style="48" customWidth="1"/>
    <col min="7693" max="7693" width="8.625" style="48" customWidth="1"/>
    <col min="7694" max="7936" width="10.5" style="48"/>
    <col min="7937" max="7937" width="2.625" style="48" customWidth="1"/>
    <col min="7938" max="7938" width="7.5" style="48" customWidth="1"/>
    <col min="7939" max="7939" width="12" style="48" customWidth="1"/>
    <col min="7940" max="7946" width="9.625" style="48" customWidth="1"/>
    <col min="7947" max="7948" width="9.5" style="48" customWidth="1"/>
    <col min="7949" max="7949" width="8.625" style="48" customWidth="1"/>
    <col min="7950" max="8192" width="10.5" style="48"/>
    <col min="8193" max="8193" width="2.625" style="48" customWidth="1"/>
    <col min="8194" max="8194" width="7.5" style="48" customWidth="1"/>
    <col min="8195" max="8195" width="12" style="48" customWidth="1"/>
    <col min="8196" max="8202" width="9.625" style="48" customWidth="1"/>
    <col min="8203" max="8204" width="9.5" style="48" customWidth="1"/>
    <col min="8205" max="8205" width="8.625" style="48" customWidth="1"/>
    <col min="8206" max="8448" width="10.5" style="48"/>
    <col min="8449" max="8449" width="2.625" style="48" customWidth="1"/>
    <col min="8450" max="8450" width="7.5" style="48" customWidth="1"/>
    <col min="8451" max="8451" width="12" style="48" customWidth="1"/>
    <col min="8452" max="8458" width="9.625" style="48" customWidth="1"/>
    <col min="8459" max="8460" width="9.5" style="48" customWidth="1"/>
    <col min="8461" max="8461" width="8.625" style="48" customWidth="1"/>
    <col min="8462" max="8704" width="10.5" style="48"/>
    <col min="8705" max="8705" width="2.625" style="48" customWidth="1"/>
    <col min="8706" max="8706" width="7.5" style="48" customWidth="1"/>
    <col min="8707" max="8707" width="12" style="48" customWidth="1"/>
    <col min="8708" max="8714" width="9.625" style="48" customWidth="1"/>
    <col min="8715" max="8716" width="9.5" style="48" customWidth="1"/>
    <col min="8717" max="8717" width="8.625" style="48" customWidth="1"/>
    <col min="8718" max="8960" width="10.5" style="48"/>
    <col min="8961" max="8961" width="2.625" style="48" customWidth="1"/>
    <col min="8962" max="8962" width="7.5" style="48" customWidth="1"/>
    <col min="8963" max="8963" width="12" style="48" customWidth="1"/>
    <col min="8964" max="8970" width="9.625" style="48" customWidth="1"/>
    <col min="8971" max="8972" width="9.5" style="48" customWidth="1"/>
    <col min="8973" max="8973" width="8.625" style="48" customWidth="1"/>
    <col min="8974" max="9216" width="10.5" style="48"/>
    <col min="9217" max="9217" width="2.625" style="48" customWidth="1"/>
    <col min="9218" max="9218" width="7.5" style="48" customWidth="1"/>
    <col min="9219" max="9219" width="12" style="48" customWidth="1"/>
    <col min="9220" max="9226" width="9.625" style="48" customWidth="1"/>
    <col min="9227" max="9228" width="9.5" style="48" customWidth="1"/>
    <col min="9229" max="9229" width="8.625" style="48" customWidth="1"/>
    <col min="9230" max="9472" width="10.5" style="48"/>
    <col min="9473" max="9473" width="2.625" style="48" customWidth="1"/>
    <col min="9474" max="9474" width="7.5" style="48" customWidth="1"/>
    <col min="9475" max="9475" width="12" style="48" customWidth="1"/>
    <col min="9476" max="9482" width="9.625" style="48" customWidth="1"/>
    <col min="9483" max="9484" width="9.5" style="48" customWidth="1"/>
    <col min="9485" max="9485" width="8.625" style="48" customWidth="1"/>
    <col min="9486" max="9728" width="10.5" style="48"/>
    <col min="9729" max="9729" width="2.625" style="48" customWidth="1"/>
    <col min="9730" max="9730" width="7.5" style="48" customWidth="1"/>
    <col min="9731" max="9731" width="12" style="48" customWidth="1"/>
    <col min="9732" max="9738" width="9.625" style="48" customWidth="1"/>
    <col min="9739" max="9740" width="9.5" style="48" customWidth="1"/>
    <col min="9741" max="9741" width="8.625" style="48" customWidth="1"/>
    <col min="9742" max="9984" width="10.5" style="48"/>
    <col min="9985" max="9985" width="2.625" style="48" customWidth="1"/>
    <col min="9986" max="9986" width="7.5" style="48" customWidth="1"/>
    <col min="9987" max="9987" width="12" style="48" customWidth="1"/>
    <col min="9988" max="9994" width="9.625" style="48" customWidth="1"/>
    <col min="9995" max="9996" width="9.5" style="48" customWidth="1"/>
    <col min="9997" max="9997" width="8.625" style="48" customWidth="1"/>
    <col min="9998" max="10240" width="10.5" style="48"/>
    <col min="10241" max="10241" width="2.625" style="48" customWidth="1"/>
    <col min="10242" max="10242" width="7.5" style="48" customWidth="1"/>
    <col min="10243" max="10243" width="12" style="48" customWidth="1"/>
    <col min="10244" max="10250" width="9.625" style="48" customWidth="1"/>
    <col min="10251" max="10252" width="9.5" style="48" customWidth="1"/>
    <col min="10253" max="10253" width="8.625" style="48" customWidth="1"/>
    <col min="10254" max="10496" width="10.5" style="48"/>
    <col min="10497" max="10497" width="2.625" style="48" customWidth="1"/>
    <col min="10498" max="10498" width="7.5" style="48" customWidth="1"/>
    <col min="10499" max="10499" width="12" style="48" customWidth="1"/>
    <col min="10500" max="10506" width="9.625" style="48" customWidth="1"/>
    <col min="10507" max="10508" width="9.5" style="48" customWidth="1"/>
    <col min="10509" max="10509" width="8.625" style="48" customWidth="1"/>
    <col min="10510" max="10752" width="10.5" style="48"/>
    <col min="10753" max="10753" width="2.625" style="48" customWidth="1"/>
    <col min="10754" max="10754" width="7.5" style="48" customWidth="1"/>
    <col min="10755" max="10755" width="12" style="48" customWidth="1"/>
    <col min="10756" max="10762" width="9.625" style="48" customWidth="1"/>
    <col min="10763" max="10764" width="9.5" style="48" customWidth="1"/>
    <col min="10765" max="10765" width="8.625" style="48" customWidth="1"/>
    <col min="10766" max="11008" width="10.5" style="48"/>
    <col min="11009" max="11009" width="2.625" style="48" customWidth="1"/>
    <col min="11010" max="11010" width="7.5" style="48" customWidth="1"/>
    <col min="11011" max="11011" width="12" style="48" customWidth="1"/>
    <col min="11012" max="11018" width="9.625" style="48" customWidth="1"/>
    <col min="11019" max="11020" width="9.5" style="48" customWidth="1"/>
    <col min="11021" max="11021" width="8.625" style="48" customWidth="1"/>
    <col min="11022" max="11264" width="10.5" style="48"/>
    <col min="11265" max="11265" width="2.625" style="48" customWidth="1"/>
    <col min="11266" max="11266" width="7.5" style="48" customWidth="1"/>
    <col min="11267" max="11267" width="12" style="48" customWidth="1"/>
    <col min="11268" max="11274" width="9.625" style="48" customWidth="1"/>
    <col min="11275" max="11276" width="9.5" style="48" customWidth="1"/>
    <col min="11277" max="11277" width="8.625" style="48" customWidth="1"/>
    <col min="11278" max="11520" width="10.5" style="48"/>
    <col min="11521" max="11521" width="2.625" style="48" customWidth="1"/>
    <col min="11522" max="11522" width="7.5" style="48" customWidth="1"/>
    <col min="11523" max="11523" width="12" style="48" customWidth="1"/>
    <col min="11524" max="11530" width="9.625" style="48" customWidth="1"/>
    <col min="11531" max="11532" width="9.5" style="48" customWidth="1"/>
    <col min="11533" max="11533" width="8.625" style="48" customWidth="1"/>
    <col min="11534" max="11776" width="10.5" style="48"/>
    <col min="11777" max="11777" width="2.625" style="48" customWidth="1"/>
    <col min="11778" max="11778" width="7.5" style="48" customWidth="1"/>
    <col min="11779" max="11779" width="12" style="48" customWidth="1"/>
    <col min="11780" max="11786" width="9.625" style="48" customWidth="1"/>
    <col min="11787" max="11788" width="9.5" style="48" customWidth="1"/>
    <col min="11789" max="11789" width="8.625" style="48" customWidth="1"/>
    <col min="11790" max="12032" width="10.5" style="48"/>
    <col min="12033" max="12033" width="2.625" style="48" customWidth="1"/>
    <col min="12034" max="12034" width="7.5" style="48" customWidth="1"/>
    <col min="12035" max="12035" width="12" style="48" customWidth="1"/>
    <col min="12036" max="12042" width="9.625" style="48" customWidth="1"/>
    <col min="12043" max="12044" width="9.5" style="48" customWidth="1"/>
    <col min="12045" max="12045" width="8.625" style="48" customWidth="1"/>
    <col min="12046" max="12288" width="10.5" style="48"/>
    <col min="12289" max="12289" width="2.625" style="48" customWidth="1"/>
    <col min="12290" max="12290" width="7.5" style="48" customWidth="1"/>
    <col min="12291" max="12291" width="12" style="48" customWidth="1"/>
    <col min="12292" max="12298" width="9.625" style="48" customWidth="1"/>
    <col min="12299" max="12300" width="9.5" style="48" customWidth="1"/>
    <col min="12301" max="12301" width="8.625" style="48" customWidth="1"/>
    <col min="12302" max="12544" width="10.5" style="48"/>
    <col min="12545" max="12545" width="2.625" style="48" customWidth="1"/>
    <col min="12546" max="12546" width="7.5" style="48" customWidth="1"/>
    <col min="12547" max="12547" width="12" style="48" customWidth="1"/>
    <col min="12548" max="12554" width="9.625" style="48" customWidth="1"/>
    <col min="12555" max="12556" width="9.5" style="48" customWidth="1"/>
    <col min="12557" max="12557" width="8.625" style="48" customWidth="1"/>
    <col min="12558" max="12800" width="10.5" style="48"/>
    <col min="12801" max="12801" width="2.625" style="48" customWidth="1"/>
    <col min="12802" max="12802" width="7.5" style="48" customWidth="1"/>
    <col min="12803" max="12803" width="12" style="48" customWidth="1"/>
    <col min="12804" max="12810" width="9.625" style="48" customWidth="1"/>
    <col min="12811" max="12812" width="9.5" style="48" customWidth="1"/>
    <col min="12813" max="12813" width="8.625" style="48" customWidth="1"/>
    <col min="12814" max="13056" width="10.5" style="48"/>
    <col min="13057" max="13057" width="2.625" style="48" customWidth="1"/>
    <col min="13058" max="13058" width="7.5" style="48" customWidth="1"/>
    <col min="13059" max="13059" width="12" style="48" customWidth="1"/>
    <col min="13060" max="13066" width="9.625" style="48" customWidth="1"/>
    <col min="13067" max="13068" width="9.5" style="48" customWidth="1"/>
    <col min="13069" max="13069" width="8.625" style="48" customWidth="1"/>
    <col min="13070" max="13312" width="10.5" style="48"/>
    <col min="13313" max="13313" width="2.625" style="48" customWidth="1"/>
    <col min="13314" max="13314" width="7.5" style="48" customWidth="1"/>
    <col min="13315" max="13315" width="12" style="48" customWidth="1"/>
    <col min="13316" max="13322" width="9.625" style="48" customWidth="1"/>
    <col min="13323" max="13324" width="9.5" style="48" customWidth="1"/>
    <col min="13325" max="13325" width="8.625" style="48" customWidth="1"/>
    <col min="13326" max="13568" width="10.5" style="48"/>
    <col min="13569" max="13569" width="2.625" style="48" customWidth="1"/>
    <col min="13570" max="13570" width="7.5" style="48" customWidth="1"/>
    <col min="13571" max="13571" width="12" style="48" customWidth="1"/>
    <col min="13572" max="13578" width="9.625" style="48" customWidth="1"/>
    <col min="13579" max="13580" width="9.5" style="48" customWidth="1"/>
    <col min="13581" max="13581" width="8.625" style="48" customWidth="1"/>
    <col min="13582" max="13824" width="10.5" style="48"/>
    <col min="13825" max="13825" width="2.625" style="48" customWidth="1"/>
    <col min="13826" max="13826" width="7.5" style="48" customWidth="1"/>
    <col min="13827" max="13827" width="12" style="48" customWidth="1"/>
    <col min="13828" max="13834" width="9.625" style="48" customWidth="1"/>
    <col min="13835" max="13836" width="9.5" style="48" customWidth="1"/>
    <col min="13837" max="13837" width="8.625" style="48" customWidth="1"/>
    <col min="13838" max="14080" width="10.5" style="48"/>
    <col min="14081" max="14081" width="2.625" style="48" customWidth="1"/>
    <col min="14082" max="14082" width="7.5" style="48" customWidth="1"/>
    <col min="14083" max="14083" width="12" style="48" customWidth="1"/>
    <col min="14084" max="14090" width="9.625" style="48" customWidth="1"/>
    <col min="14091" max="14092" width="9.5" style="48" customWidth="1"/>
    <col min="14093" max="14093" width="8.625" style="48" customWidth="1"/>
    <col min="14094" max="14336" width="10.5" style="48"/>
    <col min="14337" max="14337" width="2.625" style="48" customWidth="1"/>
    <col min="14338" max="14338" width="7.5" style="48" customWidth="1"/>
    <col min="14339" max="14339" width="12" style="48" customWidth="1"/>
    <col min="14340" max="14346" width="9.625" style="48" customWidth="1"/>
    <col min="14347" max="14348" width="9.5" style="48" customWidth="1"/>
    <col min="14349" max="14349" width="8.625" style="48" customWidth="1"/>
    <col min="14350" max="14592" width="10.5" style="48"/>
    <col min="14593" max="14593" width="2.625" style="48" customWidth="1"/>
    <col min="14594" max="14594" width="7.5" style="48" customWidth="1"/>
    <col min="14595" max="14595" width="12" style="48" customWidth="1"/>
    <col min="14596" max="14602" width="9.625" style="48" customWidth="1"/>
    <col min="14603" max="14604" width="9.5" style="48" customWidth="1"/>
    <col min="14605" max="14605" width="8.625" style="48" customWidth="1"/>
    <col min="14606" max="14848" width="10.5" style="48"/>
    <col min="14849" max="14849" width="2.625" style="48" customWidth="1"/>
    <col min="14850" max="14850" width="7.5" style="48" customWidth="1"/>
    <col min="14851" max="14851" width="12" style="48" customWidth="1"/>
    <col min="14852" max="14858" width="9.625" style="48" customWidth="1"/>
    <col min="14859" max="14860" width="9.5" style="48" customWidth="1"/>
    <col min="14861" max="14861" width="8.625" style="48" customWidth="1"/>
    <col min="14862" max="15104" width="10.5" style="48"/>
    <col min="15105" max="15105" width="2.625" style="48" customWidth="1"/>
    <col min="15106" max="15106" width="7.5" style="48" customWidth="1"/>
    <col min="15107" max="15107" width="12" style="48" customWidth="1"/>
    <col min="15108" max="15114" width="9.625" style="48" customWidth="1"/>
    <col min="15115" max="15116" width="9.5" style="48" customWidth="1"/>
    <col min="15117" max="15117" width="8.625" style="48" customWidth="1"/>
    <col min="15118" max="15360" width="10.5" style="48"/>
    <col min="15361" max="15361" width="2.625" style="48" customWidth="1"/>
    <col min="15362" max="15362" width="7.5" style="48" customWidth="1"/>
    <col min="15363" max="15363" width="12" style="48" customWidth="1"/>
    <col min="15364" max="15370" width="9.625" style="48" customWidth="1"/>
    <col min="15371" max="15372" width="9.5" style="48" customWidth="1"/>
    <col min="15373" max="15373" width="8.625" style="48" customWidth="1"/>
    <col min="15374" max="15616" width="10.5" style="48"/>
    <col min="15617" max="15617" width="2.625" style="48" customWidth="1"/>
    <col min="15618" max="15618" width="7.5" style="48" customWidth="1"/>
    <col min="15619" max="15619" width="12" style="48" customWidth="1"/>
    <col min="15620" max="15626" width="9.625" style="48" customWidth="1"/>
    <col min="15627" max="15628" width="9.5" style="48" customWidth="1"/>
    <col min="15629" max="15629" width="8.625" style="48" customWidth="1"/>
    <col min="15630" max="15872" width="10.5" style="48"/>
    <col min="15873" max="15873" width="2.625" style="48" customWidth="1"/>
    <col min="15874" max="15874" width="7.5" style="48" customWidth="1"/>
    <col min="15875" max="15875" width="12" style="48" customWidth="1"/>
    <col min="15876" max="15882" width="9.625" style="48" customWidth="1"/>
    <col min="15883" max="15884" width="9.5" style="48" customWidth="1"/>
    <col min="15885" max="15885" width="8.625" style="48" customWidth="1"/>
    <col min="15886" max="16128" width="10.5" style="48"/>
    <col min="16129" max="16129" width="2.625" style="48" customWidth="1"/>
    <col min="16130" max="16130" width="7.5" style="48" customWidth="1"/>
    <col min="16131" max="16131" width="12" style="48" customWidth="1"/>
    <col min="16132" max="16138" width="9.625" style="48" customWidth="1"/>
    <col min="16139" max="16140" width="9.5" style="48" customWidth="1"/>
    <col min="16141" max="16141" width="8.625" style="48" customWidth="1"/>
    <col min="16142" max="16384" width="10.5" style="48"/>
  </cols>
  <sheetData>
    <row r="1" spans="2:14" ht="24.75" customHeight="1" thickBot="1">
      <c r="B1" s="361" t="s">
        <v>408</v>
      </c>
      <c r="C1" s="50"/>
      <c r="D1" s="47"/>
      <c r="E1" s="47"/>
      <c r="F1" s="47"/>
      <c r="G1" s="47"/>
      <c r="H1" s="47"/>
      <c r="I1" s="47"/>
    </row>
    <row r="2" spans="2:14" ht="21.75" customHeight="1">
      <c r="B2" s="362"/>
      <c r="D2" s="115"/>
      <c r="E2" s="215" t="s">
        <v>289</v>
      </c>
      <c r="F2" s="216"/>
      <c r="G2" s="216"/>
      <c r="H2" s="216"/>
      <c r="I2" s="216"/>
      <c r="J2" s="297"/>
      <c r="K2" s="216"/>
      <c r="L2" s="297"/>
    </row>
    <row r="3" spans="2:14" ht="19.5" customHeight="1">
      <c r="B3" s="88"/>
      <c r="D3" s="94"/>
      <c r="E3" s="63"/>
      <c r="F3" s="62"/>
      <c r="G3" s="62"/>
      <c r="H3" s="62"/>
      <c r="I3" s="62"/>
      <c r="J3" s="62"/>
      <c r="K3" s="298"/>
      <c r="L3" s="220"/>
    </row>
    <row r="4" spans="2:14" ht="19.5" customHeight="1">
      <c r="B4" s="88"/>
      <c r="D4" s="62" t="s">
        <v>274</v>
      </c>
      <c r="E4" s="63"/>
      <c r="F4" s="62"/>
      <c r="G4" s="62"/>
      <c r="H4" s="62"/>
      <c r="I4" s="62" t="s">
        <v>409</v>
      </c>
      <c r="J4" s="62"/>
      <c r="K4" s="129" t="s">
        <v>410</v>
      </c>
      <c r="L4" s="220"/>
    </row>
    <row r="5" spans="2:14" ht="19.5" customHeight="1">
      <c r="B5" s="88"/>
      <c r="D5" s="94"/>
      <c r="E5" s="63" t="s">
        <v>403</v>
      </c>
      <c r="F5" s="62" t="s">
        <v>411</v>
      </c>
      <c r="G5" s="62" t="s">
        <v>404</v>
      </c>
      <c r="H5" s="62" t="s">
        <v>405</v>
      </c>
      <c r="I5" s="62" t="s">
        <v>412</v>
      </c>
      <c r="J5" s="62" t="s">
        <v>413</v>
      </c>
      <c r="K5" s="129" t="s">
        <v>414</v>
      </c>
      <c r="L5" s="220" t="s">
        <v>273</v>
      </c>
    </row>
    <row r="6" spans="2:14" ht="19.5" customHeight="1">
      <c r="B6" s="88"/>
      <c r="D6" s="94"/>
      <c r="E6" s="63"/>
      <c r="F6" s="62"/>
      <c r="G6" s="62"/>
      <c r="H6" s="62"/>
      <c r="I6" s="62" t="s">
        <v>415</v>
      </c>
      <c r="J6" s="62"/>
      <c r="K6" s="129" t="s">
        <v>416</v>
      </c>
      <c r="L6" s="220"/>
    </row>
    <row r="7" spans="2:14" ht="19.5" customHeight="1">
      <c r="B7" s="363"/>
      <c r="C7" s="77"/>
      <c r="D7" s="136"/>
      <c r="E7" s="79"/>
      <c r="F7" s="78"/>
      <c r="G7" s="78"/>
      <c r="H7" s="78"/>
      <c r="I7" s="78"/>
      <c r="J7" s="78"/>
      <c r="K7" s="303"/>
      <c r="L7" s="288"/>
    </row>
    <row r="8" spans="2:14" ht="24" hidden="1" customHeight="1">
      <c r="B8" s="364" t="s">
        <v>417</v>
      </c>
      <c r="C8" s="365" t="s">
        <v>418</v>
      </c>
      <c r="D8" s="366">
        <f>SUM(E8:L8)</f>
        <v>719</v>
      </c>
      <c r="E8" s="367">
        <v>3</v>
      </c>
      <c r="F8" s="91" t="s">
        <v>205</v>
      </c>
      <c r="G8" s="366">
        <v>52</v>
      </c>
      <c r="H8" s="366">
        <v>652</v>
      </c>
      <c r="I8" s="91" t="s">
        <v>205</v>
      </c>
      <c r="J8" s="91" t="s">
        <v>205</v>
      </c>
      <c r="K8" s="368">
        <v>12</v>
      </c>
      <c r="L8" s="369" t="s">
        <v>206</v>
      </c>
      <c r="M8" s="346"/>
      <c r="N8" s="188"/>
    </row>
    <row r="9" spans="2:14" ht="24" hidden="1" customHeight="1">
      <c r="B9" s="364" t="s">
        <v>419</v>
      </c>
      <c r="C9" s="365" t="s">
        <v>420</v>
      </c>
      <c r="D9" s="366">
        <f t="shared" ref="D9:D25" si="0">SUM(E9:L9)</f>
        <v>838</v>
      </c>
      <c r="E9" s="367">
        <v>4</v>
      </c>
      <c r="F9" s="91" t="s">
        <v>205</v>
      </c>
      <c r="G9" s="366">
        <v>60</v>
      </c>
      <c r="H9" s="366">
        <v>763</v>
      </c>
      <c r="I9" s="91" t="s">
        <v>205</v>
      </c>
      <c r="J9" s="91" t="s">
        <v>205</v>
      </c>
      <c r="K9" s="368">
        <v>9</v>
      </c>
      <c r="L9" s="369">
        <v>2</v>
      </c>
      <c r="M9" s="346"/>
      <c r="N9" s="188"/>
    </row>
    <row r="10" spans="2:14" ht="24" customHeight="1">
      <c r="B10" s="364" t="s">
        <v>421</v>
      </c>
      <c r="C10" s="365" t="s">
        <v>422</v>
      </c>
      <c r="D10" s="366">
        <f t="shared" si="0"/>
        <v>916</v>
      </c>
      <c r="E10" s="367">
        <v>3</v>
      </c>
      <c r="F10" s="91" t="s">
        <v>205</v>
      </c>
      <c r="G10" s="366">
        <v>69</v>
      </c>
      <c r="H10" s="366">
        <v>834</v>
      </c>
      <c r="I10" s="91" t="s">
        <v>205</v>
      </c>
      <c r="J10" s="91" t="s">
        <v>205</v>
      </c>
      <c r="K10" s="368">
        <v>8</v>
      </c>
      <c r="L10" s="369">
        <v>2</v>
      </c>
      <c r="M10" s="346"/>
      <c r="N10" s="188"/>
    </row>
    <row r="11" spans="2:14" ht="24" customHeight="1">
      <c r="B11" s="364" t="s">
        <v>423</v>
      </c>
      <c r="C11" s="365" t="s">
        <v>424</v>
      </c>
      <c r="D11" s="366">
        <f t="shared" si="0"/>
        <v>990</v>
      </c>
      <c r="E11" s="367">
        <v>4</v>
      </c>
      <c r="F11" s="91" t="s">
        <v>205</v>
      </c>
      <c r="G11" s="366">
        <v>76</v>
      </c>
      <c r="H11" s="366">
        <v>889</v>
      </c>
      <c r="I11" s="91" t="s">
        <v>205</v>
      </c>
      <c r="J11" s="91" t="s">
        <v>205</v>
      </c>
      <c r="K11" s="368">
        <v>11</v>
      </c>
      <c r="L11" s="369">
        <v>10</v>
      </c>
      <c r="M11" s="346"/>
      <c r="N11" s="188"/>
    </row>
    <row r="12" spans="2:14" ht="24" customHeight="1">
      <c r="B12" s="364" t="s">
        <v>86</v>
      </c>
      <c r="C12" s="365" t="s">
        <v>425</v>
      </c>
      <c r="D12" s="366">
        <f t="shared" si="0"/>
        <v>1081</v>
      </c>
      <c r="E12" s="367">
        <v>4</v>
      </c>
      <c r="F12" s="91" t="s">
        <v>426</v>
      </c>
      <c r="G12" s="366">
        <v>78</v>
      </c>
      <c r="H12" s="366">
        <v>982</v>
      </c>
      <c r="I12" s="91" t="s">
        <v>205</v>
      </c>
      <c r="J12" s="91" t="s">
        <v>205</v>
      </c>
      <c r="K12" s="368">
        <v>9</v>
      </c>
      <c r="L12" s="369">
        <v>8</v>
      </c>
      <c r="M12" s="346"/>
      <c r="N12" s="188"/>
    </row>
    <row r="13" spans="2:14" ht="24" customHeight="1">
      <c r="B13" s="364" t="s">
        <v>88</v>
      </c>
      <c r="C13" s="365" t="s">
        <v>427</v>
      </c>
      <c r="D13" s="366">
        <f t="shared" si="0"/>
        <v>1138</v>
      </c>
      <c r="E13" s="367">
        <v>2</v>
      </c>
      <c r="F13" s="366">
        <v>3</v>
      </c>
      <c r="G13" s="366">
        <v>83</v>
      </c>
      <c r="H13" s="366">
        <v>1033</v>
      </c>
      <c r="I13" s="366" t="s">
        <v>206</v>
      </c>
      <c r="J13" s="366">
        <v>1</v>
      </c>
      <c r="K13" s="368">
        <v>11</v>
      </c>
      <c r="L13" s="369">
        <v>5</v>
      </c>
      <c r="M13" s="346"/>
      <c r="N13" s="188"/>
    </row>
    <row r="14" spans="2:14" ht="24" customHeight="1">
      <c r="B14" s="370" t="s">
        <v>90</v>
      </c>
      <c r="C14" s="365" t="s">
        <v>91</v>
      </c>
      <c r="D14" s="366">
        <f t="shared" si="0"/>
        <v>1265</v>
      </c>
      <c r="E14" s="367">
        <v>17</v>
      </c>
      <c r="F14" s="366">
        <v>5</v>
      </c>
      <c r="G14" s="366">
        <v>72</v>
      </c>
      <c r="H14" s="366">
        <v>1156</v>
      </c>
      <c r="I14" s="366" t="s">
        <v>206</v>
      </c>
      <c r="J14" s="366">
        <v>1</v>
      </c>
      <c r="K14" s="368">
        <v>14</v>
      </c>
      <c r="L14" s="369" t="s">
        <v>206</v>
      </c>
      <c r="M14" s="346"/>
      <c r="N14" s="188"/>
    </row>
    <row r="15" spans="2:14" ht="24" customHeight="1">
      <c r="B15" s="364" t="s">
        <v>92</v>
      </c>
      <c r="C15" s="96" t="s">
        <v>93</v>
      </c>
      <c r="D15" s="366">
        <f t="shared" si="0"/>
        <v>1408</v>
      </c>
      <c r="E15" s="367">
        <v>6</v>
      </c>
      <c r="F15" s="366" t="s">
        <v>206</v>
      </c>
      <c r="G15" s="366">
        <v>87</v>
      </c>
      <c r="H15" s="366">
        <v>1300</v>
      </c>
      <c r="I15" s="366" t="s">
        <v>206</v>
      </c>
      <c r="J15" s="366" t="s">
        <v>206</v>
      </c>
      <c r="K15" s="368">
        <v>13</v>
      </c>
      <c r="L15" s="369">
        <v>2</v>
      </c>
    </row>
    <row r="16" spans="2:14" ht="24" customHeight="1">
      <c r="B16" s="371" t="s">
        <v>428</v>
      </c>
      <c r="C16" s="96" t="s">
        <v>94</v>
      </c>
      <c r="D16" s="366">
        <f t="shared" si="0"/>
        <v>1508</v>
      </c>
      <c r="E16" s="367">
        <v>5</v>
      </c>
      <c r="F16" s="366">
        <v>11</v>
      </c>
      <c r="G16" s="366">
        <v>88</v>
      </c>
      <c r="H16" s="366">
        <v>1390</v>
      </c>
      <c r="I16" s="366" t="s">
        <v>206</v>
      </c>
      <c r="J16" s="366">
        <v>1</v>
      </c>
      <c r="K16" s="368">
        <v>13</v>
      </c>
      <c r="L16" s="369" t="s">
        <v>206</v>
      </c>
    </row>
    <row r="17" spans="2:12" ht="24" customHeight="1">
      <c r="B17" s="371" t="s">
        <v>429</v>
      </c>
      <c r="C17" s="96" t="s">
        <v>95</v>
      </c>
      <c r="D17" s="366">
        <f t="shared" si="0"/>
        <v>1632</v>
      </c>
      <c r="E17" s="367">
        <v>10</v>
      </c>
      <c r="F17" s="366">
        <v>12</v>
      </c>
      <c r="G17" s="366">
        <v>101</v>
      </c>
      <c r="H17" s="366">
        <v>1492</v>
      </c>
      <c r="I17" s="366" t="s">
        <v>206</v>
      </c>
      <c r="J17" s="366">
        <v>4</v>
      </c>
      <c r="K17" s="368">
        <v>9</v>
      </c>
      <c r="L17" s="369">
        <v>4</v>
      </c>
    </row>
    <row r="18" spans="2:12" ht="24" customHeight="1">
      <c r="B18" s="371" t="s">
        <v>430</v>
      </c>
      <c r="C18" s="96" t="s">
        <v>97</v>
      </c>
      <c r="D18" s="366">
        <f t="shared" si="0"/>
        <v>1789</v>
      </c>
      <c r="E18" s="372">
        <v>16</v>
      </c>
      <c r="F18" s="373">
        <v>3</v>
      </c>
      <c r="G18" s="373">
        <v>108</v>
      </c>
      <c r="H18" s="373">
        <v>1641</v>
      </c>
      <c r="I18" s="373">
        <v>10</v>
      </c>
      <c r="J18" s="373">
        <v>6</v>
      </c>
      <c r="K18" s="373">
        <v>3</v>
      </c>
      <c r="L18" s="374">
        <v>2</v>
      </c>
    </row>
    <row r="19" spans="2:12" ht="24" customHeight="1">
      <c r="B19" s="371" t="s">
        <v>431</v>
      </c>
      <c r="C19" s="96" t="s">
        <v>99</v>
      </c>
      <c r="D19" s="366">
        <f t="shared" si="0"/>
        <v>1912</v>
      </c>
      <c r="E19" s="372">
        <v>13</v>
      </c>
      <c r="F19" s="373">
        <v>4</v>
      </c>
      <c r="G19" s="373">
        <v>110</v>
      </c>
      <c r="H19" s="373">
        <v>1770</v>
      </c>
      <c r="I19" s="373">
        <v>1</v>
      </c>
      <c r="J19" s="373">
        <v>2</v>
      </c>
      <c r="K19" s="373">
        <v>9</v>
      </c>
      <c r="L19" s="374">
        <v>3</v>
      </c>
    </row>
    <row r="20" spans="2:12" ht="24" customHeight="1">
      <c r="B20" s="371" t="s">
        <v>432</v>
      </c>
      <c r="C20" s="96" t="s">
        <v>101</v>
      </c>
      <c r="D20" s="366">
        <f>SUM(E20:L20)</f>
        <v>1939</v>
      </c>
      <c r="E20" s="372">
        <v>16</v>
      </c>
      <c r="F20" s="373">
        <v>7</v>
      </c>
      <c r="G20" s="373">
        <v>130</v>
      </c>
      <c r="H20" s="373">
        <v>1743</v>
      </c>
      <c r="I20" s="373">
        <v>1</v>
      </c>
      <c r="J20" s="373">
        <v>10</v>
      </c>
      <c r="K20" s="373">
        <v>16</v>
      </c>
      <c r="L20" s="374">
        <v>16</v>
      </c>
    </row>
    <row r="21" spans="2:12" ht="24" customHeight="1">
      <c r="B21" s="371" t="s">
        <v>433</v>
      </c>
      <c r="C21" s="96" t="s">
        <v>102</v>
      </c>
      <c r="D21" s="366">
        <f>SUM(E21:L21)</f>
        <v>2170</v>
      </c>
      <c r="E21" s="372">
        <v>16</v>
      </c>
      <c r="F21" s="373">
        <v>4</v>
      </c>
      <c r="G21" s="373">
        <v>126</v>
      </c>
      <c r="H21" s="373">
        <v>1995</v>
      </c>
      <c r="I21" s="373">
        <v>3</v>
      </c>
      <c r="J21" s="373">
        <v>11</v>
      </c>
      <c r="K21" s="373">
        <v>8</v>
      </c>
      <c r="L21" s="374">
        <v>7</v>
      </c>
    </row>
    <row r="22" spans="2:12" ht="24" customHeight="1">
      <c r="B22" s="371" t="s">
        <v>434</v>
      </c>
      <c r="C22" s="96" t="s">
        <v>104</v>
      </c>
      <c r="D22" s="366">
        <v>2292</v>
      </c>
      <c r="E22" s="372">
        <v>10</v>
      </c>
      <c r="F22" s="373">
        <v>9</v>
      </c>
      <c r="G22" s="373">
        <v>137</v>
      </c>
      <c r="H22" s="373">
        <v>2108</v>
      </c>
      <c r="I22" s="373">
        <v>3</v>
      </c>
      <c r="J22" s="373">
        <v>7</v>
      </c>
      <c r="K22" s="373">
        <v>14</v>
      </c>
      <c r="L22" s="374">
        <v>4</v>
      </c>
    </row>
    <row r="23" spans="2:12" ht="24" customHeight="1">
      <c r="B23" s="371" t="s">
        <v>435</v>
      </c>
      <c r="C23" s="96" t="s">
        <v>106</v>
      </c>
      <c r="D23" s="366">
        <f>SUM(E23:L23)</f>
        <v>2414</v>
      </c>
      <c r="E23" s="372">
        <v>14</v>
      </c>
      <c r="F23" s="373">
        <v>3</v>
      </c>
      <c r="G23" s="373">
        <v>161</v>
      </c>
      <c r="H23" s="373">
        <v>2205</v>
      </c>
      <c r="I23" s="373">
        <v>3</v>
      </c>
      <c r="J23" s="373">
        <v>3</v>
      </c>
      <c r="K23" s="373">
        <v>16</v>
      </c>
      <c r="L23" s="374">
        <v>9</v>
      </c>
    </row>
    <row r="24" spans="2:12" ht="24" customHeight="1">
      <c r="B24" s="371" t="s">
        <v>436</v>
      </c>
      <c r="C24" s="375" t="s">
        <v>108</v>
      </c>
      <c r="D24" s="366">
        <f t="shared" si="0"/>
        <v>2490</v>
      </c>
      <c r="E24" s="372">
        <v>14</v>
      </c>
      <c r="F24" s="373">
        <v>2</v>
      </c>
      <c r="G24" s="373">
        <v>169</v>
      </c>
      <c r="H24" s="373">
        <v>2270</v>
      </c>
      <c r="I24" s="373">
        <v>8</v>
      </c>
      <c r="J24" s="373">
        <v>7</v>
      </c>
      <c r="K24" s="373">
        <v>10</v>
      </c>
      <c r="L24" s="374">
        <v>10</v>
      </c>
    </row>
    <row r="25" spans="2:12" ht="24" customHeight="1">
      <c r="B25" s="371" t="s">
        <v>437</v>
      </c>
      <c r="C25" s="375" t="s">
        <v>110</v>
      </c>
      <c r="D25" s="376">
        <f t="shared" si="0"/>
        <v>2621</v>
      </c>
      <c r="E25" s="377">
        <v>18</v>
      </c>
      <c r="F25" s="373" t="s">
        <v>24</v>
      </c>
      <c r="G25" s="373">
        <v>177</v>
      </c>
      <c r="H25" s="373">
        <v>2391</v>
      </c>
      <c r="I25" s="373">
        <v>5</v>
      </c>
      <c r="J25" s="373">
        <v>2</v>
      </c>
      <c r="K25" s="373">
        <v>9</v>
      </c>
      <c r="L25" s="378">
        <v>19</v>
      </c>
    </row>
    <row r="26" spans="2:12" ht="24" customHeight="1">
      <c r="B26" s="371" t="s">
        <v>438</v>
      </c>
      <c r="C26" s="375" t="s">
        <v>439</v>
      </c>
      <c r="D26" s="376">
        <f>SUM(E26:L26)</f>
        <v>2961</v>
      </c>
      <c r="E26" s="377">
        <v>16</v>
      </c>
      <c r="F26" s="373">
        <v>2</v>
      </c>
      <c r="G26" s="373">
        <v>189</v>
      </c>
      <c r="H26" s="373">
        <v>2715</v>
      </c>
      <c r="I26" s="373">
        <v>4</v>
      </c>
      <c r="J26" s="373">
        <v>0</v>
      </c>
      <c r="K26" s="373">
        <v>9</v>
      </c>
      <c r="L26" s="378">
        <v>26</v>
      </c>
    </row>
    <row r="27" spans="2:12" ht="24" customHeight="1">
      <c r="B27" s="371" t="s">
        <v>440</v>
      </c>
      <c r="C27" s="375" t="s">
        <v>441</v>
      </c>
      <c r="D27" s="376">
        <f>SUM(E27:L27)</f>
        <v>2939</v>
      </c>
      <c r="E27" s="377">
        <v>12</v>
      </c>
      <c r="F27" s="373">
        <v>4</v>
      </c>
      <c r="G27" s="373">
        <v>171</v>
      </c>
      <c r="H27" s="373">
        <v>2707</v>
      </c>
      <c r="I27" s="373">
        <v>4</v>
      </c>
      <c r="J27" s="373">
        <v>2</v>
      </c>
      <c r="K27" s="373">
        <v>15</v>
      </c>
      <c r="L27" s="374">
        <v>24</v>
      </c>
    </row>
    <row r="28" spans="2:12" ht="6" customHeight="1" thickBot="1">
      <c r="B28" s="379"/>
      <c r="C28" s="116"/>
      <c r="D28" s="380"/>
      <c r="E28" s="381"/>
      <c r="F28" s="382"/>
      <c r="G28" s="382"/>
      <c r="H28" s="382"/>
      <c r="I28" s="382"/>
      <c r="J28" s="382"/>
      <c r="K28" s="382"/>
      <c r="L28" s="383"/>
    </row>
    <row r="29" spans="2:12" ht="6" customHeight="1">
      <c r="B29" s="384"/>
      <c r="C29" s="385"/>
      <c r="D29" s="386"/>
      <c r="E29" s="387"/>
      <c r="F29" s="387"/>
      <c r="G29" s="387"/>
      <c r="H29" s="387"/>
      <c r="I29" s="387"/>
      <c r="J29" s="387"/>
      <c r="K29" s="387"/>
      <c r="L29" s="387"/>
    </row>
    <row r="30" spans="2:12" ht="14.25">
      <c r="B30" s="388" t="s">
        <v>442</v>
      </c>
      <c r="C30" s="346"/>
      <c r="D30" s="346"/>
      <c r="E30" s="346"/>
      <c r="F30" s="346"/>
      <c r="G30" s="346"/>
      <c r="H30" s="346"/>
      <c r="I30" s="346"/>
      <c r="J30" s="346"/>
    </row>
    <row r="31" spans="2:12" ht="24.75" customHeight="1">
      <c r="B31" s="388" t="s">
        <v>443</v>
      </c>
    </row>
    <row r="32" spans="2:12" ht="14.25" customHeight="1">
      <c r="B32" s="96"/>
    </row>
    <row r="33" spans="2:10" ht="24.75" customHeight="1" thickBot="1">
      <c r="B33" s="389" t="s">
        <v>444</v>
      </c>
      <c r="C33" s="50"/>
      <c r="D33" s="47"/>
      <c r="E33" s="47"/>
      <c r="F33" s="47"/>
      <c r="G33" s="47"/>
      <c r="H33" s="47"/>
      <c r="I33" s="47"/>
    </row>
    <row r="34" spans="2:10" ht="21" customHeight="1">
      <c r="B34" s="390"/>
      <c r="D34" s="115"/>
      <c r="E34" s="215" t="s">
        <v>289</v>
      </c>
      <c r="F34" s="216"/>
      <c r="G34" s="216"/>
      <c r="H34" s="216"/>
      <c r="I34" s="216"/>
      <c r="J34" s="297"/>
    </row>
    <row r="35" spans="2:10" ht="21" customHeight="1">
      <c r="B35" s="364"/>
      <c r="D35" s="62" t="s">
        <v>274</v>
      </c>
      <c r="E35" s="391" t="s">
        <v>445</v>
      </c>
      <c r="F35" s="392"/>
      <c r="G35" s="393" t="s">
        <v>446</v>
      </c>
      <c r="H35" s="392"/>
      <c r="I35" s="393" t="s">
        <v>447</v>
      </c>
      <c r="J35" s="394"/>
    </row>
    <row r="36" spans="2:10" ht="24.75" customHeight="1">
      <c r="B36" s="395"/>
      <c r="C36" s="77"/>
      <c r="D36" s="136"/>
      <c r="E36" s="396" t="s">
        <v>448</v>
      </c>
      <c r="F36" s="397" t="s">
        <v>449</v>
      </c>
      <c r="G36" s="397" t="s">
        <v>448</v>
      </c>
      <c r="H36" s="397" t="s">
        <v>449</v>
      </c>
      <c r="I36" s="397" t="s">
        <v>448</v>
      </c>
      <c r="J36" s="398" t="s">
        <v>449</v>
      </c>
    </row>
    <row r="37" spans="2:10" ht="24" hidden="1" customHeight="1">
      <c r="B37" s="364" t="s">
        <v>417</v>
      </c>
      <c r="C37" s="365" t="s">
        <v>418</v>
      </c>
      <c r="D37" s="89">
        <f>SUM(E37:J37)</f>
        <v>441</v>
      </c>
      <c r="E37" s="399">
        <v>153</v>
      </c>
      <c r="F37" s="153">
        <v>8</v>
      </c>
      <c r="G37" s="153">
        <v>229</v>
      </c>
      <c r="H37" s="153">
        <v>40</v>
      </c>
      <c r="I37" s="153">
        <v>11</v>
      </c>
      <c r="J37" s="400" t="s">
        <v>206</v>
      </c>
    </row>
    <row r="38" spans="2:10" ht="24" hidden="1" customHeight="1">
      <c r="B38" s="364" t="s">
        <v>419</v>
      </c>
      <c r="C38" s="365" t="s">
        <v>420</v>
      </c>
      <c r="D38" s="89">
        <f t="shared" ref="D38:D54" si="1">SUM(E38:J38)</f>
        <v>511</v>
      </c>
      <c r="E38" s="399">
        <v>163</v>
      </c>
      <c r="F38" s="153">
        <v>7</v>
      </c>
      <c r="G38" s="153">
        <v>295</v>
      </c>
      <c r="H38" s="153">
        <v>37</v>
      </c>
      <c r="I38" s="153">
        <v>9</v>
      </c>
      <c r="J38" s="400" t="s">
        <v>206</v>
      </c>
    </row>
    <row r="39" spans="2:10" ht="24" customHeight="1">
      <c r="B39" s="364" t="s">
        <v>421</v>
      </c>
      <c r="C39" s="365" t="s">
        <v>422</v>
      </c>
      <c r="D39" s="89">
        <f t="shared" si="1"/>
        <v>539</v>
      </c>
      <c r="E39" s="399">
        <v>191</v>
      </c>
      <c r="F39" s="153">
        <v>10</v>
      </c>
      <c r="G39" s="153">
        <v>287</v>
      </c>
      <c r="H39" s="153">
        <v>40</v>
      </c>
      <c r="I39" s="153">
        <v>10</v>
      </c>
      <c r="J39" s="400">
        <v>1</v>
      </c>
    </row>
    <row r="40" spans="2:10" ht="24" customHeight="1">
      <c r="B40" s="364" t="s">
        <v>423</v>
      </c>
      <c r="C40" s="365" t="s">
        <v>424</v>
      </c>
      <c r="D40" s="89">
        <f t="shared" si="1"/>
        <v>583</v>
      </c>
      <c r="E40" s="399">
        <v>250</v>
      </c>
      <c r="F40" s="153">
        <v>19</v>
      </c>
      <c r="G40" s="153">
        <v>266</v>
      </c>
      <c r="H40" s="153">
        <v>37</v>
      </c>
      <c r="I40" s="153">
        <v>9</v>
      </c>
      <c r="J40" s="400">
        <v>2</v>
      </c>
    </row>
    <row r="41" spans="2:10" ht="24" customHeight="1">
      <c r="B41" s="364" t="s">
        <v>86</v>
      </c>
      <c r="C41" s="365" t="s">
        <v>425</v>
      </c>
      <c r="D41" s="89">
        <f t="shared" si="1"/>
        <v>612</v>
      </c>
      <c r="E41" s="399">
        <v>259</v>
      </c>
      <c r="F41" s="153">
        <v>13</v>
      </c>
      <c r="G41" s="153">
        <v>269</v>
      </c>
      <c r="H41" s="153">
        <v>56</v>
      </c>
      <c r="I41" s="153">
        <v>13</v>
      </c>
      <c r="J41" s="400">
        <v>2</v>
      </c>
    </row>
    <row r="42" spans="2:10" ht="24" customHeight="1">
      <c r="B42" s="364" t="s">
        <v>88</v>
      </c>
      <c r="C42" s="365" t="s">
        <v>427</v>
      </c>
      <c r="D42" s="89">
        <f t="shared" si="1"/>
        <v>596</v>
      </c>
      <c r="E42" s="399">
        <v>223</v>
      </c>
      <c r="F42" s="153">
        <v>16</v>
      </c>
      <c r="G42" s="153">
        <v>248</v>
      </c>
      <c r="H42" s="153">
        <v>52</v>
      </c>
      <c r="I42" s="153">
        <v>50</v>
      </c>
      <c r="J42" s="400">
        <v>7</v>
      </c>
    </row>
    <row r="43" spans="2:10" ht="24" customHeight="1">
      <c r="B43" s="370" t="s">
        <v>90</v>
      </c>
      <c r="C43" s="365" t="s">
        <v>91</v>
      </c>
      <c r="D43" s="89">
        <f t="shared" si="1"/>
        <v>632</v>
      </c>
      <c r="E43" s="399">
        <v>299</v>
      </c>
      <c r="F43" s="153">
        <v>28</v>
      </c>
      <c r="G43" s="153">
        <v>228</v>
      </c>
      <c r="H43" s="153">
        <v>66</v>
      </c>
      <c r="I43" s="153">
        <v>10</v>
      </c>
      <c r="J43" s="400">
        <v>1</v>
      </c>
    </row>
    <row r="44" spans="2:10" ht="24" customHeight="1">
      <c r="B44" s="371" t="s">
        <v>450</v>
      </c>
      <c r="C44" s="96" t="s">
        <v>93</v>
      </c>
      <c r="D44" s="89">
        <f t="shared" si="1"/>
        <v>647</v>
      </c>
      <c r="E44" s="399">
        <v>324</v>
      </c>
      <c r="F44" s="153">
        <v>29</v>
      </c>
      <c r="G44" s="153">
        <v>225</v>
      </c>
      <c r="H44" s="153">
        <v>64</v>
      </c>
      <c r="I44" s="153">
        <v>4</v>
      </c>
      <c r="J44" s="400">
        <v>1</v>
      </c>
    </row>
    <row r="45" spans="2:10" ht="24" customHeight="1">
      <c r="B45" s="370" t="s">
        <v>451</v>
      </c>
      <c r="C45" s="96" t="s">
        <v>94</v>
      </c>
      <c r="D45" s="89">
        <f t="shared" si="1"/>
        <v>632</v>
      </c>
      <c r="E45" s="399">
        <v>315</v>
      </c>
      <c r="F45" s="153">
        <v>38</v>
      </c>
      <c r="G45" s="153">
        <v>212</v>
      </c>
      <c r="H45" s="153">
        <v>58</v>
      </c>
      <c r="I45" s="153">
        <v>9</v>
      </c>
      <c r="J45" s="400" t="s">
        <v>206</v>
      </c>
    </row>
    <row r="46" spans="2:10" ht="24" customHeight="1">
      <c r="B46" s="370" t="s">
        <v>452</v>
      </c>
      <c r="C46" s="96" t="s">
        <v>95</v>
      </c>
      <c r="D46" s="89">
        <f t="shared" si="1"/>
        <v>661</v>
      </c>
      <c r="E46" s="399">
        <v>333</v>
      </c>
      <c r="F46" s="153">
        <v>37</v>
      </c>
      <c r="G46" s="153">
        <v>221</v>
      </c>
      <c r="H46" s="153">
        <v>61</v>
      </c>
      <c r="I46" s="153">
        <v>8</v>
      </c>
      <c r="J46" s="400">
        <v>1</v>
      </c>
    </row>
    <row r="47" spans="2:10" ht="24" customHeight="1">
      <c r="B47" s="370" t="s">
        <v>96</v>
      </c>
      <c r="C47" s="96" t="s">
        <v>97</v>
      </c>
      <c r="D47" s="89">
        <f t="shared" si="1"/>
        <v>647</v>
      </c>
      <c r="E47" s="399">
        <v>343</v>
      </c>
      <c r="F47" s="153">
        <v>28</v>
      </c>
      <c r="G47" s="153">
        <v>200</v>
      </c>
      <c r="H47" s="153">
        <v>59</v>
      </c>
      <c r="I47" s="153">
        <v>12</v>
      </c>
      <c r="J47" s="400">
        <v>5</v>
      </c>
    </row>
    <row r="48" spans="2:10" ht="24" customHeight="1">
      <c r="B48" s="370" t="s">
        <v>98</v>
      </c>
      <c r="C48" s="96" t="s">
        <v>99</v>
      </c>
      <c r="D48" s="89">
        <f t="shared" si="1"/>
        <v>640</v>
      </c>
      <c r="E48" s="399">
        <v>342</v>
      </c>
      <c r="F48" s="153">
        <v>39</v>
      </c>
      <c r="G48" s="153">
        <v>185</v>
      </c>
      <c r="H48" s="153">
        <v>63</v>
      </c>
      <c r="I48" s="153">
        <v>11</v>
      </c>
      <c r="J48" s="400" t="s">
        <v>206</v>
      </c>
    </row>
    <row r="49" spans="2:10" ht="24" customHeight="1">
      <c r="B49" s="370" t="s">
        <v>100</v>
      </c>
      <c r="C49" s="96" t="s">
        <v>101</v>
      </c>
      <c r="D49" s="89">
        <f>SUM(E49:J49)</f>
        <v>552</v>
      </c>
      <c r="E49" s="399">
        <v>301</v>
      </c>
      <c r="F49" s="153">
        <v>25</v>
      </c>
      <c r="G49" s="153">
        <v>163</v>
      </c>
      <c r="H49" s="153">
        <v>49</v>
      </c>
      <c r="I49" s="153">
        <v>13</v>
      </c>
      <c r="J49" s="400">
        <v>1</v>
      </c>
    </row>
    <row r="50" spans="2:10" ht="24" customHeight="1">
      <c r="B50" s="371" t="s">
        <v>453</v>
      </c>
      <c r="C50" s="96" t="s">
        <v>102</v>
      </c>
      <c r="D50" s="89">
        <f>SUM(E50:J50)</f>
        <v>563</v>
      </c>
      <c r="E50" s="399">
        <v>289</v>
      </c>
      <c r="F50" s="153">
        <v>27</v>
      </c>
      <c r="G50" s="153">
        <v>177</v>
      </c>
      <c r="H50" s="153">
        <v>60</v>
      </c>
      <c r="I50" s="153">
        <v>8</v>
      </c>
      <c r="J50" s="400">
        <v>2</v>
      </c>
    </row>
    <row r="51" spans="2:10" ht="24" customHeight="1">
      <c r="B51" s="371" t="s">
        <v>122</v>
      </c>
      <c r="C51" s="96" t="s">
        <v>104</v>
      </c>
      <c r="D51" s="89">
        <v>594</v>
      </c>
      <c r="E51" s="399">
        <v>325</v>
      </c>
      <c r="F51" s="153">
        <v>27</v>
      </c>
      <c r="G51" s="153">
        <v>165</v>
      </c>
      <c r="H51" s="153">
        <v>67</v>
      </c>
      <c r="I51" s="153">
        <v>9</v>
      </c>
      <c r="J51" s="400">
        <v>1</v>
      </c>
    </row>
    <row r="52" spans="2:10" ht="24" customHeight="1">
      <c r="B52" s="371" t="s">
        <v>105</v>
      </c>
      <c r="C52" s="96" t="s">
        <v>106</v>
      </c>
      <c r="D52" s="89">
        <f>SUM(E52:J52)</f>
        <v>555</v>
      </c>
      <c r="E52" s="399">
        <v>299</v>
      </c>
      <c r="F52" s="153">
        <v>33</v>
      </c>
      <c r="G52" s="153">
        <v>156</v>
      </c>
      <c r="H52" s="153">
        <v>62</v>
      </c>
      <c r="I52" s="153">
        <v>5</v>
      </c>
      <c r="J52" s="400" t="s">
        <v>407</v>
      </c>
    </row>
    <row r="53" spans="2:10" ht="24" customHeight="1">
      <c r="B53" s="371" t="s">
        <v>107</v>
      </c>
      <c r="C53" s="375" t="s">
        <v>108</v>
      </c>
      <c r="D53" s="89">
        <f t="shared" si="1"/>
        <v>532</v>
      </c>
      <c r="E53" s="399">
        <v>271</v>
      </c>
      <c r="F53" s="153">
        <v>29</v>
      </c>
      <c r="G53" s="153">
        <v>150</v>
      </c>
      <c r="H53" s="153">
        <v>71</v>
      </c>
      <c r="I53" s="153">
        <v>11</v>
      </c>
      <c r="J53" s="400" t="s">
        <v>407</v>
      </c>
    </row>
    <row r="54" spans="2:10" ht="24" customHeight="1">
      <c r="B54" s="371" t="s">
        <v>109</v>
      </c>
      <c r="C54" s="375" t="s">
        <v>110</v>
      </c>
      <c r="D54" s="113">
        <f t="shared" si="1"/>
        <v>572</v>
      </c>
      <c r="E54" s="401">
        <v>323</v>
      </c>
      <c r="F54" s="153">
        <v>48</v>
      </c>
      <c r="G54" s="153">
        <v>136</v>
      </c>
      <c r="H54" s="153">
        <v>57</v>
      </c>
      <c r="I54" s="153">
        <v>8</v>
      </c>
      <c r="J54" s="400" t="s">
        <v>407</v>
      </c>
    </row>
    <row r="55" spans="2:10" ht="24" customHeight="1">
      <c r="B55" s="371" t="s">
        <v>454</v>
      </c>
      <c r="C55" s="375" t="s">
        <v>439</v>
      </c>
      <c r="D55" s="113">
        <f>SUM(E55:J55)</f>
        <v>576</v>
      </c>
      <c r="E55" s="401">
        <v>306</v>
      </c>
      <c r="F55" s="153">
        <v>55</v>
      </c>
      <c r="G55" s="153">
        <v>137</v>
      </c>
      <c r="H55" s="153">
        <v>69</v>
      </c>
      <c r="I55" s="153">
        <v>8</v>
      </c>
      <c r="J55" s="400">
        <v>1</v>
      </c>
    </row>
    <row r="56" spans="2:10" ht="24" customHeight="1">
      <c r="B56" s="371" t="s">
        <v>440</v>
      </c>
      <c r="C56" s="375" t="s">
        <v>441</v>
      </c>
      <c r="D56" s="113">
        <f>SUM(E56:J56)</f>
        <v>589</v>
      </c>
      <c r="E56" s="401">
        <v>331</v>
      </c>
      <c r="F56" s="153">
        <v>63</v>
      </c>
      <c r="G56" s="153">
        <v>121</v>
      </c>
      <c r="H56" s="153">
        <v>69</v>
      </c>
      <c r="I56" s="153">
        <v>5</v>
      </c>
      <c r="J56" s="400" t="s">
        <v>407</v>
      </c>
    </row>
    <row r="57" spans="2:10" ht="6" customHeight="1" thickBot="1">
      <c r="B57" s="379"/>
      <c r="C57" s="116"/>
      <c r="D57" s="210"/>
      <c r="E57" s="402"/>
      <c r="F57" s="403"/>
      <c r="G57" s="403"/>
      <c r="H57" s="403"/>
      <c r="I57" s="403"/>
      <c r="J57" s="404"/>
    </row>
    <row r="58" spans="2:10" ht="6" customHeight="1">
      <c r="B58" s="384"/>
      <c r="C58" s="385"/>
      <c r="D58" s="108"/>
      <c r="E58" s="405"/>
      <c r="F58" s="405"/>
      <c r="G58" s="405"/>
      <c r="H58" s="405"/>
      <c r="I58" s="405"/>
      <c r="J58" s="405"/>
    </row>
    <row r="59" spans="2:10" ht="24.75" customHeight="1">
      <c r="B59" s="406" t="s">
        <v>455</v>
      </c>
      <c r="C59" s="96"/>
    </row>
    <row r="60" spans="2:10" ht="24.75" customHeight="1">
      <c r="C60" s="96"/>
    </row>
  </sheetData>
  <phoneticPr fontId="2"/>
  <printOptions gridLinesSet="0"/>
  <pageMargins left="0.51181102362204722" right="0.51181102362204722" top="0.55118110236220474" bottom="0.17" header="0.51181102362204722" footer="0.17"/>
  <pageSetup paperSize="9" scale="66" firstPageNumber="140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Y61"/>
  <sheetViews>
    <sheetView showGridLines="0" zoomScale="80" zoomScaleNormal="80" zoomScaleSheetLayoutView="70" workbookViewId="0"/>
  </sheetViews>
  <sheetFormatPr defaultColWidth="10.5" defaultRowHeight="21.95" customHeight="1"/>
  <cols>
    <col min="1" max="1" width="2.625" style="48" customWidth="1"/>
    <col min="2" max="2" width="9.125" style="48" customWidth="1"/>
    <col min="3" max="3" width="12.25" style="48" customWidth="1"/>
    <col min="4" max="4" width="8.75" style="48" customWidth="1"/>
    <col min="5" max="5" width="8.625" style="48" customWidth="1"/>
    <col min="6" max="6" width="7.375" style="48" customWidth="1"/>
    <col min="7" max="7" width="8.625" style="48" customWidth="1"/>
    <col min="8" max="17" width="7.375" style="48" customWidth="1"/>
    <col min="18" max="19" width="8.5" style="48" customWidth="1"/>
    <col min="20" max="20" width="11" style="48" customWidth="1"/>
    <col min="21" max="21" width="7.375" style="48" customWidth="1"/>
    <col min="22" max="23" width="8.125" style="48" customWidth="1"/>
    <col min="24" max="24" width="5.875" style="48" customWidth="1"/>
    <col min="25" max="25" width="2.625" style="48" customWidth="1"/>
    <col min="26" max="256" width="10.5" style="48"/>
    <col min="257" max="257" width="2.625" style="48" customWidth="1"/>
    <col min="258" max="258" width="9.125" style="48" customWidth="1"/>
    <col min="259" max="259" width="12.25" style="48" customWidth="1"/>
    <col min="260" max="260" width="8.75" style="48" customWidth="1"/>
    <col min="261" max="261" width="8.625" style="48" customWidth="1"/>
    <col min="262" max="262" width="7.375" style="48" customWidth="1"/>
    <col min="263" max="263" width="8.625" style="48" customWidth="1"/>
    <col min="264" max="273" width="7.375" style="48" customWidth="1"/>
    <col min="274" max="275" width="8.5" style="48" customWidth="1"/>
    <col min="276" max="276" width="11" style="48" customWidth="1"/>
    <col min="277" max="277" width="7.375" style="48" customWidth="1"/>
    <col min="278" max="279" width="8.125" style="48" customWidth="1"/>
    <col min="280" max="280" width="5.875" style="48" customWidth="1"/>
    <col min="281" max="281" width="2.625" style="48" customWidth="1"/>
    <col min="282" max="512" width="10.5" style="48"/>
    <col min="513" max="513" width="2.625" style="48" customWidth="1"/>
    <col min="514" max="514" width="9.125" style="48" customWidth="1"/>
    <col min="515" max="515" width="12.25" style="48" customWidth="1"/>
    <col min="516" max="516" width="8.75" style="48" customWidth="1"/>
    <col min="517" max="517" width="8.625" style="48" customWidth="1"/>
    <col min="518" max="518" width="7.375" style="48" customWidth="1"/>
    <col min="519" max="519" width="8.625" style="48" customWidth="1"/>
    <col min="520" max="529" width="7.375" style="48" customWidth="1"/>
    <col min="530" max="531" width="8.5" style="48" customWidth="1"/>
    <col min="532" max="532" width="11" style="48" customWidth="1"/>
    <col min="533" max="533" width="7.375" style="48" customWidth="1"/>
    <col min="534" max="535" width="8.125" style="48" customWidth="1"/>
    <col min="536" max="536" width="5.875" style="48" customWidth="1"/>
    <col min="537" max="537" width="2.625" style="48" customWidth="1"/>
    <col min="538" max="768" width="10.5" style="48"/>
    <col min="769" max="769" width="2.625" style="48" customWidth="1"/>
    <col min="770" max="770" width="9.125" style="48" customWidth="1"/>
    <col min="771" max="771" width="12.25" style="48" customWidth="1"/>
    <col min="772" max="772" width="8.75" style="48" customWidth="1"/>
    <col min="773" max="773" width="8.625" style="48" customWidth="1"/>
    <col min="774" max="774" width="7.375" style="48" customWidth="1"/>
    <col min="775" max="775" width="8.625" style="48" customWidth="1"/>
    <col min="776" max="785" width="7.375" style="48" customWidth="1"/>
    <col min="786" max="787" width="8.5" style="48" customWidth="1"/>
    <col min="788" max="788" width="11" style="48" customWidth="1"/>
    <col min="789" max="789" width="7.375" style="48" customWidth="1"/>
    <col min="790" max="791" width="8.125" style="48" customWidth="1"/>
    <col min="792" max="792" width="5.875" style="48" customWidth="1"/>
    <col min="793" max="793" width="2.625" style="48" customWidth="1"/>
    <col min="794" max="1024" width="10.5" style="48"/>
    <col min="1025" max="1025" width="2.625" style="48" customWidth="1"/>
    <col min="1026" max="1026" width="9.125" style="48" customWidth="1"/>
    <col min="1027" max="1027" width="12.25" style="48" customWidth="1"/>
    <col min="1028" max="1028" width="8.75" style="48" customWidth="1"/>
    <col min="1029" max="1029" width="8.625" style="48" customWidth="1"/>
    <col min="1030" max="1030" width="7.375" style="48" customWidth="1"/>
    <col min="1031" max="1031" width="8.625" style="48" customWidth="1"/>
    <col min="1032" max="1041" width="7.375" style="48" customWidth="1"/>
    <col min="1042" max="1043" width="8.5" style="48" customWidth="1"/>
    <col min="1044" max="1044" width="11" style="48" customWidth="1"/>
    <col min="1045" max="1045" width="7.375" style="48" customWidth="1"/>
    <col min="1046" max="1047" width="8.125" style="48" customWidth="1"/>
    <col min="1048" max="1048" width="5.875" style="48" customWidth="1"/>
    <col min="1049" max="1049" width="2.625" style="48" customWidth="1"/>
    <col min="1050" max="1280" width="10.5" style="48"/>
    <col min="1281" max="1281" width="2.625" style="48" customWidth="1"/>
    <col min="1282" max="1282" width="9.125" style="48" customWidth="1"/>
    <col min="1283" max="1283" width="12.25" style="48" customWidth="1"/>
    <col min="1284" max="1284" width="8.75" style="48" customWidth="1"/>
    <col min="1285" max="1285" width="8.625" style="48" customWidth="1"/>
    <col min="1286" max="1286" width="7.375" style="48" customWidth="1"/>
    <col min="1287" max="1287" width="8.625" style="48" customWidth="1"/>
    <col min="1288" max="1297" width="7.375" style="48" customWidth="1"/>
    <col min="1298" max="1299" width="8.5" style="48" customWidth="1"/>
    <col min="1300" max="1300" width="11" style="48" customWidth="1"/>
    <col min="1301" max="1301" width="7.375" style="48" customWidth="1"/>
    <col min="1302" max="1303" width="8.125" style="48" customWidth="1"/>
    <col min="1304" max="1304" width="5.875" style="48" customWidth="1"/>
    <col min="1305" max="1305" width="2.625" style="48" customWidth="1"/>
    <col min="1306" max="1536" width="10.5" style="48"/>
    <col min="1537" max="1537" width="2.625" style="48" customWidth="1"/>
    <col min="1538" max="1538" width="9.125" style="48" customWidth="1"/>
    <col min="1539" max="1539" width="12.25" style="48" customWidth="1"/>
    <col min="1540" max="1540" width="8.75" style="48" customWidth="1"/>
    <col min="1541" max="1541" width="8.625" style="48" customWidth="1"/>
    <col min="1542" max="1542" width="7.375" style="48" customWidth="1"/>
    <col min="1543" max="1543" width="8.625" style="48" customWidth="1"/>
    <col min="1544" max="1553" width="7.375" style="48" customWidth="1"/>
    <col min="1554" max="1555" width="8.5" style="48" customWidth="1"/>
    <col min="1556" max="1556" width="11" style="48" customWidth="1"/>
    <col min="1557" max="1557" width="7.375" style="48" customWidth="1"/>
    <col min="1558" max="1559" width="8.125" style="48" customWidth="1"/>
    <col min="1560" max="1560" width="5.875" style="48" customWidth="1"/>
    <col min="1561" max="1561" width="2.625" style="48" customWidth="1"/>
    <col min="1562" max="1792" width="10.5" style="48"/>
    <col min="1793" max="1793" width="2.625" style="48" customWidth="1"/>
    <col min="1794" max="1794" width="9.125" style="48" customWidth="1"/>
    <col min="1795" max="1795" width="12.25" style="48" customWidth="1"/>
    <col min="1796" max="1796" width="8.75" style="48" customWidth="1"/>
    <col min="1797" max="1797" width="8.625" style="48" customWidth="1"/>
    <col min="1798" max="1798" width="7.375" style="48" customWidth="1"/>
    <col min="1799" max="1799" width="8.625" style="48" customWidth="1"/>
    <col min="1800" max="1809" width="7.375" style="48" customWidth="1"/>
    <col min="1810" max="1811" width="8.5" style="48" customWidth="1"/>
    <col min="1812" max="1812" width="11" style="48" customWidth="1"/>
    <col min="1813" max="1813" width="7.375" style="48" customWidth="1"/>
    <col min="1814" max="1815" width="8.125" style="48" customWidth="1"/>
    <col min="1816" max="1816" width="5.875" style="48" customWidth="1"/>
    <col min="1817" max="1817" width="2.625" style="48" customWidth="1"/>
    <col min="1818" max="2048" width="10.5" style="48"/>
    <col min="2049" max="2049" width="2.625" style="48" customWidth="1"/>
    <col min="2050" max="2050" width="9.125" style="48" customWidth="1"/>
    <col min="2051" max="2051" width="12.25" style="48" customWidth="1"/>
    <col min="2052" max="2052" width="8.75" style="48" customWidth="1"/>
    <col min="2053" max="2053" width="8.625" style="48" customWidth="1"/>
    <col min="2054" max="2054" width="7.375" style="48" customWidth="1"/>
    <col min="2055" max="2055" width="8.625" style="48" customWidth="1"/>
    <col min="2056" max="2065" width="7.375" style="48" customWidth="1"/>
    <col min="2066" max="2067" width="8.5" style="48" customWidth="1"/>
    <col min="2068" max="2068" width="11" style="48" customWidth="1"/>
    <col min="2069" max="2069" width="7.375" style="48" customWidth="1"/>
    <col min="2070" max="2071" width="8.125" style="48" customWidth="1"/>
    <col min="2072" max="2072" width="5.875" style="48" customWidth="1"/>
    <col min="2073" max="2073" width="2.625" style="48" customWidth="1"/>
    <col min="2074" max="2304" width="10.5" style="48"/>
    <col min="2305" max="2305" width="2.625" style="48" customWidth="1"/>
    <col min="2306" max="2306" width="9.125" style="48" customWidth="1"/>
    <col min="2307" max="2307" width="12.25" style="48" customWidth="1"/>
    <col min="2308" max="2308" width="8.75" style="48" customWidth="1"/>
    <col min="2309" max="2309" width="8.625" style="48" customWidth="1"/>
    <col min="2310" max="2310" width="7.375" style="48" customWidth="1"/>
    <col min="2311" max="2311" width="8.625" style="48" customWidth="1"/>
    <col min="2312" max="2321" width="7.375" style="48" customWidth="1"/>
    <col min="2322" max="2323" width="8.5" style="48" customWidth="1"/>
    <col min="2324" max="2324" width="11" style="48" customWidth="1"/>
    <col min="2325" max="2325" width="7.375" style="48" customWidth="1"/>
    <col min="2326" max="2327" width="8.125" style="48" customWidth="1"/>
    <col min="2328" max="2328" width="5.875" style="48" customWidth="1"/>
    <col min="2329" max="2329" width="2.625" style="48" customWidth="1"/>
    <col min="2330" max="2560" width="10.5" style="48"/>
    <col min="2561" max="2561" width="2.625" style="48" customWidth="1"/>
    <col min="2562" max="2562" width="9.125" style="48" customWidth="1"/>
    <col min="2563" max="2563" width="12.25" style="48" customWidth="1"/>
    <col min="2564" max="2564" width="8.75" style="48" customWidth="1"/>
    <col min="2565" max="2565" width="8.625" style="48" customWidth="1"/>
    <col min="2566" max="2566" width="7.375" style="48" customWidth="1"/>
    <col min="2567" max="2567" width="8.625" style="48" customWidth="1"/>
    <col min="2568" max="2577" width="7.375" style="48" customWidth="1"/>
    <col min="2578" max="2579" width="8.5" style="48" customWidth="1"/>
    <col min="2580" max="2580" width="11" style="48" customWidth="1"/>
    <col min="2581" max="2581" width="7.375" style="48" customWidth="1"/>
    <col min="2582" max="2583" width="8.125" style="48" customWidth="1"/>
    <col min="2584" max="2584" width="5.875" style="48" customWidth="1"/>
    <col min="2585" max="2585" width="2.625" style="48" customWidth="1"/>
    <col min="2586" max="2816" width="10.5" style="48"/>
    <col min="2817" max="2817" width="2.625" style="48" customWidth="1"/>
    <col min="2818" max="2818" width="9.125" style="48" customWidth="1"/>
    <col min="2819" max="2819" width="12.25" style="48" customWidth="1"/>
    <col min="2820" max="2820" width="8.75" style="48" customWidth="1"/>
    <col min="2821" max="2821" width="8.625" style="48" customWidth="1"/>
    <col min="2822" max="2822" width="7.375" style="48" customWidth="1"/>
    <col min="2823" max="2823" width="8.625" style="48" customWidth="1"/>
    <col min="2824" max="2833" width="7.375" style="48" customWidth="1"/>
    <col min="2834" max="2835" width="8.5" style="48" customWidth="1"/>
    <col min="2836" max="2836" width="11" style="48" customWidth="1"/>
    <col min="2837" max="2837" width="7.375" style="48" customWidth="1"/>
    <col min="2838" max="2839" width="8.125" style="48" customWidth="1"/>
    <col min="2840" max="2840" width="5.875" style="48" customWidth="1"/>
    <col min="2841" max="2841" width="2.625" style="48" customWidth="1"/>
    <col min="2842" max="3072" width="10.5" style="48"/>
    <col min="3073" max="3073" width="2.625" style="48" customWidth="1"/>
    <col min="3074" max="3074" width="9.125" style="48" customWidth="1"/>
    <col min="3075" max="3075" width="12.25" style="48" customWidth="1"/>
    <col min="3076" max="3076" width="8.75" style="48" customWidth="1"/>
    <col min="3077" max="3077" width="8.625" style="48" customWidth="1"/>
    <col min="3078" max="3078" width="7.375" style="48" customWidth="1"/>
    <col min="3079" max="3079" width="8.625" style="48" customWidth="1"/>
    <col min="3080" max="3089" width="7.375" style="48" customWidth="1"/>
    <col min="3090" max="3091" width="8.5" style="48" customWidth="1"/>
    <col min="3092" max="3092" width="11" style="48" customWidth="1"/>
    <col min="3093" max="3093" width="7.375" style="48" customWidth="1"/>
    <col min="3094" max="3095" width="8.125" style="48" customWidth="1"/>
    <col min="3096" max="3096" width="5.875" style="48" customWidth="1"/>
    <col min="3097" max="3097" width="2.625" style="48" customWidth="1"/>
    <col min="3098" max="3328" width="10.5" style="48"/>
    <col min="3329" max="3329" width="2.625" style="48" customWidth="1"/>
    <col min="3330" max="3330" width="9.125" style="48" customWidth="1"/>
    <col min="3331" max="3331" width="12.25" style="48" customWidth="1"/>
    <col min="3332" max="3332" width="8.75" style="48" customWidth="1"/>
    <col min="3333" max="3333" width="8.625" style="48" customWidth="1"/>
    <col min="3334" max="3334" width="7.375" style="48" customWidth="1"/>
    <col min="3335" max="3335" width="8.625" style="48" customWidth="1"/>
    <col min="3336" max="3345" width="7.375" style="48" customWidth="1"/>
    <col min="3346" max="3347" width="8.5" style="48" customWidth="1"/>
    <col min="3348" max="3348" width="11" style="48" customWidth="1"/>
    <col min="3349" max="3349" width="7.375" style="48" customWidth="1"/>
    <col min="3350" max="3351" width="8.125" style="48" customWidth="1"/>
    <col min="3352" max="3352" width="5.875" style="48" customWidth="1"/>
    <col min="3353" max="3353" width="2.625" style="48" customWidth="1"/>
    <col min="3354" max="3584" width="10.5" style="48"/>
    <col min="3585" max="3585" width="2.625" style="48" customWidth="1"/>
    <col min="3586" max="3586" width="9.125" style="48" customWidth="1"/>
    <col min="3587" max="3587" width="12.25" style="48" customWidth="1"/>
    <col min="3588" max="3588" width="8.75" style="48" customWidth="1"/>
    <col min="3589" max="3589" width="8.625" style="48" customWidth="1"/>
    <col min="3590" max="3590" width="7.375" style="48" customWidth="1"/>
    <col min="3591" max="3591" width="8.625" style="48" customWidth="1"/>
    <col min="3592" max="3601" width="7.375" style="48" customWidth="1"/>
    <col min="3602" max="3603" width="8.5" style="48" customWidth="1"/>
    <col min="3604" max="3604" width="11" style="48" customWidth="1"/>
    <col min="3605" max="3605" width="7.375" style="48" customWidth="1"/>
    <col min="3606" max="3607" width="8.125" style="48" customWidth="1"/>
    <col min="3608" max="3608" width="5.875" style="48" customWidth="1"/>
    <col min="3609" max="3609" width="2.625" style="48" customWidth="1"/>
    <col min="3610" max="3840" width="10.5" style="48"/>
    <col min="3841" max="3841" width="2.625" style="48" customWidth="1"/>
    <col min="3842" max="3842" width="9.125" style="48" customWidth="1"/>
    <col min="3843" max="3843" width="12.25" style="48" customWidth="1"/>
    <col min="3844" max="3844" width="8.75" style="48" customWidth="1"/>
    <col min="3845" max="3845" width="8.625" style="48" customWidth="1"/>
    <col min="3846" max="3846" width="7.375" style="48" customWidth="1"/>
    <col min="3847" max="3847" width="8.625" style="48" customWidth="1"/>
    <col min="3848" max="3857" width="7.375" style="48" customWidth="1"/>
    <col min="3858" max="3859" width="8.5" style="48" customWidth="1"/>
    <col min="3860" max="3860" width="11" style="48" customWidth="1"/>
    <col min="3861" max="3861" width="7.375" style="48" customWidth="1"/>
    <col min="3862" max="3863" width="8.125" style="48" customWidth="1"/>
    <col min="3864" max="3864" width="5.875" style="48" customWidth="1"/>
    <col min="3865" max="3865" width="2.625" style="48" customWidth="1"/>
    <col min="3866" max="4096" width="10.5" style="48"/>
    <col min="4097" max="4097" width="2.625" style="48" customWidth="1"/>
    <col min="4098" max="4098" width="9.125" style="48" customWidth="1"/>
    <col min="4099" max="4099" width="12.25" style="48" customWidth="1"/>
    <col min="4100" max="4100" width="8.75" style="48" customWidth="1"/>
    <col min="4101" max="4101" width="8.625" style="48" customWidth="1"/>
    <col min="4102" max="4102" width="7.375" style="48" customWidth="1"/>
    <col min="4103" max="4103" width="8.625" style="48" customWidth="1"/>
    <col min="4104" max="4113" width="7.375" style="48" customWidth="1"/>
    <col min="4114" max="4115" width="8.5" style="48" customWidth="1"/>
    <col min="4116" max="4116" width="11" style="48" customWidth="1"/>
    <col min="4117" max="4117" width="7.375" style="48" customWidth="1"/>
    <col min="4118" max="4119" width="8.125" style="48" customWidth="1"/>
    <col min="4120" max="4120" width="5.875" style="48" customWidth="1"/>
    <col min="4121" max="4121" width="2.625" style="48" customWidth="1"/>
    <col min="4122" max="4352" width="10.5" style="48"/>
    <col min="4353" max="4353" width="2.625" style="48" customWidth="1"/>
    <col min="4354" max="4354" width="9.125" style="48" customWidth="1"/>
    <col min="4355" max="4355" width="12.25" style="48" customWidth="1"/>
    <col min="4356" max="4356" width="8.75" style="48" customWidth="1"/>
    <col min="4357" max="4357" width="8.625" style="48" customWidth="1"/>
    <col min="4358" max="4358" width="7.375" style="48" customWidth="1"/>
    <col min="4359" max="4359" width="8.625" style="48" customWidth="1"/>
    <col min="4360" max="4369" width="7.375" style="48" customWidth="1"/>
    <col min="4370" max="4371" width="8.5" style="48" customWidth="1"/>
    <col min="4372" max="4372" width="11" style="48" customWidth="1"/>
    <col min="4373" max="4373" width="7.375" style="48" customWidth="1"/>
    <col min="4374" max="4375" width="8.125" style="48" customWidth="1"/>
    <col min="4376" max="4376" width="5.875" style="48" customWidth="1"/>
    <col min="4377" max="4377" width="2.625" style="48" customWidth="1"/>
    <col min="4378" max="4608" width="10.5" style="48"/>
    <col min="4609" max="4609" width="2.625" style="48" customWidth="1"/>
    <col min="4610" max="4610" width="9.125" style="48" customWidth="1"/>
    <col min="4611" max="4611" width="12.25" style="48" customWidth="1"/>
    <col min="4612" max="4612" width="8.75" style="48" customWidth="1"/>
    <col min="4613" max="4613" width="8.625" style="48" customWidth="1"/>
    <col min="4614" max="4614" width="7.375" style="48" customWidth="1"/>
    <col min="4615" max="4615" width="8.625" style="48" customWidth="1"/>
    <col min="4616" max="4625" width="7.375" style="48" customWidth="1"/>
    <col min="4626" max="4627" width="8.5" style="48" customWidth="1"/>
    <col min="4628" max="4628" width="11" style="48" customWidth="1"/>
    <col min="4629" max="4629" width="7.375" style="48" customWidth="1"/>
    <col min="4630" max="4631" width="8.125" style="48" customWidth="1"/>
    <col min="4632" max="4632" width="5.875" style="48" customWidth="1"/>
    <col min="4633" max="4633" width="2.625" style="48" customWidth="1"/>
    <col min="4634" max="4864" width="10.5" style="48"/>
    <col min="4865" max="4865" width="2.625" style="48" customWidth="1"/>
    <col min="4866" max="4866" width="9.125" style="48" customWidth="1"/>
    <col min="4867" max="4867" width="12.25" style="48" customWidth="1"/>
    <col min="4868" max="4868" width="8.75" style="48" customWidth="1"/>
    <col min="4869" max="4869" width="8.625" style="48" customWidth="1"/>
    <col min="4870" max="4870" width="7.375" style="48" customWidth="1"/>
    <col min="4871" max="4871" width="8.625" style="48" customWidth="1"/>
    <col min="4872" max="4881" width="7.375" style="48" customWidth="1"/>
    <col min="4882" max="4883" width="8.5" style="48" customWidth="1"/>
    <col min="4884" max="4884" width="11" style="48" customWidth="1"/>
    <col min="4885" max="4885" width="7.375" style="48" customWidth="1"/>
    <col min="4886" max="4887" width="8.125" style="48" customWidth="1"/>
    <col min="4888" max="4888" width="5.875" style="48" customWidth="1"/>
    <col min="4889" max="4889" width="2.625" style="48" customWidth="1"/>
    <col min="4890" max="5120" width="10.5" style="48"/>
    <col min="5121" max="5121" width="2.625" style="48" customWidth="1"/>
    <col min="5122" max="5122" width="9.125" style="48" customWidth="1"/>
    <col min="5123" max="5123" width="12.25" style="48" customWidth="1"/>
    <col min="5124" max="5124" width="8.75" style="48" customWidth="1"/>
    <col min="5125" max="5125" width="8.625" style="48" customWidth="1"/>
    <col min="5126" max="5126" width="7.375" style="48" customWidth="1"/>
    <col min="5127" max="5127" width="8.625" style="48" customWidth="1"/>
    <col min="5128" max="5137" width="7.375" style="48" customWidth="1"/>
    <col min="5138" max="5139" width="8.5" style="48" customWidth="1"/>
    <col min="5140" max="5140" width="11" style="48" customWidth="1"/>
    <col min="5141" max="5141" width="7.375" style="48" customWidth="1"/>
    <col min="5142" max="5143" width="8.125" style="48" customWidth="1"/>
    <col min="5144" max="5144" width="5.875" style="48" customWidth="1"/>
    <col min="5145" max="5145" width="2.625" style="48" customWidth="1"/>
    <col min="5146" max="5376" width="10.5" style="48"/>
    <col min="5377" max="5377" width="2.625" style="48" customWidth="1"/>
    <col min="5378" max="5378" width="9.125" style="48" customWidth="1"/>
    <col min="5379" max="5379" width="12.25" style="48" customWidth="1"/>
    <col min="5380" max="5380" width="8.75" style="48" customWidth="1"/>
    <col min="5381" max="5381" width="8.625" style="48" customWidth="1"/>
    <col min="5382" max="5382" width="7.375" style="48" customWidth="1"/>
    <col min="5383" max="5383" width="8.625" style="48" customWidth="1"/>
    <col min="5384" max="5393" width="7.375" style="48" customWidth="1"/>
    <col min="5394" max="5395" width="8.5" style="48" customWidth="1"/>
    <col min="5396" max="5396" width="11" style="48" customWidth="1"/>
    <col min="5397" max="5397" width="7.375" style="48" customWidth="1"/>
    <col min="5398" max="5399" width="8.125" style="48" customWidth="1"/>
    <col min="5400" max="5400" width="5.875" style="48" customWidth="1"/>
    <col min="5401" max="5401" width="2.625" style="48" customWidth="1"/>
    <col min="5402" max="5632" width="10.5" style="48"/>
    <col min="5633" max="5633" width="2.625" style="48" customWidth="1"/>
    <col min="5634" max="5634" width="9.125" style="48" customWidth="1"/>
    <col min="5635" max="5635" width="12.25" style="48" customWidth="1"/>
    <col min="5636" max="5636" width="8.75" style="48" customWidth="1"/>
    <col min="5637" max="5637" width="8.625" style="48" customWidth="1"/>
    <col min="5638" max="5638" width="7.375" style="48" customWidth="1"/>
    <col min="5639" max="5639" width="8.625" style="48" customWidth="1"/>
    <col min="5640" max="5649" width="7.375" style="48" customWidth="1"/>
    <col min="5650" max="5651" width="8.5" style="48" customWidth="1"/>
    <col min="5652" max="5652" width="11" style="48" customWidth="1"/>
    <col min="5653" max="5653" width="7.375" style="48" customWidth="1"/>
    <col min="5654" max="5655" width="8.125" style="48" customWidth="1"/>
    <col min="5656" max="5656" width="5.875" style="48" customWidth="1"/>
    <col min="5657" max="5657" width="2.625" style="48" customWidth="1"/>
    <col min="5658" max="5888" width="10.5" style="48"/>
    <col min="5889" max="5889" width="2.625" style="48" customWidth="1"/>
    <col min="5890" max="5890" width="9.125" style="48" customWidth="1"/>
    <col min="5891" max="5891" width="12.25" style="48" customWidth="1"/>
    <col min="5892" max="5892" width="8.75" style="48" customWidth="1"/>
    <col min="5893" max="5893" width="8.625" style="48" customWidth="1"/>
    <col min="5894" max="5894" width="7.375" style="48" customWidth="1"/>
    <col min="5895" max="5895" width="8.625" style="48" customWidth="1"/>
    <col min="5896" max="5905" width="7.375" style="48" customWidth="1"/>
    <col min="5906" max="5907" width="8.5" style="48" customWidth="1"/>
    <col min="5908" max="5908" width="11" style="48" customWidth="1"/>
    <col min="5909" max="5909" width="7.375" style="48" customWidth="1"/>
    <col min="5910" max="5911" width="8.125" style="48" customWidth="1"/>
    <col min="5912" max="5912" width="5.875" style="48" customWidth="1"/>
    <col min="5913" max="5913" width="2.625" style="48" customWidth="1"/>
    <col min="5914" max="6144" width="10.5" style="48"/>
    <col min="6145" max="6145" width="2.625" style="48" customWidth="1"/>
    <col min="6146" max="6146" width="9.125" style="48" customWidth="1"/>
    <col min="6147" max="6147" width="12.25" style="48" customWidth="1"/>
    <col min="6148" max="6148" width="8.75" style="48" customWidth="1"/>
    <col min="6149" max="6149" width="8.625" style="48" customWidth="1"/>
    <col min="6150" max="6150" width="7.375" style="48" customWidth="1"/>
    <col min="6151" max="6151" width="8.625" style="48" customWidth="1"/>
    <col min="6152" max="6161" width="7.375" style="48" customWidth="1"/>
    <col min="6162" max="6163" width="8.5" style="48" customWidth="1"/>
    <col min="6164" max="6164" width="11" style="48" customWidth="1"/>
    <col min="6165" max="6165" width="7.375" style="48" customWidth="1"/>
    <col min="6166" max="6167" width="8.125" style="48" customWidth="1"/>
    <col min="6168" max="6168" width="5.875" style="48" customWidth="1"/>
    <col min="6169" max="6169" width="2.625" style="48" customWidth="1"/>
    <col min="6170" max="6400" width="10.5" style="48"/>
    <col min="6401" max="6401" width="2.625" style="48" customWidth="1"/>
    <col min="6402" max="6402" width="9.125" style="48" customWidth="1"/>
    <col min="6403" max="6403" width="12.25" style="48" customWidth="1"/>
    <col min="6404" max="6404" width="8.75" style="48" customWidth="1"/>
    <col min="6405" max="6405" width="8.625" style="48" customWidth="1"/>
    <col min="6406" max="6406" width="7.375" style="48" customWidth="1"/>
    <col min="6407" max="6407" width="8.625" style="48" customWidth="1"/>
    <col min="6408" max="6417" width="7.375" style="48" customWidth="1"/>
    <col min="6418" max="6419" width="8.5" style="48" customWidth="1"/>
    <col min="6420" max="6420" width="11" style="48" customWidth="1"/>
    <col min="6421" max="6421" width="7.375" style="48" customWidth="1"/>
    <col min="6422" max="6423" width="8.125" style="48" customWidth="1"/>
    <col min="6424" max="6424" width="5.875" style="48" customWidth="1"/>
    <col min="6425" max="6425" width="2.625" style="48" customWidth="1"/>
    <col min="6426" max="6656" width="10.5" style="48"/>
    <col min="6657" max="6657" width="2.625" style="48" customWidth="1"/>
    <col min="6658" max="6658" width="9.125" style="48" customWidth="1"/>
    <col min="6659" max="6659" width="12.25" style="48" customWidth="1"/>
    <col min="6660" max="6660" width="8.75" style="48" customWidth="1"/>
    <col min="6661" max="6661" width="8.625" style="48" customWidth="1"/>
    <col min="6662" max="6662" width="7.375" style="48" customWidth="1"/>
    <col min="6663" max="6663" width="8.625" style="48" customWidth="1"/>
    <col min="6664" max="6673" width="7.375" style="48" customWidth="1"/>
    <col min="6674" max="6675" width="8.5" style="48" customWidth="1"/>
    <col min="6676" max="6676" width="11" style="48" customWidth="1"/>
    <col min="6677" max="6677" width="7.375" style="48" customWidth="1"/>
    <col min="6678" max="6679" width="8.125" style="48" customWidth="1"/>
    <col min="6680" max="6680" width="5.875" style="48" customWidth="1"/>
    <col min="6681" max="6681" width="2.625" style="48" customWidth="1"/>
    <col min="6682" max="6912" width="10.5" style="48"/>
    <col min="6913" max="6913" width="2.625" style="48" customWidth="1"/>
    <col min="6914" max="6914" width="9.125" style="48" customWidth="1"/>
    <col min="6915" max="6915" width="12.25" style="48" customWidth="1"/>
    <col min="6916" max="6916" width="8.75" style="48" customWidth="1"/>
    <col min="6917" max="6917" width="8.625" style="48" customWidth="1"/>
    <col min="6918" max="6918" width="7.375" style="48" customWidth="1"/>
    <col min="6919" max="6919" width="8.625" style="48" customWidth="1"/>
    <col min="6920" max="6929" width="7.375" style="48" customWidth="1"/>
    <col min="6930" max="6931" width="8.5" style="48" customWidth="1"/>
    <col min="6932" max="6932" width="11" style="48" customWidth="1"/>
    <col min="6933" max="6933" width="7.375" style="48" customWidth="1"/>
    <col min="6934" max="6935" width="8.125" style="48" customWidth="1"/>
    <col min="6936" max="6936" width="5.875" style="48" customWidth="1"/>
    <col min="6937" max="6937" width="2.625" style="48" customWidth="1"/>
    <col min="6938" max="7168" width="10.5" style="48"/>
    <col min="7169" max="7169" width="2.625" style="48" customWidth="1"/>
    <col min="7170" max="7170" width="9.125" style="48" customWidth="1"/>
    <col min="7171" max="7171" width="12.25" style="48" customWidth="1"/>
    <col min="7172" max="7172" width="8.75" style="48" customWidth="1"/>
    <col min="7173" max="7173" width="8.625" style="48" customWidth="1"/>
    <col min="7174" max="7174" width="7.375" style="48" customWidth="1"/>
    <col min="7175" max="7175" width="8.625" style="48" customWidth="1"/>
    <col min="7176" max="7185" width="7.375" style="48" customWidth="1"/>
    <col min="7186" max="7187" width="8.5" style="48" customWidth="1"/>
    <col min="7188" max="7188" width="11" style="48" customWidth="1"/>
    <col min="7189" max="7189" width="7.375" style="48" customWidth="1"/>
    <col min="7190" max="7191" width="8.125" style="48" customWidth="1"/>
    <col min="7192" max="7192" width="5.875" style="48" customWidth="1"/>
    <col min="7193" max="7193" width="2.625" style="48" customWidth="1"/>
    <col min="7194" max="7424" width="10.5" style="48"/>
    <col min="7425" max="7425" width="2.625" style="48" customWidth="1"/>
    <col min="7426" max="7426" width="9.125" style="48" customWidth="1"/>
    <col min="7427" max="7427" width="12.25" style="48" customWidth="1"/>
    <col min="7428" max="7428" width="8.75" style="48" customWidth="1"/>
    <col min="7429" max="7429" width="8.625" style="48" customWidth="1"/>
    <col min="7430" max="7430" width="7.375" style="48" customWidth="1"/>
    <col min="7431" max="7431" width="8.625" style="48" customWidth="1"/>
    <col min="7432" max="7441" width="7.375" style="48" customWidth="1"/>
    <col min="7442" max="7443" width="8.5" style="48" customWidth="1"/>
    <col min="7444" max="7444" width="11" style="48" customWidth="1"/>
    <col min="7445" max="7445" width="7.375" style="48" customWidth="1"/>
    <col min="7446" max="7447" width="8.125" style="48" customWidth="1"/>
    <col min="7448" max="7448" width="5.875" style="48" customWidth="1"/>
    <col min="7449" max="7449" width="2.625" style="48" customWidth="1"/>
    <col min="7450" max="7680" width="10.5" style="48"/>
    <col min="7681" max="7681" width="2.625" style="48" customWidth="1"/>
    <col min="7682" max="7682" width="9.125" style="48" customWidth="1"/>
    <col min="7683" max="7683" width="12.25" style="48" customWidth="1"/>
    <col min="7684" max="7684" width="8.75" style="48" customWidth="1"/>
    <col min="7685" max="7685" width="8.625" style="48" customWidth="1"/>
    <col min="7686" max="7686" width="7.375" style="48" customWidth="1"/>
    <col min="7687" max="7687" width="8.625" style="48" customWidth="1"/>
    <col min="7688" max="7697" width="7.375" style="48" customWidth="1"/>
    <col min="7698" max="7699" width="8.5" style="48" customWidth="1"/>
    <col min="7700" max="7700" width="11" style="48" customWidth="1"/>
    <col min="7701" max="7701" width="7.375" style="48" customWidth="1"/>
    <col min="7702" max="7703" width="8.125" style="48" customWidth="1"/>
    <col min="7704" max="7704" width="5.875" style="48" customWidth="1"/>
    <col min="7705" max="7705" width="2.625" style="48" customWidth="1"/>
    <col min="7706" max="7936" width="10.5" style="48"/>
    <col min="7937" max="7937" width="2.625" style="48" customWidth="1"/>
    <col min="7938" max="7938" width="9.125" style="48" customWidth="1"/>
    <col min="7939" max="7939" width="12.25" style="48" customWidth="1"/>
    <col min="7940" max="7940" width="8.75" style="48" customWidth="1"/>
    <col min="7941" max="7941" width="8.625" style="48" customWidth="1"/>
    <col min="7942" max="7942" width="7.375" style="48" customWidth="1"/>
    <col min="7943" max="7943" width="8.625" style="48" customWidth="1"/>
    <col min="7944" max="7953" width="7.375" style="48" customWidth="1"/>
    <col min="7954" max="7955" width="8.5" style="48" customWidth="1"/>
    <col min="7956" max="7956" width="11" style="48" customWidth="1"/>
    <col min="7957" max="7957" width="7.375" style="48" customWidth="1"/>
    <col min="7958" max="7959" width="8.125" style="48" customWidth="1"/>
    <col min="7960" max="7960" width="5.875" style="48" customWidth="1"/>
    <col min="7961" max="7961" width="2.625" style="48" customWidth="1"/>
    <col min="7962" max="8192" width="10.5" style="48"/>
    <col min="8193" max="8193" width="2.625" style="48" customWidth="1"/>
    <col min="8194" max="8194" width="9.125" style="48" customWidth="1"/>
    <col min="8195" max="8195" width="12.25" style="48" customWidth="1"/>
    <col min="8196" max="8196" width="8.75" style="48" customWidth="1"/>
    <col min="8197" max="8197" width="8.625" style="48" customWidth="1"/>
    <col min="8198" max="8198" width="7.375" style="48" customWidth="1"/>
    <col min="8199" max="8199" width="8.625" style="48" customWidth="1"/>
    <col min="8200" max="8209" width="7.375" style="48" customWidth="1"/>
    <col min="8210" max="8211" width="8.5" style="48" customWidth="1"/>
    <col min="8212" max="8212" width="11" style="48" customWidth="1"/>
    <col min="8213" max="8213" width="7.375" style="48" customWidth="1"/>
    <col min="8214" max="8215" width="8.125" style="48" customWidth="1"/>
    <col min="8216" max="8216" width="5.875" style="48" customWidth="1"/>
    <col min="8217" max="8217" width="2.625" style="48" customWidth="1"/>
    <col min="8218" max="8448" width="10.5" style="48"/>
    <col min="8449" max="8449" width="2.625" style="48" customWidth="1"/>
    <col min="8450" max="8450" width="9.125" style="48" customWidth="1"/>
    <col min="8451" max="8451" width="12.25" style="48" customWidth="1"/>
    <col min="8452" max="8452" width="8.75" style="48" customWidth="1"/>
    <col min="8453" max="8453" width="8.625" style="48" customWidth="1"/>
    <col min="8454" max="8454" width="7.375" style="48" customWidth="1"/>
    <col min="8455" max="8455" width="8.625" style="48" customWidth="1"/>
    <col min="8456" max="8465" width="7.375" style="48" customWidth="1"/>
    <col min="8466" max="8467" width="8.5" style="48" customWidth="1"/>
    <col min="8468" max="8468" width="11" style="48" customWidth="1"/>
    <col min="8469" max="8469" width="7.375" style="48" customWidth="1"/>
    <col min="8470" max="8471" width="8.125" style="48" customWidth="1"/>
    <col min="8472" max="8472" width="5.875" style="48" customWidth="1"/>
    <col min="8473" max="8473" width="2.625" style="48" customWidth="1"/>
    <col min="8474" max="8704" width="10.5" style="48"/>
    <col min="8705" max="8705" width="2.625" style="48" customWidth="1"/>
    <col min="8706" max="8706" width="9.125" style="48" customWidth="1"/>
    <col min="8707" max="8707" width="12.25" style="48" customWidth="1"/>
    <col min="8708" max="8708" width="8.75" style="48" customWidth="1"/>
    <col min="8709" max="8709" width="8.625" style="48" customWidth="1"/>
    <col min="8710" max="8710" width="7.375" style="48" customWidth="1"/>
    <col min="8711" max="8711" width="8.625" style="48" customWidth="1"/>
    <col min="8712" max="8721" width="7.375" style="48" customWidth="1"/>
    <col min="8722" max="8723" width="8.5" style="48" customWidth="1"/>
    <col min="8724" max="8724" width="11" style="48" customWidth="1"/>
    <col min="8725" max="8725" width="7.375" style="48" customWidth="1"/>
    <col min="8726" max="8727" width="8.125" style="48" customWidth="1"/>
    <col min="8728" max="8728" width="5.875" style="48" customWidth="1"/>
    <col min="8729" max="8729" width="2.625" style="48" customWidth="1"/>
    <col min="8730" max="8960" width="10.5" style="48"/>
    <col min="8961" max="8961" width="2.625" style="48" customWidth="1"/>
    <col min="8962" max="8962" width="9.125" style="48" customWidth="1"/>
    <col min="8963" max="8963" width="12.25" style="48" customWidth="1"/>
    <col min="8964" max="8964" width="8.75" style="48" customWidth="1"/>
    <col min="8965" max="8965" width="8.625" style="48" customWidth="1"/>
    <col min="8966" max="8966" width="7.375" style="48" customWidth="1"/>
    <col min="8967" max="8967" width="8.625" style="48" customWidth="1"/>
    <col min="8968" max="8977" width="7.375" style="48" customWidth="1"/>
    <col min="8978" max="8979" width="8.5" style="48" customWidth="1"/>
    <col min="8980" max="8980" width="11" style="48" customWidth="1"/>
    <col min="8981" max="8981" width="7.375" style="48" customWidth="1"/>
    <col min="8982" max="8983" width="8.125" style="48" customWidth="1"/>
    <col min="8984" max="8984" width="5.875" style="48" customWidth="1"/>
    <col min="8985" max="8985" width="2.625" style="48" customWidth="1"/>
    <col min="8986" max="9216" width="10.5" style="48"/>
    <col min="9217" max="9217" width="2.625" style="48" customWidth="1"/>
    <col min="9218" max="9218" width="9.125" style="48" customWidth="1"/>
    <col min="9219" max="9219" width="12.25" style="48" customWidth="1"/>
    <col min="9220" max="9220" width="8.75" style="48" customWidth="1"/>
    <col min="9221" max="9221" width="8.625" style="48" customWidth="1"/>
    <col min="9222" max="9222" width="7.375" style="48" customWidth="1"/>
    <col min="9223" max="9223" width="8.625" style="48" customWidth="1"/>
    <col min="9224" max="9233" width="7.375" style="48" customWidth="1"/>
    <col min="9234" max="9235" width="8.5" style="48" customWidth="1"/>
    <col min="9236" max="9236" width="11" style="48" customWidth="1"/>
    <col min="9237" max="9237" width="7.375" style="48" customWidth="1"/>
    <col min="9238" max="9239" width="8.125" style="48" customWidth="1"/>
    <col min="9240" max="9240" width="5.875" style="48" customWidth="1"/>
    <col min="9241" max="9241" width="2.625" style="48" customWidth="1"/>
    <col min="9242" max="9472" width="10.5" style="48"/>
    <col min="9473" max="9473" width="2.625" style="48" customWidth="1"/>
    <col min="9474" max="9474" width="9.125" style="48" customWidth="1"/>
    <col min="9475" max="9475" width="12.25" style="48" customWidth="1"/>
    <col min="9476" max="9476" width="8.75" style="48" customWidth="1"/>
    <col min="9477" max="9477" width="8.625" style="48" customWidth="1"/>
    <col min="9478" max="9478" width="7.375" style="48" customWidth="1"/>
    <col min="9479" max="9479" width="8.625" style="48" customWidth="1"/>
    <col min="9480" max="9489" width="7.375" style="48" customWidth="1"/>
    <col min="9490" max="9491" width="8.5" style="48" customWidth="1"/>
    <col min="9492" max="9492" width="11" style="48" customWidth="1"/>
    <col min="9493" max="9493" width="7.375" style="48" customWidth="1"/>
    <col min="9494" max="9495" width="8.125" style="48" customWidth="1"/>
    <col min="9496" max="9496" width="5.875" style="48" customWidth="1"/>
    <col min="9497" max="9497" width="2.625" style="48" customWidth="1"/>
    <col min="9498" max="9728" width="10.5" style="48"/>
    <col min="9729" max="9729" width="2.625" style="48" customWidth="1"/>
    <col min="9730" max="9730" width="9.125" style="48" customWidth="1"/>
    <col min="9731" max="9731" width="12.25" style="48" customWidth="1"/>
    <col min="9732" max="9732" width="8.75" style="48" customWidth="1"/>
    <col min="9733" max="9733" width="8.625" style="48" customWidth="1"/>
    <col min="9734" max="9734" width="7.375" style="48" customWidth="1"/>
    <col min="9735" max="9735" width="8.625" style="48" customWidth="1"/>
    <col min="9736" max="9745" width="7.375" style="48" customWidth="1"/>
    <col min="9746" max="9747" width="8.5" style="48" customWidth="1"/>
    <col min="9748" max="9748" width="11" style="48" customWidth="1"/>
    <col min="9749" max="9749" width="7.375" style="48" customWidth="1"/>
    <col min="9750" max="9751" width="8.125" style="48" customWidth="1"/>
    <col min="9752" max="9752" width="5.875" style="48" customWidth="1"/>
    <col min="9753" max="9753" width="2.625" style="48" customWidth="1"/>
    <col min="9754" max="9984" width="10.5" style="48"/>
    <col min="9985" max="9985" width="2.625" style="48" customWidth="1"/>
    <col min="9986" max="9986" width="9.125" style="48" customWidth="1"/>
    <col min="9987" max="9987" width="12.25" style="48" customWidth="1"/>
    <col min="9988" max="9988" width="8.75" style="48" customWidth="1"/>
    <col min="9989" max="9989" width="8.625" style="48" customWidth="1"/>
    <col min="9990" max="9990" width="7.375" style="48" customWidth="1"/>
    <col min="9991" max="9991" width="8.625" style="48" customWidth="1"/>
    <col min="9992" max="10001" width="7.375" style="48" customWidth="1"/>
    <col min="10002" max="10003" width="8.5" style="48" customWidth="1"/>
    <col min="10004" max="10004" width="11" style="48" customWidth="1"/>
    <col min="10005" max="10005" width="7.375" style="48" customWidth="1"/>
    <col min="10006" max="10007" width="8.125" style="48" customWidth="1"/>
    <col min="10008" max="10008" width="5.875" style="48" customWidth="1"/>
    <col min="10009" max="10009" width="2.625" style="48" customWidth="1"/>
    <col min="10010" max="10240" width="10.5" style="48"/>
    <col min="10241" max="10241" width="2.625" style="48" customWidth="1"/>
    <col min="10242" max="10242" width="9.125" style="48" customWidth="1"/>
    <col min="10243" max="10243" width="12.25" style="48" customWidth="1"/>
    <col min="10244" max="10244" width="8.75" style="48" customWidth="1"/>
    <col min="10245" max="10245" width="8.625" style="48" customWidth="1"/>
    <col min="10246" max="10246" width="7.375" style="48" customWidth="1"/>
    <col min="10247" max="10247" width="8.625" style="48" customWidth="1"/>
    <col min="10248" max="10257" width="7.375" style="48" customWidth="1"/>
    <col min="10258" max="10259" width="8.5" style="48" customWidth="1"/>
    <col min="10260" max="10260" width="11" style="48" customWidth="1"/>
    <col min="10261" max="10261" width="7.375" style="48" customWidth="1"/>
    <col min="10262" max="10263" width="8.125" style="48" customWidth="1"/>
    <col min="10264" max="10264" width="5.875" style="48" customWidth="1"/>
    <col min="10265" max="10265" width="2.625" style="48" customWidth="1"/>
    <col min="10266" max="10496" width="10.5" style="48"/>
    <col min="10497" max="10497" width="2.625" style="48" customWidth="1"/>
    <col min="10498" max="10498" width="9.125" style="48" customWidth="1"/>
    <col min="10499" max="10499" width="12.25" style="48" customWidth="1"/>
    <col min="10500" max="10500" width="8.75" style="48" customWidth="1"/>
    <col min="10501" max="10501" width="8.625" style="48" customWidth="1"/>
    <col min="10502" max="10502" width="7.375" style="48" customWidth="1"/>
    <col min="10503" max="10503" width="8.625" style="48" customWidth="1"/>
    <col min="10504" max="10513" width="7.375" style="48" customWidth="1"/>
    <col min="10514" max="10515" width="8.5" style="48" customWidth="1"/>
    <col min="10516" max="10516" width="11" style="48" customWidth="1"/>
    <col min="10517" max="10517" width="7.375" style="48" customWidth="1"/>
    <col min="10518" max="10519" width="8.125" style="48" customWidth="1"/>
    <col min="10520" max="10520" width="5.875" style="48" customWidth="1"/>
    <col min="10521" max="10521" width="2.625" style="48" customWidth="1"/>
    <col min="10522" max="10752" width="10.5" style="48"/>
    <col min="10753" max="10753" width="2.625" style="48" customWidth="1"/>
    <col min="10754" max="10754" width="9.125" style="48" customWidth="1"/>
    <col min="10755" max="10755" width="12.25" style="48" customWidth="1"/>
    <col min="10756" max="10756" width="8.75" style="48" customWidth="1"/>
    <col min="10757" max="10757" width="8.625" style="48" customWidth="1"/>
    <col min="10758" max="10758" width="7.375" style="48" customWidth="1"/>
    <col min="10759" max="10759" width="8.625" style="48" customWidth="1"/>
    <col min="10760" max="10769" width="7.375" style="48" customWidth="1"/>
    <col min="10770" max="10771" width="8.5" style="48" customWidth="1"/>
    <col min="10772" max="10772" width="11" style="48" customWidth="1"/>
    <col min="10773" max="10773" width="7.375" style="48" customWidth="1"/>
    <col min="10774" max="10775" width="8.125" style="48" customWidth="1"/>
    <col min="10776" max="10776" width="5.875" style="48" customWidth="1"/>
    <col min="10777" max="10777" width="2.625" style="48" customWidth="1"/>
    <col min="10778" max="11008" width="10.5" style="48"/>
    <col min="11009" max="11009" width="2.625" style="48" customWidth="1"/>
    <col min="11010" max="11010" width="9.125" style="48" customWidth="1"/>
    <col min="11011" max="11011" width="12.25" style="48" customWidth="1"/>
    <col min="11012" max="11012" width="8.75" style="48" customWidth="1"/>
    <col min="11013" max="11013" width="8.625" style="48" customWidth="1"/>
    <col min="11014" max="11014" width="7.375" style="48" customWidth="1"/>
    <col min="11015" max="11015" width="8.625" style="48" customWidth="1"/>
    <col min="11016" max="11025" width="7.375" style="48" customWidth="1"/>
    <col min="11026" max="11027" width="8.5" style="48" customWidth="1"/>
    <col min="11028" max="11028" width="11" style="48" customWidth="1"/>
    <col min="11029" max="11029" width="7.375" style="48" customWidth="1"/>
    <col min="11030" max="11031" width="8.125" style="48" customWidth="1"/>
    <col min="11032" max="11032" width="5.875" style="48" customWidth="1"/>
    <col min="11033" max="11033" width="2.625" style="48" customWidth="1"/>
    <col min="11034" max="11264" width="10.5" style="48"/>
    <col min="11265" max="11265" width="2.625" style="48" customWidth="1"/>
    <col min="11266" max="11266" width="9.125" style="48" customWidth="1"/>
    <col min="11267" max="11267" width="12.25" style="48" customWidth="1"/>
    <col min="11268" max="11268" width="8.75" style="48" customWidth="1"/>
    <col min="11269" max="11269" width="8.625" style="48" customWidth="1"/>
    <col min="11270" max="11270" width="7.375" style="48" customWidth="1"/>
    <col min="11271" max="11271" width="8.625" style="48" customWidth="1"/>
    <col min="11272" max="11281" width="7.375" style="48" customWidth="1"/>
    <col min="11282" max="11283" width="8.5" style="48" customWidth="1"/>
    <col min="11284" max="11284" width="11" style="48" customWidth="1"/>
    <col min="11285" max="11285" width="7.375" style="48" customWidth="1"/>
    <col min="11286" max="11287" width="8.125" style="48" customWidth="1"/>
    <col min="11288" max="11288" width="5.875" style="48" customWidth="1"/>
    <col min="11289" max="11289" width="2.625" style="48" customWidth="1"/>
    <col min="11290" max="11520" width="10.5" style="48"/>
    <col min="11521" max="11521" width="2.625" style="48" customWidth="1"/>
    <col min="11522" max="11522" width="9.125" style="48" customWidth="1"/>
    <col min="11523" max="11523" width="12.25" style="48" customWidth="1"/>
    <col min="11524" max="11524" width="8.75" style="48" customWidth="1"/>
    <col min="11525" max="11525" width="8.625" style="48" customWidth="1"/>
    <col min="11526" max="11526" width="7.375" style="48" customWidth="1"/>
    <col min="11527" max="11527" width="8.625" style="48" customWidth="1"/>
    <col min="11528" max="11537" width="7.375" style="48" customWidth="1"/>
    <col min="11538" max="11539" width="8.5" style="48" customWidth="1"/>
    <col min="11540" max="11540" width="11" style="48" customWidth="1"/>
    <col min="11541" max="11541" width="7.375" style="48" customWidth="1"/>
    <col min="11542" max="11543" width="8.125" style="48" customWidth="1"/>
    <col min="11544" max="11544" width="5.875" style="48" customWidth="1"/>
    <col min="11545" max="11545" width="2.625" style="48" customWidth="1"/>
    <col min="11546" max="11776" width="10.5" style="48"/>
    <col min="11777" max="11777" width="2.625" style="48" customWidth="1"/>
    <col min="11778" max="11778" width="9.125" style="48" customWidth="1"/>
    <col min="11779" max="11779" width="12.25" style="48" customWidth="1"/>
    <col min="11780" max="11780" width="8.75" style="48" customWidth="1"/>
    <col min="11781" max="11781" width="8.625" style="48" customWidth="1"/>
    <col min="11782" max="11782" width="7.375" style="48" customWidth="1"/>
    <col min="11783" max="11783" width="8.625" style="48" customWidth="1"/>
    <col min="11784" max="11793" width="7.375" style="48" customWidth="1"/>
    <col min="11794" max="11795" width="8.5" style="48" customWidth="1"/>
    <col min="11796" max="11796" width="11" style="48" customWidth="1"/>
    <col min="11797" max="11797" width="7.375" style="48" customWidth="1"/>
    <col min="11798" max="11799" width="8.125" style="48" customWidth="1"/>
    <col min="11800" max="11800" width="5.875" style="48" customWidth="1"/>
    <col min="11801" max="11801" width="2.625" style="48" customWidth="1"/>
    <col min="11802" max="12032" width="10.5" style="48"/>
    <col min="12033" max="12033" width="2.625" style="48" customWidth="1"/>
    <col min="12034" max="12034" width="9.125" style="48" customWidth="1"/>
    <col min="12035" max="12035" width="12.25" style="48" customWidth="1"/>
    <col min="12036" max="12036" width="8.75" style="48" customWidth="1"/>
    <col min="12037" max="12037" width="8.625" style="48" customWidth="1"/>
    <col min="12038" max="12038" width="7.375" style="48" customWidth="1"/>
    <col min="12039" max="12039" width="8.625" style="48" customWidth="1"/>
    <col min="12040" max="12049" width="7.375" style="48" customWidth="1"/>
    <col min="12050" max="12051" width="8.5" style="48" customWidth="1"/>
    <col min="12052" max="12052" width="11" style="48" customWidth="1"/>
    <col min="12053" max="12053" width="7.375" style="48" customWidth="1"/>
    <col min="12054" max="12055" width="8.125" style="48" customWidth="1"/>
    <col min="12056" max="12056" width="5.875" style="48" customWidth="1"/>
    <col min="12057" max="12057" width="2.625" style="48" customWidth="1"/>
    <col min="12058" max="12288" width="10.5" style="48"/>
    <col min="12289" max="12289" width="2.625" style="48" customWidth="1"/>
    <col min="12290" max="12290" width="9.125" style="48" customWidth="1"/>
    <col min="12291" max="12291" width="12.25" style="48" customWidth="1"/>
    <col min="12292" max="12292" width="8.75" style="48" customWidth="1"/>
    <col min="12293" max="12293" width="8.625" style="48" customWidth="1"/>
    <col min="12294" max="12294" width="7.375" style="48" customWidth="1"/>
    <col min="12295" max="12295" width="8.625" style="48" customWidth="1"/>
    <col min="12296" max="12305" width="7.375" style="48" customWidth="1"/>
    <col min="12306" max="12307" width="8.5" style="48" customWidth="1"/>
    <col min="12308" max="12308" width="11" style="48" customWidth="1"/>
    <col min="12309" max="12309" width="7.375" style="48" customWidth="1"/>
    <col min="12310" max="12311" width="8.125" style="48" customWidth="1"/>
    <col min="12312" max="12312" width="5.875" style="48" customWidth="1"/>
    <col min="12313" max="12313" width="2.625" style="48" customWidth="1"/>
    <col min="12314" max="12544" width="10.5" style="48"/>
    <col min="12545" max="12545" width="2.625" style="48" customWidth="1"/>
    <col min="12546" max="12546" width="9.125" style="48" customWidth="1"/>
    <col min="12547" max="12547" width="12.25" style="48" customWidth="1"/>
    <col min="12548" max="12548" width="8.75" style="48" customWidth="1"/>
    <col min="12549" max="12549" width="8.625" style="48" customWidth="1"/>
    <col min="12550" max="12550" width="7.375" style="48" customWidth="1"/>
    <col min="12551" max="12551" width="8.625" style="48" customWidth="1"/>
    <col min="12552" max="12561" width="7.375" style="48" customWidth="1"/>
    <col min="12562" max="12563" width="8.5" style="48" customWidth="1"/>
    <col min="12564" max="12564" width="11" style="48" customWidth="1"/>
    <col min="12565" max="12565" width="7.375" style="48" customWidth="1"/>
    <col min="12566" max="12567" width="8.125" style="48" customWidth="1"/>
    <col min="12568" max="12568" width="5.875" style="48" customWidth="1"/>
    <col min="12569" max="12569" width="2.625" style="48" customWidth="1"/>
    <col min="12570" max="12800" width="10.5" style="48"/>
    <col min="12801" max="12801" width="2.625" style="48" customWidth="1"/>
    <col min="12802" max="12802" width="9.125" style="48" customWidth="1"/>
    <col min="12803" max="12803" width="12.25" style="48" customWidth="1"/>
    <col min="12804" max="12804" width="8.75" style="48" customWidth="1"/>
    <col min="12805" max="12805" width="8.625" style="48" customWidth="1"/>
    <col min="12806" max="12806" width="7.375" style="48" customWidth="1"/>
    <col min="12807" max="12807" width="8.625" style="48" customWidth="1"/>
    <col min="12808" max="12817" width="7.375" style="48" customWidth="1"/>
    <col min="12818" max="12819" width="8.5" style="48" customWidth="1"/>
    <col min="12820" max="12820" width="11" style="48" customWidth="1"/>
    <col min="12821" max="12821" width="7.375" style="48" customWidth="1"/>
    <col min="12822" max="12823" width="8.125" style="48" customWidth="1"/>
    <col min="12824" max="12824" width="5.875" style="48" customWidth="1"/>
    <col min="12825" max="12825" width="2.625" style="48" customWidth="1"/>
    <col min="12826" max="13056" width="10.5" style="48"/>
    <col min="13057" max="13057" width="2.625" style="48" customWidth="1"/>
    <col min="13058" max="13058" width="9.125" style="48" customWidth="1"/>
    <col min="13059" max="13059" width="12.25" style="48" customWidth="1"/>
    <col min="13060" max="13060" width="8.75" style="48" customWidth="1"/>
    <col min="13061" max="13061" width="8.625" style="48" customWidth="1"/>
    <col min="13062" max="13062" width="7.375" style="48" customWidth="1"/>
    <col min="13063" max="13063" width="8.625" style="48" customWidth="1"/>
    <col min="13064" max="13073" width="7.375" style="48" customWidth="1"/>
    <col min="13074" max="13075" width="8.5" style="48" customWidth="1"/>
    <col min="13076" max="13076" width="11" style="48" customWidth="1"/>
    <col min="13077" max="13077" width="7.375" style="48" customWidth="1"/>
    <col min="13078" max="13079" width="8.125" style="48" customWidth="1"/>
    <col min="13080" max="13080" width="5.875" style="48" customWidth="1"/>
    <col min="13081" max="13081" width="2.625" style="48" customWidth="1"/>
    <col min="13082" max="13312" width="10.5" style="48"/>
    <col min="13313" max="13313" width="2.625" style="48" customWidth="1"/>
    <col min="13314" max="13314" width="9.125" style="48" customWidth="1"/>
    <col min="13315" max="13315" width="12.25" style="48" customWidth="1"/>
    <col min="13316" max="13316" width="8.75" style="48" customWidth="1"/>
    <col min="13317" max="13317" width="8.625" style="48" customWidth="1"/>
    <col min="13318" max="13318" width="7.375" style="48" customWidth="1"/>
    <col min="13319" max="13319" width="8.625" style="48" customWidth="1"/>
    <col min="13320" max="13329" width="7.375" style="48" customWidth="1"/>
    <col min="13330" max="13331" width="8.5" style="48" customWidth="1"/>
    <col min="13332" max="13332" width="11" style="48" customWidth="1"/>
    <col min="13333" max="13333" width="7.375" style="48" customWidth="1"/>
    <col min="13334" max="13335" width="8.125" style="48" customWidth="1"/>
    <col min="13336" max="13336" width="5.875" style="48" customWidth="1"/>
    <col min="13337" max="13337" width="2.625" style="48" customWidth="1"/>
    <col min="13338" max="13568" width="10.5" style="48"/>
    <col min="13569" max="13569" width="2.625" style="48" customWidth="1"/>
    <col min="13570" max="13570" width="9.125" style="48" customWidth="1"/>
    <col min="13571" max="13571" width="12.25" style="48" customWidth="1"/>
    <col min="13572" max="13572" width="8.75" style="48" customWidth="1"/>
    <col min="13573" max="13573" width="8.625" style="48" customWidth="1"/>
    <col min="13574" max="13574" width="7.375" style="48" customWidth="1"/>
    <col min="13575" max="13575" width="8.625" style="48" customWidth="1"/>
    <col min="13576" max="13585" width="7.375" style="48" customWidth="1"/>
    <col min="13586" max="13587" width="8.5" style="48" customWidth="1"/>
    <col min="13588" max="13588" width="11" style="48" customWidth="1"/>
    <col min="13589" max="13589" width="7.375" style="48" customWidth="1"/>
    <col min="13590" max="13591" width="8.125" style="48" customWidth="1"/>
    <col min="13592" max="13592" width="5.875" style="48" customWidth="1"/>
    <col min="13593" max="13593" width="2.625" style="48" customWidth="1"/>
    <col min="13594" max="13824" width="10.5" style="48"/>
    <col min="13825" max="13825" width="2.625" style="48" customWidth="1"/>
    <col min="13826" max="13826" width="9.125" style="48" customWidth="1"/>
    <col min="13827" max="13827" width="12.25" style="48" customWidth="1"/>
    <col min="13828" max="13828" width="8.75" style="48" customWidth="1"/>
    <col min="13829" max="13829" width="8.625" style="48" customWidth="1"/>
    <col min="13830" max="13830" width="7.375" style="48" customWidth="1"/>
    <col min="13831" max="13831" width="8.625" style="48" customWidth="1"/>
    <col min="13832" max="13841" width="7.375" style="48" customWidth="1"/>
    <col min="13842" max="13843" width="8.5" style="48" customWidth="1"/>
    <col min="13844" max="13844" width="11" style="48" customWidth="1"/>
    <col min="13845" max="13845" width="7.375" style="48" customWidth="1"/>
    <col min="13846" max="13847" width="8.125" style="48" customWidth="1"/>
    <col min="13848" max="13848" width="5.875" style="48" customWidth="1"/>
    <col min="13849" max="13849" width="2.625" style="48" customWidth="1"/>
    <col min="13850" max="14080" width="10.5" style="48"/>
    <col min="14081" max="14081" width="2.625" style="48" customWidth="1"/>
    <col min="14082" max="14082" width="9.125" style="48" customWidth="1"/>
    <col min="14083" max="14083" width="12.25" style="48" customWidth="1"/>
    <col min="14084" max="14084" width="8.75" style="48" customWidth="1"/>
    <col min="14085" max="14085" width="8.625" style="48" customWidth="1"/>
    <col min="14086" max="14086" width="7.375" style="48" customWidth="1"/>
    <col min="14087" max="14087" width="8.625" style="48" customWidth="1"/>
    <col min="14088" max="14097" width="7.375" style="48" customWidth="1"/>
    <col min="14098" max="14099" width="8.5" style="48" customWidth="1"/>
    <col min="14100" max="14100" width="11" style="48" customWidth="1"/>
    <col min="14101" max="14101" width="7.375" style="48" customWidth="1"/>
    <col min="14102" max="14103" width="8.125" style="48" customWidth="1"/>
    <col min="14104" max="14104" width="5.875" style="48" customWidth="1"/>
    <col min="14105" max="14105" width="2.625" style="48" customWidth="1"/>
    <col min="14106" max="14336" width="10.5" style="48"/>
    <col min="14337" max="14337" width="2.625" style="48" customWidth="1"/>
    <col min="14338" max="14338" width="9.125" style="48" customWidth="1"/>
    <col min="14339" max="14339" width="12.25" style="48" customWidth="1"/>
    <col min="14340" max="14340" width="8.75" style="48" customWidth="1"/>
    <col min="14341" max="14341" width="8.625" style="48" customWidth="1"/>
    <col min="14342" max="14342" width="7.375" style="48" customWidth="1"/>
    <col min="14343" max="14343" width="8.625" style="48" customWidth="1"/>
    <col min="14344" max="14353" width="7.375" style="48" customWidth="1"/>
    <col min="14354" max="14355" width="8.5" style="48" customWidth="1"/>
    <col min="14356" max="14356" width="11" style="48" customWidth="1"/>
    <col min="14357" max="14357" width="7.375" style="48" customWidth="1"/>
    <col min="14358" max="14359" width="8.125" style="48" customWidth="1"/>
    <col min="14360" max="14360" width="5.875" style="48" customWidth="1"/>
    <col min="14361" max="14361" width="2.625" style="48" customWidth="1"/>
    <col min="14362" max="14592" width="10.5" style="48"/>
    <col min="14593" max="14593" width="2.625" style="48" customWidth="1"/>
    <col min="14594" max="14594" width="9.125" style="48" customWidth="1"/>
    <col min="14595" max="14595" width="12.25" style="48" customWidth="1"/>
    <col min="14596" max="14596" width="8.75" style="48" customWidth="1"/>
    <col min="14597" max="14597" width="8.625" style="48" customWidth="1"/>
    <col min="14598" max="14598" width="7.375" style="48" customWidth="1"/>
    <col min="14599" max="14599" width="8.625" style="48" customWidth="1"/>
    <col min="14600" max="14609" width="7.375" style="48" customWidth="1"/>
    <col min="14610" max="14611" width="8.5" style="48" customWidth="1"/>
    <col min="14612" max="14612" width="11" style="48" customWidth="1"/>
    <col min="14613" max="14613" width="7.375" style="48" customWidth="1"/>
    <col min="14614" max="14615" width="8.125" style="48" customWidth="1"/>
    <col min="14616" max="14616" width="5.875" style="48" customWidth="1"/>
    <col min="14617" max="14617" width="2.625" style="48" customWidth="1"/>
    <col min="14618" max="14848" width="10.5" style="48"/>
    <col min="14849" max="14849" width="2.625" style="48" customWidth="1"/>
    <col min="14850" max="14850" width="9.125" style="48" customWidth="1"/>
    <col min="14851" max="14851" width="12.25" style="48" customWidth="1"/>
    <col min="14852" max="14852" width="8.75" style="48" customWidth="1"/>
    <col min="14853" max="14853" width="8.625" style="48" customWidth="1"/>
    <col min="14854" max="14854" width="7.375" style="48" customWidth="1"/>
    <col min="14855" max="14855" width="8.625" style="48" customWidth="1"/>
    <col min="14856" max="14865" width="7.375" style="48" customWidth="1"/>
    <col min="14866" max="14867" width="8.5" style="48" customWidth="1"/>
    <col min="14868" max="14868" width="11" style="48" customWidth="1"/>
    <col min="14869" max="14869" width="7.375" style="48" customWidth="1"/>
    <col min="14870" max="14871" width="8.125" style="48" customWidth="1"/>
    <col min="14872" max="14872" width="5.875" style="48" customWidth="1"/>
    <col min="14873" max="14873" width="2.625" style="48" customWidth="1"/>
    <col min="14874" max="15104" width="10.5" style="48"/>
    <col min="15105" max="15105" width="2.625" style="48" customWidth="1"/>
    <col min="15106" max="15106" width="9.125" style="48" customWidth="1"/>
    <col min="15107" max="15107" width="12.25" style="48" customWidth="1"/>
    <col min="15108" max="15108" width="8.75" style="48" customWidth="1"/>
    <col min="15109" max="15109" width="8.625" style="48" customWidth="1"/>
    <col min="15110" max="15110" width="7.375" style="48" customWidth="1"/>
    <col min="15111" max="15111" width="8.625" style="48" customWidth="1"/>
    <col min="15112" max="15121" width="7.375" style="48" customWidth="1"/>
    <col min="15122" max="15123" width="8.5" style="48" customWidth="1"/>
    <col min="15124" max="15124" width="11" style="48" customWidth="1"/>
    <col min="15125" max="15125" width="7.375" style="48" customWidth="1"/>
    <col min="15126" max="15127" width="8.125" style="48" customWidth="1"/>
    <col min="15128" max="15128" width="5.875" style="48" customWidth="1"/>
    <col min="15129" max="15129" width="2.625" style="48" customWidth="1"/>
    <col min="15130" max="15360" width="10.5" style="48"/>
    <col min="15361" max="15361" width="2.625" style="48" customWidth="1"/>
    <col min="15362" max="15362" width="9.125" style="48" customWidth="1"/>
    <col min="15363" max="15363" width="12.25" style="48" customWidth="1"/>
    <col min="15364" max="15364" width="8.75" style="48" customWidth="1"/>
    <col min="15365" max="15365" width="8.625" style="48" customWidth="1"/>
    <col min="15366" max="15366" width="7.375" style="48" customWidth="1"/>
    <col min="15367" max="15367" width="8.625" style="48" customWidth="1"/>
    <col min="15368" max="15377" width="7.375" style="48" customWidth="1"/>
    <col min="15378" max="15379" width="8.5" style="48" customWidth="1"/>
    <col min="15380" max="15380" width="11" style="48" customWidth="1"/>
    <col min="15381" max="15381" width="7.375" style="48" customWidth="1"/>
    <col min="15382" max="15383" width="8.125" style="48" customWidth="1"/>
    <col min="15384" max="15384" width="5.875" style="48" customWidth="1"/>
    <col min="15385" max="15385" width="2.625" style="48" customWidth="1"/>
    <col min="15386" max="15616" width="10.5" style="48"/>
    <col min="15617" max="15617" width="2.625" style="48" customWidth="1"/>
    <col min="15618" max="15618" width="9.125" style="48" customWidth="1"/>
    <col min="15619" max="15619" width="12.25" style="48" customWidth="1"/>
    <col min="15620" max="15620" width="8.75" style="48" customWidth="1"/>
    <col min="15621" max="15621" width="8.625" style="48" customWidth="1"/>
    <col min="15622" max="15622" width="7.375" style="48" customWidth="1"/>
    <col min="15623" max="15623" width="8.625" style="48" customWidth="1"/>
    <col min="15624" max="15633" width="7.375" style="48" customWidth="1"/>
    <col min="15634" max="15635" width="8.5" style="48" customWidth="1"/>
    <col min="15636" max="15636" width="11" style="48" customWidth="1"/>
    <col min="15637" max="15637" width="7.375" style="48" customWidth="1"/>
    <col min="15638" max="15639" width="8.125" style="48" customWidth="1"/>
    <col min="15640" max="15640" width="5.875" style="48" customWidth="1"/>
    <col min="15641" max="15641" width="2.625" style="48" customWidth="1"/>
    <col min="15642" max="15872" width="10.5" style="48"/>
    <col min="15873" max="15873" width="2.625" style="48" customWidth="1"/>
    <col min="15874" max="15874" width="9.125" style="48" customWidth="1"/>
    <col min="15875" max="15875" width="12.25" style="48" customWidth="1"/>
    <col min="15876" max="15876" width="8.75" style="48" customWidth="1"/>
    <col min="15877" max="15877" width="8.625" style="48" customWidth="1"/>
    <col min="15878" max="15878" width="7.375" style="48" customWidth="1"/>
    <col min="15879" max="15879" width="8.625" style="48" customWidth="1"/>
    <col min="15880" max="15889" width="7.375" style="48" customWidth="1"/>
    <col min="15890" max="15891" width="8.5" style="48" customWidth="1"/>
    <col min="15892" max="15892" width="11" style="48" customWidth="1"/>
    <col min="15893" max="15893" width="7.375" style="48" customWidth="1"/>
    <col min="15894" max="15895" width="8.125" style="48" customWidth="1"/>
    <col min="15896" max="15896" width="5.875" style="48" customWidth="1"/>
    <col min="15897" max="15897" width="2.625" style="48" customWidth="1"/>
    <col min="15898" max="16128" width="10.5" style="48"/>
    <col min="16129" max="16129" width="2.625" style="48" customWidth="1"/>
    <col min="16130" max="16130" width="9.125" style="48" customWidth="1"/>
    <col min="16131" max="16131" width="12.25" style="48" customWidth="1"/>
    <col min="16132" max="16132" width="8.75" style="48" customWidth="1"/>
    <col min="16133" max="16133" width="8.625" style="48" customWidth="1"/>
    <col min="16134" max="16134" width="7.375" style="48" customWidth="1"/>
    <col min="16135" max="16135" width="8.625" style="48" customWidth="1"/>
    <col min="16136" max="16145" width="7.375" style="48" customWidth="1"/>
    <col min="16146" max="16147" width="8.5" style="48" customWidth="1"/>
    <col min="16148" max="16148" width="11" style="48" customWidth="1"/>
    <col min="16149" max="16149" width="7.375" style="48" customWidth="1"/>
    <col min="16150" max="16151" width="8.125" style="48" customWidth="1"/>
    <col min="16152" max="16152" width="5.875" style="48" customWidth="1"/>
    <col min="16153" max="16153" width="2.625" style="48" customWidth="1"/>
    <col min="16154" max="16384" width="10.5" style="48"/>
  </cols>
  <sheetData>
    <row r="1" spans="1:24" ht="21.95" customHeight="1">
      <c r="A1" s="214"/>
      <c r="B1" s="408" t="s">
        <v>456</v>
      </c>
    </row>
    <row r="2" spans="1:24" ht="21.95" customHeight="1" thickBot="1"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632" t="s">
        <v>457</v>
      </c>
      <c r="U2" s="632"/>
      <c r="V2" s="632"/>
      <c r="W2" s="632"/>
      <c r="X2" s="632"/>
    </row>
    <row r="3" spans="1:24" ht="21.95" customHeight="1">
      <c r="B3" s="409"/>
      <c r="C3" s="410"/>
      <c r="D3" s="411"/>
      <c r="E3" s="412" t="s">
        <v>126</v>
      </c>
      <c r="F3" s="55"/>
      <c r="G3" s="55"/>
      <c r="H3" s="55"/>
      <c r="I3" s="55"/>
      <c r="J3" s="55"/>
      <c r="K3" s="633" t="s">
        <v>458</v>
      </c>
      <c r="L3" s="55"/>
      <c r="M3" s="55"/>
      <c r="N3" s="633" t="s">
        <v>459</v>
      </c>
      <c r="O3" s="55"/>
      <c r="P3" s="413"/>
      <c r="Q3" s="638" t="s">
        <v>460</v>
      </c>
      <c r="R3" s="55"/>
      <c r="S3" s="55"/>
      <c r="T3" s="55"/>
      <c r="U3" s="53" t="s">
        <v>238</v>
      </c>
      <c r="V3" s="55"/>
      <c r="W3" s="55"/>
      <c r="X3" s="60"/>
    </row>
    <row r="4" spans="1:24" ht="21.95" customHeight="1">
      <c r="B4" s="199"/>
      <c r="C4" s="414"/>
      <c r="D4" s="62"/>
      <c r="E4" s="63"/>
      <c r="F4" s="62" t="s">
        <v>461</v>
      </c>
      <c r="G4" s="192" t="s">
        <v>135</v>
      </c>
      <c r="H4" s="62" t="s">
        <v>462</v>
      </c>
      <c r="I4" s="62" t="s">
        <v>305</v>
      </c>
      <c r="J4" s="62" t="s">
        <v>305</v>
      </c>
      <c r="K4" s="634"/>
      <c r="L4" s="641" t="s">
        <v>463</v>
      </c>
      <c r="M4" s="641" t="s">
        <v>464</v>
      </c>
      <c r="N4" s="636"/>
      <c r="O4" s="641" t="s">
        <v>465</v>
      </c>
      <c r="P4" s="641" t="s">
        <v>466</v>
      </c>
      <c r="Q4" s="639"/>
      <c r="R4" s="192" t="s">
        <v>467</v>
      </c>
      <c r="S4" s="192" t="s">
        <v>468</v>
      </c>
      <c r="T4" s="415" t="s">
        <v>469</v>
      </c>
      <c r="U4" s="62"/>
      <c r="V4" s="68" t="s">
        <v>145</v>
      </c>
      <c r="W4" s="68"/>
      <c r="X4" s="193"/>
    </row>
    <row r="5" spans="1:24" ht="21.95" customHeight="1">
      <c r="B5" s="628" t="s">
        <v>470</v>
      </c>
      <c r="C5" s="629"/>
      <c r="D5" s="62" t="s">
        <v>274</v>
      </c>
      <c r="E5" s="63" t="s">
        <v>132</v>
      </c>
      <c r="F5" s="62" t="s">
        <v>365</v>
      </c>
      <c r="G5" s="192" t="s">
        <v>155</v>
      </c>
      <c r="H5" s="62" t="s">
        <v>471</v>
      </c>
      <c r="I5" s="62" t="s">
        <v>472</v>
      </c>
      <c r="J5" s="62"/>
      <c r="K5" s="634"/>
      <c r="L5" s="642"/>
      <c r="M5" s="642"/>
      <c r="N5" s="636"/>
      <c r="O5" s="644"/>
      <c r="P5" s="644"/>
      <c r="Q5" s="639"/>
      <c r="R5" s="192" t="s">
        <v>473</v>
      </c>
      <c r="S5" s="192" t="s">
        <v>474</v>
      </c>
      <c r="T5" s="416" t="s">
        <v>475</v>
      </c>
      <c r="U5" s="62"/>
      <c r="V5" s="68"/>
      <c r="W5" s="68"/>
      <c r="X5" s="193"/>
    </row>
    <row r="6" spans="1:24" ht="21.95" customHeight="1">
      <c r="B6" s="199"/>
      <c r="C6" s="414"/>
      <c r="D6" s="62"/>
      <c r="E6" s="63"/>
      <c r="F6" s="62" t="s">
        <v>476</v>
      </c>
      <c r="G6" s="192" t="s">
        <v>477</v>
      </c>
      <c r="H6" s="62" t="s">
        <v>478</v>
      </c>
      <c r="I6" s="62" t="s">
        <v>479</v>
      </c>
      <c r="J6" s="62" t="s">
        <v>480</v>
      </c>
      <c r="K6" s="634"/>
      <c r="L6" s="642"/>
      <c r="M6" s="642"/>
      <c r="N6" s="636"/>
      <c r="O6" s="644"/>
      <c r="P6" s="644"/>
      <c r="Q6" s="639"/>
      <c r="R6" s="192" t="s">
        <v>481</v>
      </c>
      <c r="S6" s="192" t="s">
        <v>482</v>
      </c>
      <c r="T6" s="417" t="s">
        <v>483</v>
      </c>
      <c r="U6" s="62"/>
      <c r="V6" s="68" t="s">
        <v>484</v>
      </c>
      <c r="W6" s="68" t="s">
        <v>277</v>
      </c>
      <c r="X6" s="193" t="s">
        <v>176</v>
      </c>
    </row>
    <row r="7" spans="1:24" ht="21.95" customHeight="1">
      <c r="B7" s="199"/>
      <c r="C7" s="414"/>
      <c r="D7" s="62"/>
      <c r="E7" s="63" t="s">
        <v>154</v>
      </c>
      <c r="F7" s="62" t="s">
        <v>485</v>
      </c>
      <c r="G7" s="192" t="s">
        <v>182</v>
      </c>
      <c r="H7" s="62" t="s">
        <v>480</v>
      </c>
      <c r="I7" s="62" t="s">
        <v>486</v>
      </c>
      <c r="J7" s="62"/>
      <c r="K7" s="634"/>
      <c r="L7" s="642"/>
      <c r="M7" s="642"/>
      <c r="N7" s="636"/>
      <c r="O7" s="644"/>
      <c r="P7" s="644"/>
      <c r="Q7" s="639"/>
      <c r="R7" s="192" t="s">
        <v>487</v>
      </c>
      <c r="S7" s="192" t="s">
        <v>488</v>
      </c>
      <c r="T7" s="417" t="s">
        <v>489</v>
      </c>
      <c r="U7" s="62" t="s">
        <v>490</v>
      </c>
      <c r="V7" s="68"/>
      <c r="W7" s="68"/>
      <c r="X7" s="193"/>
    </row>
    <row r="8" spans="1:24" ht="21.95" customHeight="1">
      <c r="B8" s="418"/>
      <c r="C8" s="419"/>
      <c r="D8" s="78"/>
      <c r="E8" s="79"/>
      <c r="F8" s="78" t="s">
        <v>491</v>
      </c>
      <c r="G8" s="195" t="s">
        <v>194</v>
      </c>
      <c r="H8" s="78" t="s">
        <v>187</v>
      </c>
      <c r="I8" s="78" t="s">
        <v>492</v>
      </c>
      <c r="J8" s="78" t="s">
        <v>187</v>
      </c>
      <c r="K8" s="635"/>
      <c r="L8" s="643"/>
      <c r="M8" s="643"/>
      <c r="N8" s="637"/>
      <c r="O8" s="645"/>
      <c r="P8" s="645"/>
      <c r="Q8" s="640"/>
      <c r="R8" s="195"/>
      <c r="S8" s="420" t="s">
        <v>199</v>
      </c>
      <c r="T8" s="421"/>
      <c r="U8" s="78"/>
      <c r="V8" s="133" t="s">
        <v>252</v>
      </c>
      <c r="W8" s="133"/>
      <c r="X8" s="196"/>
    </row>
    <row r="9" spans="1:24" ht="20.25" customHeight="1">
      <c r="B9" s="630" t="s">
        <v>493</v>
      </c>
      <c r="C9" s="631"/>
      <c r="D9" s="91">
        <f>E9+K9+Q9+U9+N9</f>
        <v>339623</v>
      </c>
      <c r="E9" s="422">
        <f>SUM(F9:J9)</f>
        <v>323700</v>
      </c>
      <c r="F9" s="423">
        <v>5142</v>
      </c>
      <c r="G9" s="423">
        <v>153851</v>
      </c>
      <c r="H9" s="423">
        <v>57481</v>
      </c>
      <c r="I9" s="423">
        <v>72586</v>
      </c>
      <c r="J9" s="423">
        <v>34640</v>
      </c>
      <c r="K9" s="423">
        <f>SUM(L9:M9)</f>
        <v>3405</v>
      </c>
      <c r="L9" s="423">
        <v>373</v>
      </c>
      <c r="M9" s="423">
        <v>3032</v>
      </c>
      <c r="N9" s="423">
        <f>SUM(O9:P9)</f>
        <v>298</v>
      </c>
      <c r="O9" s="423">
        <v>31</v>
      </c>
      <c r="P9" s="423">
        <v>267</v>
      </c>
      <c r="Q9" s="423">
        <f>SUM(R9:T9)</f>
        <v>9419</v>
      </c>
      <c r="R9" s="423">
        <v>3749</v>
      </c>
      <c r="S9" s="423">
        <v>1474</v>
      </c>
      <c r="T9" s="423">
        <v>4196</v>
      </c>
      <c r="U9" s="423">
        <f>SUM(V9:X9)</f>
        <v>2801</v>
      </c>
      <c r="V9" s="423">
        <v>777</v>
      </c>
      <c r="W9" s="423">
        <v>1998</v>
      </c>
      <c r="X9" s="424">
        <v>26</v>
      </c>
    </row>
    <row r="10" spans="1:24" ht="20.25" customHeight="1">
      <c r="B10" s="621"/>
      <c r="C10" s="622"/>
      <c r="D10" s="91"/>
      <c r="E10" s="151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153"/>
      <c r="X10" s="425"/>
    </row>
    <row r="11" spans="1:24" ht="20.25" customHeight="1">
      <c r="B11" s="621"/>
      <c r="C11" s="622"/>
      <c r="D11" s="91"/>
      <c r="E11" s="151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153"/>
      <c r="X11" s="425"/>
    </row>
    <row r="12" spans="1:24" ht="20.25" customHeight="1">
      <c r="B12" s="628" t="s">
        <v>494</v>
      </c>
      <c r="C12" s="629"/>
      <c r="D12" s="91">
        <f>E12+K12+Q12+U12+N12</f>
        <v>6290</v>
      </c>
      <c r="E12" s="151">
        <f>SUM(F12:J12)</f>
        <v>6045</v>
      </c>
      <c r="F12" s="98">
        <f>SUM(F15:F19)</f>
        <v>123</v>
      </c>
      <c r="G12" s="98">
        <f>SUM(G15:G19)</f>
        <v>2793</v>
      </c>
      <c r="H12" s="98">
        <f>SUM(H15:H19)</f>
        <v>1397</v>
      </c>
      <c r="I12" s="98">
        <f>SUM(I15:I19)</f>
        <v>1138</v>
      </c>
      <c r="J12" s="98">
        <f>SUM(J15:J19)</f>
        <v>594</v>
      </c>
      <c r="K12" s="98">
        <f>SUM(L12:M12)</f>
        <v>68</v>
      </c>
      <c r="L12" s="98">
        <f>SUM(L15:L19)</f>
        <v>3</v>
      </c>
      <c r="M12" s="98">
        <f>SUM(M15:M19)</f>
        <v>65</v>
      </c>
      <c r="N12" s="98">
        <f>SUM(O12:P12)</f>
        <v>3</v>
      </c>
      <c r="O12" s="98">
        <f>SUM(O15:O19)</f>
        <v>0</v>
      </c>
      <c r="P12" s="98">
        <f>SUM(P15:P19)</f>
        <v>3</v>
      </c>
      <c r="Q12" s="98">
        <f>SUM(R12:T12)</f>
        <v>144</v>
      </c>
      <c r="R12" s="98">
        <f>SUM(R15:R19)</f>
        <v>70</v>
      </c>
      <c r="S12" s="98">
        <f>SUM(S15:S19)</f>
        <v>32</v>
      </c>
      <c r="T12" s="98">
        <f>SUM(T15:T19)</f>
        <v>42</v>
      </c>
      <c r="U12" s="98">
        <f>SUM(V12:X12)</f>
        <v>30</v>
      </c>
      <c r="V12" s="98">
        <f>SUM(V15:V19)</f>
        <v>5</v>
      </c>
      <c r="W12" s="98">
        <f>SUM(W15:W19)</f>
        <v>25</v>
      </c>
      <c r="X12" s="426">
        <f>SUM(X15:X19)</f>
        <v>0</v>
      </c>
    </row>
    <row r="13" spans="1:24" ht="20.25" customHeight="1">
      <c r="B13" s="621"/>
      <c r="C13" s="622"/>
      <c r="D13" s="91"/>
      <c r="E13" s="151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7"/>
    </row>
    <row r="14" spans="1:24" ht="20.25" customHeight="1">
      <c r="B14" s="621"/>
      <c r="C14" s="622"/>
      <c r="D14" s="91"/>
      <c r="E14" s="151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7"/>
    </row>
    <row r="15" spans="1:24" ht="20.25" customHeight="1">
      <c r="B15" s="626" t="s">
        <v>495</v>
      </c>
      <c r="C15" s="627"/>
      <c r="D15" s="91">
        <f>D21+D23</f>
        <v>3547</v>
      </c>
      <c r="E15" s="427">
        <f>E21+E23</f>
        <v>3403</v>
      </c>
      <c r="F15" s="428">
        <f t="shared" ref="F15:X16" si="0">F21+F23</f>
        <v>54</v>
      </c>
      <c r="G15" s="428">
        <f t="shared" si="0"/>
        <v>1437</v>
      </c>
      <c r="H15" s="428">
        <f t="shared" si="0"/>
        <v>934</v>
      </c>
      <c r="I15" s="428">
        <f t="shared" si="0"/>
        <v>623</v>
      </c>
      <c r="J15" s="428">
        <f t="shared" si="0"/>
        <v>355</v>
      </c>
      <c r="K15" s="428">
        <f t="shared" si="0"/>
        <v>37</v>
      </c>
      <c r="L15" s="428">
        <f t="shared" si="0"/>
        <v>3</v>
      </c>
      <c r="M15" s="428">
        <f t="shared" si="0"/>
        <v>34</v>
      </c>
      <c r="N15" s="428">
        <f t="shared" si="0"/>
        <v>1</v>
      </c>
      <c r="O15" s="428">
        <f t="shared" si="0"/>
        <v>0</v>
      </c>
      <c r="P15" s="428">
        <f t="shared" si="0"/>
        <v>1</v>
      </c>
      <c r="Q15" s="428">
        <f t="shared" si="0"/>
        <v>87</v>
      </c>
      <c r="R15" s="428">
        <f t="shared" si="0"/>
        <v>45</v>
      </c>
      <c r="S15" s="428">
        <f t="shared" si="0"/>
        <v>14</v>
      </c>
      <c r="T15" s="428">
        <f t="shared" si="0"/>
        <v>28</v>
      </c>
      <c r="U15" s="428">
        <f t="shared" si="0"/>
        <v>19</v>
      </c>
      <c r="V15" s="428">
        <f t="shared" si="0"/>
        <v>2</v>
      </c>
      <c r="W15" s="428">
        <f t="shared" si="0"/>
        <v>17</v>
      </c>
      <c r="X15" s="426">
        <f t="shared" si="0"/>
        <v>0</v>
      </c>
    </row>
    <row r="16" spans="1:24" ht="20.25" customHeight="1">
      <c r="B16" s="626" t="s">
        <v>496</v>
      </c>
      <c r="C16" s="627"/>
      <c r="D16" s="91">
        <f>D22+D24</f>
        <v>2211</v>
      </c>
      <c r="E16" s="427">
        <f>E22+E24</f>
        <v>2131</v>
      </c>
      <c r="F16" s="428">
        <f t="shared" si="0"/>
        <v>43</v>
      </c>
      <c r="G16" s="428">
        <f t="shared" si="0"/>
        <v>1071</v>
      </c>
      <c r="H16" s="428">
        <f t="shared" si="0"/>
        <v>463</v>
      </c>
      <c r="I16" s="428">
        <f t="shared" si="0"/>
        <v>377</v>
      </c>
      <c r="J16" s="428">
        <f t="shared" si="0"/>
        <v>177</v>
      </c>
      <c r="K16" s="428">
        <f>K22+K24</f>
        <v>25</v>
      </c>
      <c r="L16" s="428">
        <f t="shared" si="0"/>
        <v>0</v>
      </c>
      <c r="M16" s="428">
        <f>M22+M24</f>
        <v>25</v>
      </c>
      <c r="N16" s="428">
        <f>N22+N24</f>
        <v>0</v>
      </c>
      <c r="O16" s="428">
        <f>O22+O24</f>
        <v>0</v>
      </c>
      <c r="P16" s="428">
        <f>P22+P24</f>
        <v>0</v>
      </c>
      <c r="Q16" s="428">
        <f>Q22+Q24</f>
        <v>44</v>
      </c>
      <c r="R16" s="428">
        <f t="shared" si="0"/>
        <v>25</v>
      </c>
      <c r="S16" s="428">
        <f t="shared" si="0"/>
        <v>8</v>
      </c>
      <c r="T16" s="428">
        <f t="shared" si="0"/>
        <v>11</v>
      </c>
      <c r="U16" s="428">
        <f t="shared" si="0"/>
        <v>11</v>
      </c>
      <c r="V16" s="428">
        <f t="shared" si="0"/>
        <v>3</v>
      </c>
      <c r="W16" s="428">
        <f t="shared" si="0"/>
        <v>8</v>
      </c>
      <c r="X16" s="426">
        <f t="shared" si="0"/>
        <v>0</v>
      </c>
    </row>
    <row r="17" spans="2:25" ht="20.25" customHeight="1">
      <c r="B17" s="626" t="s">
        <v>497</v>
      </c>
      <c r="C17" s="627"/>
      <c r="D17" s="91">
        <f t="shared" ref="D17:X19" si="1">D25</f>
        <v>101</v>
      </c>
      <c r="E17" s="427">
        <f t="shared" si="1"/>
        <v>85</v>
      </c>
      <c r="F17" s="428">
        <f t="shared" si="1"/>
        <v>7</v>
      </c>
      <c r="G17" s="428">
        <f t="shared" si="1"/>
        <v>47</v>
      </c>
      <c r="H17" s="428">
        <f t="shared" si="1"/>
        <v>0</v>
      </c>
      <c r="I17" s="428">
        <f t="shared" si="1"/>
        <v>20</v>
      </c>
      <c r="J17" s="428">
        <f t="shared" si="1"/>
        <v>11</v>
      </c>
      <c r="K17" s="428">
        <f t="shared" si="1"/>
        <v>5</v>
      </c>
      <c r="L17" s="428">
        <f t="shared" si="1"/>
        <v>0</v>
      </c>
      <c r="M17" s="428">
        <f t="shared" si="1"/>
        <v>5</v>
      </c>
      <c r="N17" s="428">
        <f t="shared" si="1"/>
        <v>0</v>
      </c>
      <c r="O17" s="428">
        <f t="shared" si="1"/>
        <v>0</v>
      </c>
      <c r="P17" s="428">
        <f t="shared" si="1"/>
        <v>0</v>
      </c>
      <c r="Q17" s="428">
        <f t="shared" si="1"/>
        <v>11</v>
      </c>
      <c r="R17" s="428">
        <f t="shared" si="1"/>
        <v>0</v>
      </c>
      <c r="S17" s="428">
        <f t="shared" si="1"/>
        <v>10</v>
      </c>
      <c r="T17" s="428">
        <f t="shared" si="1"/>
        <v>1</v>
      </c>
      <c r="U17" s="428">
        <f t="shared" si="1"/>
        <v>0</v>
      </c>
      <c r="V17" s="428">
        <f t="shared" si="1"/>
        <v>0</v>
      </c>
      <c r="W17" s="428">
        <f t="shared" si="1"/>
        <v>0</v>
      </c>
      <c r="X17" s="426">
        <f t="shared" si="1"/>
        <v>0</v>
      </c>
    </row>
    <row r="18" spans="2:25" ht="20.25" customHeight="1">
      <c r="B18" s="626" t="s">
        <v>498</v>
      </c>
      <c r="C18" s="627"/>
      <c r="D18" s="91">
        <f t="shared" si="1"/>
        <v>79</v>
      </c>
      <c r="E18" s="427">
        <f t="shared" si="1"/>
        <v>77</v>
      </c>
      <c r="F18" s="428">
        <f t="shared" si="1"/>
        <v>5</v>
      </c>
      <c r="G18" s="428">
        <f t="shared" si="1"/>
        <v>40</v>
      </c>
      <c r="H18" s="428">
        <f t="shared" si="1"/>
        <v>0</v>
      </c>
      <c r="I18" s="428">
        <f t="shared" si="1"/>
        <v>26</v>
      </c>
      <c r="J18" s="428">
        <f t="shared" si="1"/>
        <v>6</v>
      </c>
      <c r="K18" s="428">
        <f t="shared" si="1"/>
        <v>0</v>
      </c>
      <c r="L18" s="428">
        <f t="shared" si="1"/>
        <v>0</v>
      </c>
      <c r="M18" s="428">
        <f t="shared" si="1"/>
        <v>0</v>
      </c>
      <c r="N18" s="428">
        <f t="shared" si="1"/>
        <v>1</v>
      </c>
      <c r="O18" s="428">
        <f t="shared" si="1"/>
        <v>0</v>
      </c>
      <c r="P18" s="428">
        <f t="shared" si="1"/>
        <v>1</v>
      </c>
      <c r="Q18" s="428">
        <f t="shared" si="1"/>
        <v>1</v>
      </c>
      <c r="R18" s="428">
        <f t="shared" si="1"/>
        <v>0</v>
      </c>
      <c r="S18" s="428">
        <f t="shared" si="1"/>
        <v>0</v>
      </c>
      <c r="T18" s="428">
        <f t="shared" si="1"/>
        <v>1</v>
      </c>
      <c r="U18" s="428">
        <f t="shared" si="1"/>
        <v>0</v>
      </c>
      <c r="V18" s="428">
        <f t="shared" si="1"/>
        <v>0</v>
      </c>
      <c r="W18" s="428">
        <f t="shared" si="1"/>
        <v>0</v>
      </c>
      <c r="X18" s="426">
        <f t="shared" si="1"/>
        <v>0</v>
      </c>
    </row>
    <row r="19" spans="2:25" ht="20.25" customHeight="1">
      <c r="B19" s="626" t="s">
        <v>499</v>
      </c>
      <c r="C19" s="627"/>
      <c r="D19" s="91">
        <f t="shared" si="1"/>
        <v>352</v>
      </c>
      <c r="E19" s="427">
        <f t="shared" si="1"/>
        <v>349</v>
      </c>
      <c r="F19" s="428">
        <f t="shared" si="1"/>
        <v>14</v>
      </c>
      <c r="G19" s="428">
        <f t="shared" si="1"/>
        <v>198</v>
      </c>
      <c r="H19" s="428">
        <f t="shared" si="1"/>
        <v>0</v>
      </c>
      <c r="I19" s="428">
        <f t="shared" si="1"/>
        <v>92</v>
      </c>
      <c r="J19" s="428">
        <f t="shared" si="1"/>
        <v>45</v>
      </c>
      <c r="K19" s="428">
        <f t="shared" si="1"/>
        <v>1</v>
      </c>
      <c r="L19" s="428">
        <f t="shared" si="1"/>
        <v>0</v>
      </c>
      <c r="M19" s="428">
        <f t="shared" si="1"/>
        <v>1</v>
      </c>
      <c r="N19" s="428">
        <f t="shared" si="1"/>
        <v>1</v>
      </c>
      <c r="O19" s="428">
        <f t="shared" si="1"/>
        <v>0</v>
      </c>
      <c r="P19" s="428">
        <f t="shared" si="1"/>
        <v>1</v>
      </c>
      <c r="Q19" s="428">
        <f t="shared" si="1"/>
        <v>1</v>
      </c>
      <c r="R19" s="428">
        <f t="shared" si="1"/>
        <v>0</v>
      </c>
      <c r="S19" s="428">
        <f t="shared" si="1"/>
        <v>0</v>
      </c>
      <c r="T19" s="428">
        <f t="shared" si="1"/>
        <v>1</v>
      </c>
      <c r="U19" s="428">
        <f t="shared" si="1"/>
        <v>0</v>
      </c>
      <c r="V19" s="428">
        <f t="shared" si="1"/>
        <v>0</v>
      </c>
      <c r="W19" s="428">
        <f t="shared" si="1"/>
        <v>0</v>
      </c>
      <c r="X19" s="426">
        <f t="shared" si="1"/>
        <v>0</v>
      </c>
    </row>
    <row r="20" spans="2:25" ht="20.25" customHeight="1">
      <c r="B20" s="623"/>
      <c r="C20" s="624"/>
      <c r="D20" s="91"/>
      <c r="E20" s="151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7"/>
    </row>
    <row r="21" spans="2:25" ht="20.25" customHeight="1">
      <c r="B21" s="618" t="s">
        <v>500</v>
      </c>
      <c r="C21" s="619"/>
      <c r="D21" s="429">
        <f>D29</f>
        <v>3259</v>
      </c>
      <c r="E21" s="427">
        <f>E29</f>
        <v>3129</v>
      </c>
      <c r="F21" s="428">
        <f t="shared" ref="F21:X22" si="2">F29</f>
        <v>42</v>
      </c>
      <c r="G21" s="428">
        <f t="shared" si="2"/>
        <v>1306</v>
      </c>
      <c r="H21" s="428">
        <f t="shared" si="2"/>
        <v>934</v>
      </c>
      <c r="I21" s="428">
        <f t="shared" si="2"/>
        <v>525</v>
      </c>
      <c r="J21" s="428">
        <f t="shared" si="2"/>
        <v>322</v>
      </c>
      <c r="K21" s="428">
        <f t="shared" si="2"/>
        <v>26</v>
      </c>
      <c r="L21" s="428">
        <f t="shared" si="2"/>
        <v>1</v>
      </c>
      <c r="M21" s="428">
        <f t="shared" si="2"/>
        <v>25</v>
      </c>
      <c r="N21" s="428">
        <f t="shared" si="2"/>
        <v>1</v>
      </c>
      <c r="O21" s="428">
        <f t="shared" si="2"/>
        <v>0</v>
      </c>
      <c r="P21" s="428">
        <f t="shared" si="2"/>
        <v>1</v>
      </c>
      <c r="Q21" s="428">
        <f t="shared" si="2"/>
        <v>84</v>
      </c>
      <c r="R21" s="428">
        <f t="shared" si="2"/>
        <v>45</v>
      </c>
      <c r="S21" s="428">
        <f t="shared" si="2"/>
        <v>13</v>
      </c>
      <c r="T21" s="428">
        <f t="shared" si="2"/>
        <v>26</v>
      </c>
      <c r="U21" s="428">
        <f t="shared" si="2"/>
        <v>19</v>
      </c>
      <c r="V21" s="428">
        <f t="shared" si="2"/>
        <v>2</v>
      </c>
      <c r="W21" s="428">
        <f t="shared" si="2"/>
        <v>17</v>
      </c>
      <c r="X21" s="426">
        <f t="shared" si="2"/>
        <v>0</v>
      </c>
    </row>
    <row r="22" spans="2:25" ht="20.25" customHeight="1">
      <c r="B22" s="620" t="s">
        <v>501</v>
      </c>
      <c r="C22" s="625"/>
      <c r="D22" s="429">
        <f>D30</f>
        <v>1882</v>
      </c>
      <c r="E22" s="427">
        <f t="shared" ref="E22:X22" si="3">E30</f>
        <v>1819</v>
      </c>
      <c r="F22" s="428">
        <f t="shared" si="3"/>
        <v>30</v>
      </c>
      <c r="G22" s="428">
        <f t="shared" si="3"/>
        <v>928</v>
      </c>
      <c r="H22" s="428">
        <f t="shared" si="3"/>
        <v>462</v>
      </c>
      <c r="I22" s="428">
        <f t="shared" si="3"/>
        <v>269</v>
      </c>
      <c r="J22" s="428">
        <f t="shared" si="3"/>
        <v>130</v>
      </c>
      <c r="K22" s="428">
        <f t="shared" si="3"/>
        <v>12</v>
      </c>
      <c r="L22" s="428">
        <f t="shared" si="3"/>
        <v>0</v>
      </c>
      <c r="M22" s="428">
        <f t="shared" si="3"/>
        <v>12</v>
      </c>
      <c r="N22" s="428">
        <f t="shared" si="2"/>
        <v>0</v>
      </c>
      <c r="O22" s="428">
        <f t="shared" si="2"/>
        <v>0</v>
      </c>
      <c r="P22" s="428">
        <f t="shared" si="2"/>
        <v>0</v>
      </c>
      <c r="Q22" s="428">
        <f t="shared" si="3"/>
        <v>42</v>
      </c>
      <c r="R22" s="428">
        <f t="shared" si="3"/>
        <v>25</v>
      </c>
      <c r="S22" s="428">
        <f t="shared" si="3"/>
        <v>7</v>
      </c>
      <c r="T22" s="428">
        <f t="shared" si="3"/>
        <v>10</v>
      </c>
      <c r="U22" s="428">
        <f t="shared" si="3"/>
        <v>9</v>
      </c>
      <c r="V22" s="428">
        <f t="shared" si="3"/>
        <v>2</v>
      </c>
      <c r="W22" s="428">
        <f t="shared" si="3"/>
        <v>7</v>
      </c>
      <c r="X22" s="426">
        <f t="shared" si="3"/>
        <v>0</v>
      </c>
    </row>
    <row r="23" spans="2:25" ht="20.25" customHeight="1">
      <c r="B23" s="620" t="s">
        <v>502</v>
      </c>
      <c r="C23" s="619"/>
      <c r="D23" s="429">
        <f>D32+D39+D41+D42+D47+D60</f>
        <v>288</v>
      </c>
      <c r="E23" s="427">
        <f>E32+E39+E41+E42+E47+E60</f>
        <v>274</v>
      </c>
      <c r="F23" s="428">
        <f t="shared" ref="F23:X23" si="4">F32+F39+F41+F42+F47+F60</f>
        <v>12</v>
      </c>
      <c r="G23" s="428">
        <f t="shared" si="4"/>
        <v>131</v>
      </c>
      <c r="H23" s="428">
        <f t="shared" si="4"/>
        <v>0</v>
      </c>
      <c r="I23" s="428">
        <f t="shared" si="4"/>
        <v>98</v>
      </c>
      <c r="J23" s="428">
        <f t="shared" si="4"/>
        <v>33</v>
      </c>
      <c r="K23" s="428">
        <f>K32+K39+K41+K42+K47+K60</f>
        <v>11</v>
      </c>
      <c r="L23" s="428">
        <f t="shared" si="4"/>
        <v>2</v>
      </c>
      <c r="M23" s="428">
        <f>M32+M39+M41+M42+M47+M60</f>
        <v>9</v>
      </c>
      <c r="N23" s="428">
        <f>N32+N39+N41+N42+N47+N60</f>
        <v>0</v>
      </c>
      <c r="O23" s="428">
        <f>O32+O39+O41+O42+O47+O60</f>
        <v>0</v>
      </c>
      <c r="P23" s="428">
        <f>P32+P39+P41+P42+P47+P60</f>
        <v>0</v>
      </c>
      <c r="Q23" s="428">
        <f>Q32+Q39+Q41+Q42+Q47+Q60</f>
        <v>3</v>
      </c>
      <c r="R23" s="428">
        <f t="shared" si="4"/>
        <v>0</v>
      </c>
      <c r="S23" s="428">
        <f t="shared" si="4"/>
        <v>1</v>
      </c>
      <c r="T23" s="428">
        <f t="shared" si="4"/>
        <v>2</v>
      </c>
      <c r="U23" s="428">
        <f t="shared" si="4"/>
        <v>0</v>
      </c>
      <c r="V23" s="428">
        <f t="shared" si="4"/>
        <v>0</v>
      </c>
      <c r="W23" s="428">
        <f t="shared" si="4"/>
        <v>0</v>
      </c>
      <c r="X23" s="426">
        <f t="shared" si="4"/>
        <v>0</v>
      </c>
    </row>
    <row r="24" spans="2:25" ht="20.25" customHeight="1">
      <c r="B24" s="620" t="s">
        <v>503</v>
      </c>
      <c r="C24" s="619"/>
      <c r="D24" s="429">
        <f>D33+D35+D36+D45+D48+D49+D50</f>
        <v>329</v>
      </c>
      <c r="E24" s="427">
        <f>E33+E35+E36+E45+E48+E49+E50</f>
        <v>312</v>
      </c>
      <c r="F24" s="428">
        <f t="shared" ref="F24:X24" si="5">F33+F35+F36+F45+F48+F49+F50</f>
        <v>13</v>
      </c>
      <c r="G24" s="428">
        <f t="shared" si="5"/>
        <v>143</v>
      </c>
      <c r="H24" s="428">
        <f t="shared" si="5"/>
        <v>1</v>
      </c>
      <c r="I24" s="428">
        <f t="shared" si="5"/>
        <v>108</v>
      </c>
      <c r="J24" s="428">
        <f t="shared" si="5"/>
        <v>47</v>
      </c>
      <c r="K24" s="428">
        <f>K33+K35+K36+K45+K48+K49+K50</f>
        <v>13</v>
      </c>
      <c r="L24" s="428">
        <f t="shared" si="5"/>
        <v>0</v>
      </c>
      <c r="M24" s="428">
        <f t="shared" si="5"/>
        <v>13</v>
      </c>
      <c r="N24" s="428">
        <f>N33+N35+N36+N45+N48+N49+N50</f>
        <v>0</v>
      </c>
      <c r="O24" s="428">
        <f>O33+O35+O36+O45+O48+O49+O50</f>
        <v>0</v>
      </c>
      <c r="P24" s="428">
        <f>P33+P35+P36+P45+P48+P49+P50</f>
        <v>0</v>
      </c>
      <c r="Q24" s="428">
        <f>Q33+Q35+Q36+Q45+Q48+Q49+Q50</f>
        <v>2</v>
      </c>
      <c r="R24" s="428">
        <f t="shared" si="5"/>
        <v>0</v>
      </c>
      <c r="S24" s="428">
        <f t="shared" si="5"/>
        <v>1</v>
      </c>
      <c r="T24" s="428">
        <f t="shared" si="5"/>
        <v>1</v>
      </c>
      <c r="U24" s="428">
        <f t="shared" si="5"/>
        <v>2</v>
      </c>
      <c r="V24" s="428">
        <f t="shared" si="5"/>
        <v>1</v>
      </c>
      <c r="W24" s="428">
        <f t="shared" si="5"/>
        <v>1</v>
      </c>
      <c r="X24" s="426">
        <f t="shared" si="5"/>
        <v>0</v>
      </c>
    </row>
    <row r="25" spans="2:25" ht="20.25" customHeight="1">
      <c r="B25" s="620" t="s">
        <v>504</v>
      </c>
      <c r="C25" s="619"/>
      <c r="D25" s="429">
        <f>D37+D38</f>
        <v>101</v>
      </c>
      <c r="E25" s="427">
        <f>E37+E38</f>
        <v>85</v>
      </c>
      <c r="F25" s="428">
        <f t="shared" ref="F25:X25" si="6">F37+F38</f>
        <v>7</v>
      </c>
      <c r="G25" s="428">
        <f t="shared" si="6"/>
        <v>47</v>
      </c>
      <c r="H25" s="428">
        <f t="shared" si="6"/>
        <v>0</v>
      </c>
      <c r="I25" s="428">
        <f t="shared" si="6"/>
        <v>20</v>
      </c>
      <c r="J25" s="428">
        <f t="shared" si="6"/>
        <v>11</v>
      </c>
      <c r="K25" s="428">
        <f>K37+K38</f>
        <v>5</v>
      </c>
      <c r="L25" s="428">
        <f t="shared" si="6"/>
        <v>0</v>
      </c>
      <c r="M25" s="428">
        <f t="shared" si="6"/>
        <v>5</v>
      </c>
      <c r="N25" s="428">
        <f>N37+N38</f>
        <v>0</v>
      </c>
      <c r="O25" s="428">
        <f>O37+O38</f>
        <v>0</v>
      </c>
      <c r="P25" s="428">
        <f>P37+P38</f>
        <v>0</v>
      </c>
      <c r="Q25" s="428">
        <f t="shared" si="6"/>
        <v>11</v>
      </c>
      <c r="R25" s="428">
        <f t="shared" si="6"/>
        <v>0</v>
      </c>
      <c r="S25" s="428">
        <f t="shared" si="6"/>
        <v>10</v>
      </c>
      <c r="T25" s="428">
        <f t="shared" si="6"/>
        <v>1</v>
      </c>
      <c r="U25" s="428">
        <f t="shared" si="6"/>
        <v>0</v>
      </c>
      <c r="V25" s="428">
        <f t="shared" si="6"/>
        <v>0</v>
      </c>
      <c r="W25" s="428">
        <f t="shared" si="6"/>
        <v>0</v>
      </c>
      <c r="X25" s="426">
        <f t="shared" si="6"/>
        <v>0</v>
      </c>
    </row>
    <row r="26" spans="2:25" ht="20.25" customHeight="1">
      <c r="B26" s="618" t="s">
        <v>505</v>
      </c>
      <c r="C26" s="619"/>
      <c r="D26" s="429">
        <f>D43+D51</f>
        <v>79</v>
      </c>
      <c r="E26" s="427">
        <f>E43+E51</f>
        <v>77</v>
      </c>
      <c r="F26" s="428">
        <f t="shared" ref="F26:X26" si="7">F43+F51</f>
        <v>5</v>
      </c>
      <c r="G26" s="428">
        <f t="shared" si="7"/>
        <v>40</v>
      </c>
      <c r="H26" s="428">
        <f t="shared" si="7"/>
        <v>0</v>
      </c>
      <c r="I26" s="428">
        <f t="shared" si="7"/>
        <v>26</v>
      </c>
      <c r="J26" s="428">
        <f t="shared" si="7"/>
        <v>6</v>
      </c>
      <c r="K26" s="428">
        <f>K43+K51</f>
        <v>0</v>
      </c>
      <c r="L26" s="428">
        <f t="shared" si="7"/>
        <v>0</v>
      </c>
      <c r="M26" s="428">
        <f t="shared" si="7"/>
        <v>0</v>
      </c>
      <c r="N26" s="428">
        <f>N43+N51</f>
        <v>1</v>
      </c>
      <c r="O26" s="428">
        <f>O43+O51</f>
        <v>0</v>
      </c>
      <c r="P26" s="428">
        <f>P43+P51</f>
        <v>1</v>
      </c>
      <c r="Q26" s="428">
        <f t="shared" si="7"/>
        <v>1</v>
      </c>
      <c r="R26" s="428">
        <f t="shared" si="7"/>
        <v>0</v>
      </c>
      <c r="S26" s="428">
        <f t="shared" si="7"/>
        <v>0</v>
      </c>
      <c r="T26" s="428">
        <f t="shared" si="7"/>
        <v>1</v>
      </c>
      <c r="U26" s="428">
        <f t="shared" si="7"/>
        <v>0</v>
      </c>
      <c r="V26" s="428">
        <f t="shared" si="7"/>
        <v>0</v>
      </c>
      <c r="W26" s="428">
        <f t="shared" si="7"/>
        <v>0</v>
      </c>
      <c r="X26" s="426">
        <f t="shared" si="7"/>
        <v>0</v>
      </c>
    </row>
    <row r="27" spans="2:25" ht="20.25" customHeight="1">
      <c r="B27" s="620" t="s">
        <v>506</v>
      </c>
      <c r="C27" s="619"/>
      <c r="D27" s="429">
        <f>D31+D44+D53+D54+D55+D56+D57+D59</f>
        <v>352</v>
      </c>
      <c r="E27" s="427">
        <f>E31+E44+E53+E54+E55+E56+E57+E59</f>
        <v>349</v>
      </c>
      <c r="F27" s="428">
        <f t="shared" ref="F27:X27" si="8">F31+F44+F53+F54+F55+F56+F57+F59</f>
        <v>14</v>
      </c>
      <c r="G27" s="428">
        <f t="shared" si="8"/>
        <v>198</v>
      </c>
      <c r="H27" s="428">
        <f t="shared" si="8"/>
        <v>0</v>
      </c>
      <c r="I27" s="428">
        <f t="shared" si="8"/>
        <v>92</v>
      </c>
      <c r="J27" s="428">
        <f t="shared" si="8"/>
        <v>45</v>
      </c>
      <c r="K27" s="428">
        <f>K31+K44+K53+K54+K55+K56+K57+K59</f>
        <v>1</v>
      </c>
      <c r="L27" s="428">
        <f t="shared" si="8"/>
        <v>0</v>
      </c>
      <c r="M27" s="428">
        <f t="shared" si="8"/>
        <v>1</v>
      </c>
      <c r="N27" s="428">
        <f>N31+N44+N53+N54+N55+N56+N57+N59</f>
        <v>1</v>
      </c>
      <c r="O27" s="428">
        <f>O31+O44+O53+O54+O55+O56+O57+O59</f>
        <v>0</v>
      </c>
      <c r="P27" s="428">
        <f>P31+P44+P53+P54+P55+P56+P57+P59</f>
        <v>1</v>
      </c>
      <c r="Q27" s="428">
        <f t="shared" si="8"/>
        <v>1</v>
      </c>
      <c r="R27" s="428">
        <f t="shared" si="8"/>
        <v>0</v>
      </c>
      <c r="S27" s="428">
        <f t="shared" si="8"/>
        <v>0</v>
      </c>
      <c r="T27" s="428">
        <f t="shared" si="8"/>
        <v>1</v>
      </c>
      <c r="U27" s="428">
        <f t="shared" si="8"/>
        <v>0</v>
      </c>
      <c r="V27" s="428">
        <f t="shared" si="8"/>
        <v>0</v>
      </c>
      <c r="W27" s="428">
        <f t="shared" si="8"/>
        <v>0</v>
      </c>
      <c r="X27" s="426">
        <f t="shared" si="8"/>
        <v>0</v>
      </c>
    </row>
    <row r="28" spans="2:25" ht="20.25" customHeight="1">
      <c r="B28" s="621"/>
      <c r="C28" s="622"/>
      <c r="D28" s="429"/>
      <c r="E28" s="151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7"/>
    </row>
    <row r="29" spans="2:25" ht="20.25" customHeight="1">
      <c r="B29" s="199"/>
      <c r="C29" s="430" t="s">
        <v>507</v>
      </c>
      <c r="D29" s="429">
        <f>E29+K29+Q29+U29+N29</f>
        <v>3259</v>
      </c>
      <c r="E29" s="427">
        <f>SUM(F29:J29)</f>
        <v>3129</v>
      </c>
      <c r="F29" s="429">
        <v>42</v>
      </c>
      <c r="G29" s="429">
        <v>1306</v>
      </c>
      <c r="H29" s="429">
        <v>934</v>
      </c>
      <c r="I29" s="429">
        <v>525</v>
      </c>
      <c r="J29" s="429">
        <v>322</v>
      </c>
      <c r="K29" s="429">
        <f>SUM(L29:M29)</f>
        <v>26</v>
      </c>
      <c r="L29" s="429">
        <v>1</v>
      </c>
      <c r="M29" s="429">
        <v>25</v>
      </c>
      <c r="N29" s="429">
        <f>SUM(O29:P29)</f>
        <v>1</v>
      </c>
      <c r="O29" s="429">
        <v>0</v>
      </c>
      <c r="P29" s="429">
        <v>1</v>
      </c>
      <c r="Q29" s="429">
        <f>SUM(R29:T29)</f>
        <v>84</v>
      </c>
      <c r="R29" s="429">
        <v>45</v>
      </c>
      <c r="S29" s="429">
        <v>13</v>
      </c>
      <c r="T29" s="429">
        <v>26</v>
      </c>
      <c r="U29" s="429">
        <f>SUM(V29:X29)</f>
        <v>19</v>
      </c>
      <c r="V29" s="429">
        <v>2</v>
      </c>
      <c r="W29" s="429">
        <v>17</v>
      </c>
      <c r="X29" s="426">
        <v>0</v>
      </c>
      <c r="Y29" s="93"/>
    </row>
    <row r="30" spans="2:25" ht="20.25" customHeight="1">
      <c r="B30" s="199"/>
      <c r="C30" s="430" t="s">
        <v>508</v>
      </c>
      <c r="D30" s="429">
        <f t="shared" ref="D30:D60" si="9">E30+K30+Q30+U30+N30</f>
        <v>1882</v>
      </c>
      <c r="E30" s="427">
        <f t="shared" ref="E30:E60" si="10">SUM(F30:J30)</f>
        <v>1819</v>
      </c>
      <c r="F30" s="429">
        <v>30</v>
      </c>
      <c r="G30" s="429">
        <v>928</v>
      </c>
      <c r="H30" s="429">
        <v>462</v>
      </c>
      <c r="I30" s="429">
        <v>269</v>
      </c>
      <c r="J30" s="429">
        <v>130</v>
      </c>
      <c r="K30" s="429">
        <f t="shared" ref="K30:K60" si="11">SUM(L30:M30)</f>
        <v>12</v>
      </c>
      <c r="L30" s="429">
        <v>0</v>
      </c>
      <c r="M30" s="429">
        <v>12</v>
      </c>
      <c r="N30" s="429">
        <f t="shared" ref="N30:N60" si="12">SUM(O30:P30)</f>
        <v>0</v>
      </c>
      <c r="O30" s="429">
        <v>0</v>
      </c>
      <c r="P30" s="429">
        <v>0</v>
      </c>
      <c r="Q30" s="429">
        <f>SUM(R30:T30)</f>
        <v>42</v>
      </c>
      <c r="R30" s="429">
        <v>25</v>
      </c>
      <c r="S30" s="429">
        <v>7</v>
      </c>
      <c r="T30" s="429">
        <v>10</v>
      </c>
      <c r="U30" s="429">
        <f t="shared" ref="U30:U60" si="13">SUM(V30:X30)</f>
        <v>9</v>
      </c>
      <c r="V30" s="428">
        <v>2</v>
      </c>
      <c r="W30" s="429">
        <v>7</v>
      </c>
      <c r="X30" s="426">
        <v>0</v>
      </c>
    </row>
    <row r="31" spans="2:25" ht="20.25" customHeight="1">
      <c r="B31" s="199"/>
      <c r="C31" s="430" t="s">
        <v>509</v>
      </c>
      <c r="D31" s="429">
        <f t="shared" si="9"/>
        <v>276</v>
      </c>
      <c r="E31" s="427">
        <f t="shared" si="10"/>
        <v>273</v>
      </c>
      <c r="F31" s="429">
        <v>9</v>
      </c>
      <c r="G31" s="429">
        <v>169</v>
      </c>
      <c r="H31" s="429">
        <v>0</v>
      </c>
      <c r="I31" s="429">
        <v>69</v>
      </c>
      <c r="J31" s="429">
        <v>26</v>
      </c>
      <c r="K31" s="429">
        <f t="shared" si="11"/>
        <v>1</v>
      </c>
      <c r="L31" s="429">
        <v>0</v>
      </c>
      <c r="M31" s="429">
        <v>1</v>
      </c>
      <c r="N31" s="429">
        <f t="shared" si="12"/>
        <v>1</v>
      </c>
      <c r="O31" s="429">
        <v>0</v>
      </c>
      <c r="P31" s="429">
        <v>1</v>
      </c>
      <c r="Q31" s="429">
        <f>SUM(R31:T31)</f>
        <v>1</v>
      </c>
      <c r="R31" s="429">
        <v>0</v>
      </c>
      <c r="S31" s="429">
        <v>0</v>
      </c>
      <c r="T31" s="429">
        <v>1</v>
      </c>
      <c r="U31" s="429">
        <f t="shared" si="13"/>
        <v>0</v>
      </c>
      <c r="V31" s="429">
        <v>0</v>
      </c>
      <c r="W31" s="429">
        <v>0</v>
      </c>
      <c r="X31" s="426">
        <v>0</v>
      </c>
    </row>
    <row r="32" spans="2:25" ht="20.25" customHeight="1">
      <c r="B32" s="199"/>
      <c r="C32" s="430" t="s">
        <v>510</v>
      </c>
      <c r="D32" s="429">
        <f t="shared" si="9"/>
        <v>86</v>
      </c>
      <c r="E32" s="427">
        <f t="shared" si="10"/>
        <v>83</v>
      </c>
      <c r="F32" s="429">
        <v>5</v>
      </c>
      <c r="G32" s="429">
        <v>36</v>
      </c>
      <c r="H32" s="429">
        <v>0</v>
      </c>
      <c r="I32" s="429">
        <v>32</v>
      </c>
      <c r="J32" s="429">
        <v>10</v>
      </c>
      <c r="K32" s="429">
        <f t="shared" si="11"/>
        <v>2</v>
      </c>
      <c r="L32" s="429">
        <v>0</v>
      </c>
      <c r="M32" s="429">
        <v>2</v>
      </c>
      <c r="N32" s="429">
        <f t="shared" si="12"/>
        <v>0</v>
      </c>
      <c r="O32" s="429">
        <v>0</v>
      </c>
      <c r="P32" s="429">
        <v>0</v>
      </c>
      <c r="Q32" s="429">
        <f>SUM(R32:T32)</f>
        <v>1</v>
      </c>
      <c r="R32" s="429">
        <v>0</v>
      </c>
      <c r="S32" s="429">
        <v>1</v>
      </c>
      <c r="T32" s="429">
        <v>0</v>
      </c>
      <c r="U32" s="429">
        <f t="shared" si="13"/>
        <v>0</v>
      </c>
      <c r="V32" s="429">
        <v>0</v>
      </c>
      <c r="W32" s="429">
        <v>0</v>
      </c>
      <c r="X32" s="426">
        <v>0</v>
      </c>
    </row>
    <row r="33" spans="2:24" ht="20.25" customHeight="1">
      <c r="B33" s="199"/>
      <c r="C33" s="430" t="s">
        <v>511</v>
      </c>
      <c r="D33" s="429">
        <f t="shared" si="9"/>
        <v>93</v>
      </c>
      <c r="E33" s="427">
        <f t="shared" si="10"/>
        <v>89</v>
      </c>
      <c r="F33" s="429">
        <v>2</v>
      </c>
      <c r="G33" s="429">
        <v>62</v>
      </c>
      <c r="H33" s="429">
        <v>0</v>
      </c>
      <c r="I33" s="429">
        <v>20</v>
      </c>
      <c r="J33" s="429">
        <v>5</v>
      </c>
      <c r="K33" s="429">
        <f t="shared" si="11"/>
        <v>4</v>
      </c>
      <c r="L33" s="429">
        <v>0</v>
      </c>
      <c r="M33" s="429">
        <v>4</v>
      </c>
      <c r="N33" s="429">
        <f t="shared" si="12"/>
        <v>0</v>
      </c>
      <c r="O33" s="429">
        <v>0</v>
      </c>
      <c r="P33" s="429">
        <v>0</v>
      </c>
      <c r="Q33" s="429">
        <f>SUM(R33:T33)</f>
        <v>0</v>
      </c>
      <c r="R33" s="429">
        <v>0</v>
      </c>
      <c r="S33" s="429">
        <v>0</v>
      </c>
      <c r="T33" s="429">
        <v>0</v>
      </c>
      <c r="U33" s="429">
        <f t="shared" si="13"/>
        <v>0</v>
      </c>
      <c r="V33" s="429">
        <v>0</v>
      </c>
      <c r="W33" s="429">
        <v>0</v>
      </c>
      <c r="X33" s="426">
        <v>0</v>
      </c>
    </row>
    <row r="34" spans="2:24" ht="20.25" customHeight="1">
      <c r="B34" s="199"/>
      <c r="C34" s="431"/>
      <c r="D34" s="429"/>
      <c r="E34" s="427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6"/>
    </row>
    <row r="35" spans="2:24" ht="20.25" customHeight="1">
      <c r="B35" s="199"/>
      <c r="C35" s="430" t="s">
        <v>512</v>
      </c>
      <c r="D35" s="429">
        <f t="shared" si="9"/>
        <v>51</v>
      </c>
      <c r="E35" s="427">
        <f t="shared" si="10"/>
        <v>51</v>
      </c>
      <c r="F35" s="429">
        <v>3</v>
      </c>
      <c r="G35" s="429">
        <v>18</v>
      </c>
      <c r="H35" s="429">
        <v>0</v>
      </c>
      <c r="I35" s="429">
        <v>17</v>
      </c>
      <c r="J35" s="429">
        <v>13</v>
      </c>
      <c r="K35" s="429">
        <f t="shared" si="11"/>
        <v>0</v>
      </c>
      <c r="L35" s="429">
        <v>0</v>
      </c>
      <c r="M35" s="429">
        <v>0</v>
      </c>
      <c r="N35" s="429">
        <f t="shared" si="12"/>
        <v>0</v>
      </c>
      <c r="O35" s="429">
        <v>0</v>
      </c>
      <c r="P35" s="429">
        <v>0</v>
      </c>
      <c r="Q35" s="429">
        <f>SUM(R35:T35)</f>
        <v>0</v>
      </c>
      <c r="R35" s="429">
        <v>0</v>
      </c>
      <c r="S35" s="429">
        <v>0</v>
      </c>
      <c r="T35" s="429">
        <v>0</v>
      </c>
      <c r="U35" s="429">
        <f t="shared" si="13"/>
        <v>0</v>
      </c>
      <c r="V35" s="429">
        <v>0</v>
      </c>
      <c r="W35" s="429">
        <v>0</v>
      </c>
      <c r="X35" s="426">
        <v>0</v>
      </c>
    </row>
    <row r="36" spans="2:24" ht="20.25" customHeight="1">
      <c r="B36" s="199"/>
      <c r="C36" s="430" t="s">
        <v>513</v>
      </c>
      <c r="D36" s="429">
        <f t="shared" si="9"/>
        <v>78</v>
      </c>
      <c r="E36" s="427">
        <f t="shared" si="10"/>
        <v>72</v>
      </c>
      <c r="F36" s="429">
        <v>3</v>
      </c>
      <c r="G36" s="429">
        <v>10</v>
      </c>
      <c r="H36" s="429">
        <v>1</v>
      </c>
      <c r="I36" s="429">
        <v>40</v>
      </c>
      <c r="J36" s="429">
        <v>18</v>
      </c>
      <c r="K36" s="429">
        <f t="shared" si="11"/>
        <v>2</v>
      </c>
      <c r="L36" s="429">
        <v>0</v>
      </c>
      <c r="M36" s="429">
        <v>2</v>
      </c>
      <c r="N36" s="429">
        <f t="shared" si="12"/>
        <v>0</v>
      </c>
      <c r="O36" s="429">
        <v>0</v>
      </c>
      <c r="P36" s="429">
        <v>0</v>
      </c>
      <c r="Q36" s="429">
        <f>SUM(R36:T36)</f>
        <v>2</v>
      </c>
      <c r="R36" s="429">
        <v>0</v>
      </c>
      <c r="S36" s="429">
        <v>1</v>
      </c>
      <c r="T36" s="429">
        <v>1</v>
      </c>
      <c r="U36" s="429">
        <f t="shared" si="13"/>
        <v>2</v>
      </c>
      <c r="V36" s="429">
        <v>1</v>
      </c>
      <c r="W36" s="429">
        <v>1</v>
      </c>
      <c r="X36" s="426">
        <v>0</v>
      </c>
    </row>
    <row r="37" spans="2:24" ht="20.25" customHeight="1">
      <c r="B37" s="199"/>
      <c r="C37" s="430" t="s">
        <v>514</v>
      </c>
      <c r="D37" s="429">
        <f t="shared" si="9"/>
        <v>67</v>
      </c>
      <c r="E37" s="427">
        <f t="shared" si="10"/>
        <v>56</v>
      </c>
      <c r="F37" s="429">
        <v>3</v>
      </c>
      <c r="G37" s="429">
        <v>36</v>
      </c>
      <c r="H37" s="429">
        <v>0</v>
      </c>
      <c r="I37" s="429">
        <v>11</v>
      </c>
      <c r="J37" s="429">
        <v>6</v>
      </c>
      <c r="K37" s="429">
        <f t="shared" si="11"/>
        <v>3</v>
      </c>
      <c r="L37" s="429">
        <v>0</v>
      </c>
      <c r="M37" s="429">
        <v>3</v>
      </c>
      <c r="N37" s="429">
        <f t="shared" si="12"/>
        <v>0</v>
      </c>
      <c r="O37" s="429">
        <v>0</v>
      </c>
      <c r="P37" s="429">
        <v>0</v>
      </c>
      <c r="Q37" s="429">
        <f>SUM(R37:T37)</f>
        <v>8</v>
      </c>
      <c r="R37" s="429">
        <v>0</v>
      </c>
      <c r="S37" s="429">
        <v>7</v>
      </c>
      <c r="T37" s="429">
        <v>1</v>
      </c>
      <c r="U37" s="429">
        <f t="shared" si="13"/>
        <v>0</v>
      </c>
      <c r="V37" s="429">
        <v>0</v>
      </c>
      <c r="W37" s="429">
        <v>0</v>
      </c>
      <c r="X37" s="426">
        <v>0</v>
      </c>
    </row>
    <row r="38" spans="2:24" ht="20.25" customHeight="1">
      <c r="B38" s="199"/>
      <c r="C38" s="430" t="s">
        <v>515</v>
      </c>
      <c r="D38" s="429">
        <f t="shared" si="9"/>
        <v>34</v>
      </c>
      <c r="E38" s="427">
        <f t="shared" si="10"/>
        <v>29</v>
      </c>
      <c r="F38" s="429">
        <v>4</v>
      </c>
      <c r="G38" s="429">
        <v>11</v>
      </c>
      <c r="H38" s="429">
        <v>0</v>
      </c>
      <c r="I38" s="429">
        <v>9</v>
      </c>
      <c r="J38" s="429">
        <v>5</v>
      </c>
      <c r="K38" s="429">
        <f t="shared" si="11"/>
        <v>2</v>
      </c>
      <c r="L38" s="429">
        <v>0</v>
      </c>
      <c r="M38" s="429">
        <v>2</v>
      </c>
      <c r="N38" s="429">
        <f t="shared" si="12"/>
        <v>0</v>
      </c>
      <c r="O38" s="429">
        <v>0</v>
      </c>
      <c r="P38" s="429">
        <v>0</v>
      </c>
      <c r="Q38" s="429">
        <f>SUM(R38:T38)</f>
        <v>3</v>
      </c>
      <c r="R38" s="429">
        <v>0</v>
      </c>
      <c r="S38" s="429">
        <v>3</v>
      </c>
      <c r="T38" s="429">
        <v>0</v>
      </c>
      <c r="U38" s="429">
        <f t="shared" si="13"/>
        <v>0</v>
      </c>
      <c r="V38" s="429">
        <v>0</v>
      </c>
      <c r="W38" s="429">
        <v>0</v>
      </c>
      <c r="X38" s="426">
        <v>0</v>
      </c>
    </row>
    <row r="39" spans="2:24" ht="20.25" customHeight="1">
      <c r="B39" s="199"/>
      <c r="C39" s="430" t="s">
        <v>516</v>
      </c>
      <c r="D39" s="429">
        <f t="shared" si="9"/>
        <v>51</v>
      </c>
      <c r="E39" s="427">
        <f t="shared" si="10"/>
        <v>47</v>
      </c>
      <c r="F39" s="429">
        <v>1</v>
      </c>
      <c r="G39" s="429">
        <v>24</v>
      </c>
      <c r="H39" s="429">
        <v>0</v>
      </c>
      <c r="I39" s="429">
        <v>13</v>
      </c>
      <c r="J39" s="429">
        <v>9</v>
      </c>
      <c r="K39" s="429">
        <f t="shared" si="11"/>
        <v>3</v>
      </c>
      <c r="L39" s="429">
        <v>1</v>
      </c>
      <c r="M39" s="429">
        <v>2</v>
      </c>
      <c r="N39" s="429">
        <f t="shared" si="12"/>
        <v>0</v>
      </c>
      <c r="O39" s="429">
        <v>0</v>
      </c>
      <c r="P39" s="429">
        <v>0</v>
      </c>
      <c r="Q39" s="429">
        <f>SUM(R39:T39)</f>
        <v>1</v>
      </c>
      <c r="R39" s="429">
        <v>0</v>
      </c>
      <c r="S39" s="429">
        <v>0</v>
      </c>
      <c r="T39" s="429">
        <v>1</v>
      </c>
      <c r="U39" s="429">
        <f t="shared" si="13"/>
        <v>0</v>
      </c>
      <c r="V39" s="429">
        <v>0</v>
      </c>
      <c r="W39" s="429">
        <v>0</v>
      </c>
      <c r="X39" s="426">
        <v>0</v>
      </c>
    </row>
    <row r="40" spans="2:24" ht="20.25" customHeight="1">
      <c r="B40" s="199"/>
      <c r="C40" s="431"/>
      <c r="D40" s="429"/>
      <c r="E40" s="427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6"/>
    </row>
    <row r="41" spans="2:24" ht="20.25" customHeight="1">
      <c r="B41" s="199"/>
      <c r="C41" s="432" t="s">
        <v>517</v>
      </c>
      <c r="D41" s="429">
        <f t="shared" si="9"/>
        <v>63</v>
      </c>
      <c r="E41" s="427">
        <f t="shared" si="10"/>
        <v>61</v>
      </c>
      <c r="F41" s="429">
        <v>2</v>
      </c>
      <c r="G41" s="429">
        <v>32</v>
      </c>
      <c r="H41" s="429">
        <v>0</v>
      </c>
      <c r="I41" s="429">
        <v>21</v>
      </c>
      <c r="J41" s="429">
        <v>6</v>
      </c>
      <c r="K41" s="429">
        <f t="shared" si="11"/>
        <v>1</v>
      </c>
      <c r="L41" s="429">
        <v>0</v>
      </c>
      <c r="M41" s="429">
        <v>1</v>
      </c>
      <c r="N41" s="429">
        <f t="shared" si="12"/>
        <v>0</v>
      </c>
      <c r="O41" s="429">
        <v>0</v>
      </c>
      <c r="P41" s="429">
        <v>0</v>
      </c>
      <c r="Q41" s="429">
        <f>SUM(R41:T41)</f>
        <v>1</v>
      </c>
      <c r="R41" s="429">
        <v>0</v>
      </c>
      <c r="S41" s="429">
        <v>0</v>
      </c>
      <c r="T41" s="429">
        <v>1</v>
      </c>
      <c r="U41" s="429">
        <f t="shared" si="13"/>
        <v>0</v>
      </c>
      <c r="V41" s="429">
        <v>0</v>
      </c>
      <c r="W41" s="429">
        <v>0</v>
      </c>
      <c r="X41" s="426">
        <v>0</v>
      </c>
    </row>
    <row r="42" spans="2:24" ht="20.25" customHeight="1">
      <c r="B42" s="199"/>
      <c r="C42" s="432" t="s">
        <v>518</v>
      </c>
      <c r="D42" s="429">
        <f t="shared" si="9"/>
        <v>50</v>
      </c>
      <c r="E42" s="427">
        <f t="shared" si="10"/>
        <v>48</v>
      </c>
      <c r="F42" s="429">
        <v>1</v>
      </c>
      <c r="G42" s="429">
        <v>17</v>
      </c>
      <c r="H42" s="429">
        <v>0</v>
      </c>
      <c r="I42" s="429">
        <v>23</v>
      </c>
      <c r="J42" s="429">
        <v>7</v>
      </c>
      <c r="K42" s="429">
        <f t="shared" si="11"/>
        <v>2</v>
      </c>
      <c r="L42" s="429">
        <v>1</v>
      </c>
      <c r="M42" s="429">
        <v>1</v>
      </c>
      <c r="N42" s="429">
        <f t="shared" si="12"/>
        <v>0</v>
      </c>
      <c r="O42" s="429">
        <v>0</v>
      </c>
      <c r="P42" s="429">
        <v>0</v>
      </c>
      <c r="Q42" s="429">
        <f>SUM(R42:T42)</f>
        <v>0</v>
      </c>
      <c r="R42" s="429">
        <v>0</v>
      </c>
      <c r="S42" s="429">
        <v>0</v>
      </c>
      <c r="T42" s="429">
        <v>0</v>
      </c>
      <c r="U42" s="429">
        <f t="shared" si="13"/>
        <v>0</v>
      </c>
      <c r="V42" s="429">
        <v>0</v>
      </c>
      <c r="W42" s="429">
        <v>0</v>
      </c>
      <c r="X42" s="426">
        <v>0</v>
      </c>
    </row>
    <row r="43" spans="2:24" ht="20.25" customHeight="1">
      <c r="B43" s="199"/>
      <c r="C43" s="432" t="s">
        <v>519</v>
      </c>
      <c r="D43" s="429">
        <f t="shared" si="9"/>
        <v>79</v>
      </c>
      <c r="E43" s="427">
        <f t="shared" si="10"/>
        <v>77</v>
      </c>
      <c r="F43" s="429">
        <v>5</v>
      </c>
      <c r="G43" s="429">
        <v>40</v>
      </c>
      <c r="H43" s="429">
        <v>0</v>
      </c>
      <c r="I43" s="429">
        <v>26</v>
      </c>
      <c r="J43" s="429">
        <v>6</v>
      </c>
      <c r="K43" s="429">
        <f t="shared" si="11"/>
        <v>0</v>
      </c>
      <c r="L43" s="429">
        <v>0</v>
      </c>
      <c r="M43" s="429">
        <v>0</v>
      </c>
      <c r="N43" s="429">
        <f t="shared" si="12"/>
        <v>1</v>
      </c>
      <c r="O43" s="429">
        <v>0</v>
      </c>
      <c r="P43" s="429">
        <v>1</v>
      </c>
      <c r="Q43" s="429">
        <f>SUM(R43:T43)</f>
        <v>1</v>
      </c>
      <c r="R43" s="429">
        <v>0</v>
      </c>
      <c r="S43" s="429">
        <v>0</v>
      </c>
      <c r="T43" s="429">
        <v>1</v>
      </c>
      <c r="U43" s="429">
        <f t="shared" si="13"/>
        <v>0</v>
      </c>
      <c r="V43" s="429">
        <v>0</v>
      </c>
      <c r="W43" s="429">
        <v>0</v>
      </c>
      <c r="X43" s="426">
        <v>0</v>
      </c>
    </row>
    <row r="44" spans="2:24" ht="20.25" customHeight="1">
      <c r="B44" s="199"/>
      <c r="C44" s="432" t="s">
        <v>520</v>
      </c>
      <c r="D44" s="429">
        <f t="shared" si="9"/>
        <v>32</v>
      </c>
      <c r="E44" s="427">
        <f t="shared" si="10"/>
        <v>32</v>
      </c>
      <c r="F44" s="429">
        <v>2</v>
      </c>
      <c r="G44" s="429">
        <v>10</v>
      </c>
      <c r="H44" s="429">
        <v>0</v>
      </c>
      <c r="I44" s="429">
        <v>11</v>
      </c>
      <c r="J44" s="429">
        <v>9</v>
      </c>
      <c r="K44" s="429">
        <f t="shared" si="11"/>
        <v>0</v>
      </c>
      <c r="L44" s="429">
        <v>0</v>
      </c>
      <c r="M44" s="429">
        <v>0</v>
      </c>
      <c r="N44" s="429">
        <f t="shared" si="12"/>
        <v>0</v>
      </c>
      <c r="O44" s="429">
        <v>0</v>
      </c>
      <c r="P44" s="429">
        <v>0</v>
      </c>
      <c r="Q44" s="429">
        <f>SUM(R44:T44)</f>
        <v>0</v>
      </c>
      <c r="R44" s="429">
        <v>0</v>
      </c>
      <c r="S44" s="429">
        <v>0</v>
      </c>
      <c r="T44" s="429">
        <v>0</v>
      </c>
      <c r="U44" s="429">
        <f t="shared" si="13"/>
        <v>0</v>
      </c>
      <c r="V44" s="429">
        <v>0</v>
      </c>
      <c r="W44" s="429">
        <v>0</v>
      </c>
      <c r="X44" s="426">
        <v>0</v>
      </c>
    </row>
    <row r="45" spans="2:24" ht="20.25" customHeight="1">
      <c r="B45" s="199"/>
      <c r="C45" s="432" t="s">
        <v>521</v>
      </c>
      <c r="D45" s="429">
        <f t="shared" si="9"/>
        <v>36</v>
      </c>
      <c r="E45" s="427">
        <f t="shared" si="10"/>
        <v>32</v>
      </c>
      <c r="F45" s="429">
        <v>2</v>
      </c>
      <c r="G45" s="429">
        <v>12</v>
      </c>
      <c r="H45" s="429">
        <v>0</v>
      </c>
      <c r="I45" s="429">
        <v>14</v>
      </c>
      <c r="J45" s="429">
        <v>4</v>
      </c>
      <c r="K45" s="429">
        <f t="shared" si="11"/>
        <v>4</v>
      </c>
      <c r="L45" s="429">
        <v>0</v>
      </c>
      <c r="M45" s="429">
        <v>4</v>
      </c>
      <c r="N45" s="429">
        <f t="shared" si="12"/>
        <v>0</v>
      </c>
      <c r="O45" s="429">
        <v>0</v>
      </c>
      <c r="P45" s="429">
        <v>0</v>
      </c>
      <c r="Q45" s="429">
        <f>SUM(R45:T45)</f>
        <v>0</v>
      </c>
      <c r="R45" s="429">
        <v>0</v>
      </c>
      <c r="S45" s="429">
        <v>0</v>
      </c>
      <c r="T45" s="429">
        <v>0</v>
      </c>
      <c r="U45" s="429">
        <f t="shared" si="13"/>
        <v>0</v>
      </c>
      <c r="V45" s="429">
        <v>0</v>
      </c>
      <c r="W45" s="429">
        <v>0</v>
      </c>
      <c r="X45" s="426">
        <v>0</v>
      </c>
    </row>
    <row r="46" spans="2:24" ht="20.25" customHeight="1">
      <c r="B46" s="621"/>
      <c r="C46" s="622"/>
      <c r="D46" s="429"/>
      <c r="E46" s="427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6"/>
    </row>
    <row r="47" spans="2:24" ht="20.25" customHeight="1">
      <c r="B47" s="433" t="s">
        <v>522</v>
      </c>
      <c r="C47" s="434" t="s">
        <v>523</v>
      </c>
      <c r="D47" s="429">
        <f t="shared" si="9"/>
        <v>19</v>
      </c>
      <c r="E47" s="427">
        <f t="shared" si="10"/>
        <v>18</v>
      </c>
      <c r="F47" s="429">
        <v>2</v>
      </c>
      <c r="G47" s="429">
        <v>11</v>
      </c>
      <c r="H47" s="429">
        <v>0</v>
      </c>
      <c r="I47" s="429">
        <v>5</v>
      </c>
      <c r="J47" s="429">
        <v>0</v>
      </c>
      <c r="K47" s="429">
        <f t="shared" si="11"/>
        <v>1</v>
      </c>
      <c r="L47" s="429">
        <v>0</v>
      </c>
      <c r="M47" s="429">
        <v>1</v>
      </c>
      <c r="N47" s="429">
        <f t="shared" si="12"/>
        <v>0</v>
      </c>
      <c r="O47" s="429">
        <v>0</v>
      </c>
      <c r="P47" s="429">
        <v>0</v>
      </c>
      <c r="Q47" s="429">
        <f>SUM(R47:T47)</f>
        <v>0</v>
      </c>
      <c r="R47" s="429">
        <v>0</v>
      </c>
      <c r="S47" s="429">
        <v>0</v>
      </c>
      <c r="T47" s="429">
        <v>0</v>
      </c>
      <c r="U47" s="429">
        <f t="shared" si="13"/>
        <v>0</v>
      </c>
      <c r="V47" s="429">
        <v>0</v>
      </c>
      <c r="W47" s="429">
        <v>0</v>
      </c>
      <c r="X47" s="426">
        <v>0</v>
      </c>
    </row>
    <row r="48" spans="2:24" ht="20.25" customHeight="1">
      <c r="B48" s="433" t="s">
        <v>524</v>
      </c>
      <c r="C48" s="434" t="s">
        <v>525</v>
      </c>
      <c r="D48" s="429">
        <f t="shared" si="9"/>
        <v>41</v>
      </c>
      <c r="E48" s="427">
        <f t="shared" si="10"/>
        <v>41</v>
      </c>
      <c r="F48" s="429">
        <v>0</v>
      </c>
      <c r="G48" s="429">
        <v>29</v>
      </c>
      <c r="H48" s="429">
        <v>0</v>
      </c>
      <c r="I48" s="429">
        <v>7</v>
      </c>
      <c r="J48" s="429">
        <v>5</v>
      </c>
      <c r="K48" s="429">
        <f t="shared" si="11"/>
        <v>0</v>
      </c>
      <c r="L48" s="429">
        <v>0</v>
      </c>
      <c r="M48" s="429">
        <v>0</v>
      </c>
      <c r="N48" s="429">
        <f t="shared" si="12"/>
        <v>0</v>
      </c>
      <c r="O48" s="429">
        <v>0</v>
      </c>
      <c r="P48" s="429">
        <v>0</v>
      </c>
      <c r="Q48" s="429">
        <f>SUM(R48:T48)</f>
        <v>0</v>
      </c>
      <c r="R48" s="429">
        <v>0</v>
      </c>
      <c r="S48" s="429">
        <v>0</v>
      </c>
      <c r="T48" s="429">
        <v>0</v>
      </c>
      <c r="U48" s="429">
        <f t="shared" si="13"/>
        <v>0</v>
      </c>
      <c r="V48" s="429">
        <v>0</v>
      </c>
      <c r="W48" s="429">
        <v>0</v>
      </c>
      <c r="X48" s="426">
        <v>0</v>
      </c>
    </row>
    <row r="49" spans="2:24" ht="20.25" customHeight="1">
      <c r="B49" s="433" t="s">
        <v>526</v>
      </c>
      <c r="C49" s="434" t="s">
        <v>527</v>
      </c>
      <c r="D49" s="429">
        <f t="shared" si="9"/>
        <v>9</v>
      </c>
      <c r="E49" s="427">
        <f t="shared" si="10"/>
        <v>8</v>
      </c>
      <c r="F49" s="429">
        <v>1</v>
      </c>
      <c r="G49" s="429">
        <v>3</v>
      </c>
      <c r="H49" s="429">
        <v>0</v>
      </c>
      <c r="I49" s="429">
        <v>4</v>
      </c>
      <c r="J49" s="429">
        <v>0</v>
      </c>
      <c r="K49" s="429">
        <f t="shared" si="11"/>
        <v>1</v>
      </c>
      <c r="L49" s="429">
        <v>0</v>
      </c>
      <c r="M49" s="429">
        <v>1</v>
      </c>
      <c r="N49" s="429">
        <f t="shared" si="12"/>
        <v>0</v>
      </c>
      <c r="O49" s="429">
        <v>0</v>
      </c>
      <c r="P49" s="429">
        <v>0</v>
      </c>
      <c r="Q49" s="429">
        <f>SUM(R49:T49)</f>
        <v>0</v>
      </c>
      <c r="R49" s="429">
        <v>0</v>
      </c>
      <c r="S49" s="429">
        <v>0</v>
      </c>
      <c r="T49" s="429">
        <v>0</v>
      </c>
      <c r="U49" s="429">
        <f t="shared" si="13"/>
        <v>0</v>
      </c>
      <c r="V49" s="429">
        <v>0</v>
      </c>
      <c r="W49" s="429">
        <v>0</v>
      </c>
      <c r="X49" s="426">
        <v>0</v>
      </c>
    </row>
    <row r="50" spans="2:24" ht="20.25" customHeight="1">
      <c r="B50" s="433" t="s">
        <v>528</v>
      </c>
      <c r="C50" s="434" t="s">
        <v>529</v>
      </c>
      <c r="D50" s="429">
        <f t="shared" si="9"/>
        <v>21</v>
      </c>
      <c r="E50" s="427">
        <f t="shared" si="10"/>
        <v>19</v>
      </c>
      <c r="F50" s="429">
        <v>2</v>
      </c>
      <c r="G50" s="429">
        <v>9</v>
      </c>
      <c r="H50" s="429">
        <v>0</v>
      </c>
      <c r="I50" s="429">
        <v>6</v>
      </c>
      <c r="J50" s="429">
        <v>2</v>
      </c>
      <c r="K50" s="429">
        <f t="shared" si="11"/>
        <v>2</v>
      </c>
      <c r="L50" s="429">
        <v>0</v>
      </c>
      <c r="M50" s="429">
        <v>2</v>
      </c>
      <c r="N50" s="429">
        <f t="shared" si="12"/>
        <v>0</v>
      </c>
      <c r="O50" s="429">
        <v>0</v>
      </c>
      <c r="P50" s="429">
        <v>0</v>
      </c>
      <c r="Q50" s="429">
        <f>SUM(R50:T50)</f>
        <v>0</v>
      </c>
      <c r="R50" s="429">
        <v>0</v>
      </c>
      <c r="S50" s="429">
        <v>0</v>
      </c>
      <c r="T50" s="429">
        <v>0</v>
      </c>
      <c r="U50" s="429">
        <f t="shared" si="13"/>
        <v>0</v>
      </c>
      <c r="V50" s="429">
        <v>0</v>
      </c>
      <c r="W50" s="429">
        <v>0</v>
      </c>
      <c r="X50" s="426">
        <v>0</v>
      </c>
    </row>
    <row r="51" spans="2:24" ht="20.25" customHeight="1">
      <c r="B51" s="433" t="s">
        <v>530</v>
      </c>
      <c r="C51" s="434" t="s">
        <v>531</v>
      </c>
      <c r="D51" s="429">
        <f t="shared" si="9"/>
        <v>0</v>
      </c>
      <c r="E51" s="427">
        <f t="shared" si="10"/>
        <v>0</v>
      </c>
      <c r="F51" s="429">
        <v>0</v>
      </c>
      <c r="G51" s="429">
        <v>0</v>
      </c>
      <c r="H51" s="429">
        <v>0</v>
      </c>
      <c r="I51" s="429">
        <v>0</v>
      </c>
      <c r="J51" s="429">
        <v>0</v>
      </c>
      <c r="K51" s="429">
        <f t="shared" si="11"/>
        <v>0</v>
      </c>
      <c r="L51" s="429">
        <v>0</v>
      </c>
      <c r="M51" s="429">
        <v>0</v>
      </c>
      <c r="N51" s="429">
        <f t="shared" si="12"/>
        <v>0</v>
      </c>
      <c r="O51" s="429">
        <v>0</v>
      </c>
      <c r="P51" s="429">
        <v>0</v>
      </c>
      <c r="Q51" s="429">
        <f>SUM(R51:T51)</f>
        <v>0</v>
      </c>
      <c r="R51" s="429">
        <v>0</v>
      </c>
      <c r="S51" s="429">
        <v>0</v>
      </c>
      <c r="T51" s="429">
        <v>0</v>
      </c>
      <c r="U51" s="429">
        <f t="shared" si="13"/>
        <v>0</v>
      </c>
      <c r="V51" s="429">
        <v>0</v>
      </c>
      <c r="W51" s="429">
        <v>0</v>
      </c>
      <c r="X51" s="426">
        <v>0</v>
      </c>
    </row>
    <row r="52" spans="2:24" ht="20.25" customHeight="1">
      <c r="B52" s="435"/>
      <c r="C52" s="434"/>
      <c r="D52" s="429"/>
      <c r="E52" s="427"/>
      <c r="F52" s="429"/>
      <c r="G52" s="429"/>
      <c r="H52" s="429"/>
      <c r="I52" s="429"/>
      <c r="J52" s="429"/>
      <c r="K52" s="429"/>
      <c r="L52" s="429"/>
      <c r="M52" s="429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6"/>
    </row>
    <row r="53" spans="2:24" ht="20.25" customHeight="1">
      <c r="B53" s="433" t="s">
        <v>532</v>
      </c>
      <c r="C53" s="434" t="s">
        <v>533</v>
      </c>
      <c r="D53" s="429">
        <f t="shared" si="9"/>
        <v>19</v>
      </c>
      <c r="E53" s="427">
        <f t="shared" si="10"/>
        <v>19</v>
      </c>
      <c r="F53" s="429">
        <v>1</v>
      </c>
      <c r="G53" s="429">
        <v>12</v>
      </c>
      <c r="H53" s="429">
        <v>0</v>
      </c>
      <c r="I53" s="429">
        <v>4</v>
      </c>
      <c r="J53" s="429">
        <v>2</v>
      </c>
      <c r="K53" s="429">
        <f t="shared" si="11"/>
        <v>0</v>
      </c>
      <c r="L53" s="429">
        <v>0</v>
      </c>
      <c r="M53" s="429">
        <v>0</v>
      </c>
      <c r="N53" s="429">
        <f t="shared" si="12"/>
        <v>0</v>
      </c>
      <c r="O53" s="429">
        <v>0</v>
      </c>
      <c r="P53" s="429">
        <v>0</v>
      </c>
      <c r="Q53" s="429">
        <f>SUM(R53:T53)</f>
        <v>0</v>
      </c>
      <c r="R53" s="429">
        <v>0</v>
      </c>
      <c r="S53" s="429">
        <v>0</v>
      </c>
      <c r="T53" s="429">
        <v>0</v>
      </c>
      <c r="U53" s="429">
        <f t="shared" si="13"/>
        <v>0</v>
      </c>
      <c r="V53" s="429">
        <v>0</v>
      </c>
      <c r="W53" s="429">
        <v>0</v>
      </c>
      <c r="X53" s="426">
        <v>0</v>
      </c>
    </row>
    <row r="54" spans="2:24" ht="20.25" customHeight="1">
      <c r="B54" s="433" t="s">
        <v>534</v>
      </c>
      <c r="C54" s="434" t="s">
        <v>535</v>
      </c>
      <c r="D54" s="429">
        <f t="shared" si="9"/>
        <v>10</v>
      </c>
      <c r="E54" s="427">
        <f t="shared" si="10"/>
        <v>10</v>
      </c>
      <c r="F54" s="429">
        <v>1</v>
      </c>
      <c r="G54" s="429">
        <v>6</v>
      </c>
      <c r="H54" s="429">
        <v>0</v>
      </c>
      <c r="I54" s="429">
        <v>3</v>
      </c>
      <c r="J54" s="429">
        <v>0</v>
      </c>
      <c r="K54" s="429">
        <f t="shared" si="11"/>
        <v>0</v>
      </c>
      <c r="L54" s="429">
        <v>0</v>
      </c>
      <c r="M54" s="429">
        <v>0</v>
      </c>
      <c r="N54" s="429">
        <f t="shared" si="12"/>
        <v>0</v>
      </c>
      <c r="O54" s="429">
        <v>0</v>
      </c>
      <c r="P54" s="429">
        <v>0</v>
      </c>
      <c r="Q54" s="429">
        <f>SUM(R54:T54)</f>
        <v>0</v>
      </c>
      <c r="R54" s="429">
        <v>0</v>
      </c>
      <c r="S54" s="429">
        <v>0</v>
      </c>
      <c r="T54" s="429">
        <v>0</v>
      </c>
      <c r="U54" s="429">
        <f t="shared" si="13"/>
        <v>0</v>
      </c>
      <c r="V54" s="429">
        <v>0</v>
      </c>
      <c r="W54" s="429">
        <v>0</v>
      </c>
      <c r="X54" s="426">
        <v>0</v>
      </c>
    </row>
    <row r="55" spans="2:24" ht="20.25" customHeight="1">
      <c r="B55" s="435"/>
      <c r="C55" s="434" t="s">
        <v>536</v>
      </c>
      <c r="D55" s="429">
        <f t="shared" si="9"/>
        <v>7</v>
      </c>
      <c r="E55" s="427">
        <f t="shared" si="10"/>
        <v>7</v>
      </c>
      <c r="F55" s="429">
        <v>0</v>
      </c>
      <c r="G55" s="429">
        <v>0</v>
      </c>
      <c r="H55" s="429">
        <v>0</v>
      </c>
      <c r="I55" s="429">
        <v>1</v>
      </c>
      <c r="J55" s="429">
        <v>6</v>
      </c>
      <c r="K55" s="429">
        <f t="shared" si="11"/>
        <v>0</v>
      </c>
      <c r="L55" s="429">
        <v>0</v>
      </c>
      <c r="M55" s="429">
        <v>0</v>
      </c>
      <c r="N55" s="429">
        <f t="shared" si="12"/>
        <v>0</v>
      </c>
      <c r="O55" s="429">
        <v>0</v>
      </c>
      <c r="P55" s="429">
        <v>0</v>
      </c>
      <c r="Q55" s="429">
        <f>SUM(R55:T55)</f>
        <v>0</v>
      </c>
      <c r="R55" s="429">
        <v>0</v>
      </c>
      <c r="S55" s="429">
        <v>0</v>
      </c>
      <c r="T55" s="429">
        <v>0</v>
      </c>
      <c r="U55" s="429">
        <f t="shared" si="13"/>
        <v>0</v>
      </c>
      <c r="V55" s="429">
        <v>0</v>
      </c>
      <c r="W55" s="429">
        <v>0</v>
      </c>
      <c r="X55" s="426">
        <v>0</v>
      </c>
    </row>
    <row r="56" spans="2:24" ht="20.25" customHeight="1">
      <c r="B56" s="433" t="s">
        <v>537</v>
      </c>
      <c r="C56" s="434" t="s">
        <v>538</v>
      </c>
      <c r="D56" s="429">
        <f t="shared" si="9"/>
        <v>0</v>
      </c>
      <c r="E56" s="427">
        <f t="shared" si="10"/>
        <v>0</v>
      </c>
      <c r="F56" s="429">
        <v>0</v>
      </c>
      <c r="G56" s="429">
        <v>0</v>
      </c>
      <c r="H56" s="429">
        <v>0</v>
      </c>
      <c r="I56" s="429">
        <v>0</v>
      </c>
      <c r="J56" s="429">
        <v>0</v>
      </c>
      <c r="K56" s="429">
        <f t="shared" si="11"/>
        <v>0</v>
      </c>
      <c r="L56" s="429">
        <v>0</v>
      </c>
      <c r="M56" s="429">
        <v>0</v>
      </c>
      <c r="N56" s="429">
        <f t="shared" si="12"/>
        <v>0</v>
      </c>
      <c r="O56" s="429">
        <v>0</v>
      </c>
      <c r="P56" s="429">
        <v>0</v>
      </c>
      <c r="Q56" s="429">
        <f>SUM(R56:T56)</f>
        <v>0</v>
      </c>
      <c r="R56" s="429">
        <v>0</v>
      </c>
      <c r="S56" s="429">
        <v>0</v>
      </c>
      <c r="T56" s="429">
        <v>0</v>
      </c>
      <c r="U56" s="429">
        <f t="shared" si="13"/>
        <v>0</v>
      </c>
      <c r="V56" s="429">
        <v>0</v>
      </c>
      <c r="W56" s="429">
        <v>0</v>
      </c>
      <c r="X56" s="426">
        <v>0</v>
      </c>
    </row>
    <row r="57" spans="2:24" ht="20.25" customHeight="1">
      <c r="B57" s="433" t="s">
        <v>539</v>
      </c>
      <c r="C57" s="434" t="s">
        <v>540</v>
      </c>
      <c r="D57" s="429">
        <f t="shared" si="9"/>
        <v>2</v>
      </c>
      <c r="E57" s="427">
        <f t="shared" si="10"/>
        <v>2</v>
      </c>
      <c r="F57" s="429">
        <v>0</v>
      </c>
      <c r="G57" s="429">
        <v>0</v>
      </c>
      <c r="H57" s="429">
        <v>0</v>
      </c>
      <c r="I57" s="429">
        <v>2</v>
      </c>
      <c r="J57" s="429">
        <v>0</v>
      </c>
      <c r="K57" s="429">
        <f t="shared" si="11"/>
        <v>0</v>
      </c>
      <c r="L57" s="429">
        <v>0</v>
      </c>
      <c r="M57" s="429">
        <v>0</v>
      </c>
      <c r="N57" s="429">
        <f t="shared" si="12"/>
        <v>0</v>
      </c>
      <c r="O57" s="429">
        <v>0</v>
      </c>
      <c r="P57" s="429">
        <v>0</v>
      </c>
      <c r="Q57" s="429">
        <f>SUM(R57:T57)</f>
        <v>0</v>
      </c>
      <c r="R57" s="429">
        <v>0</v>
      </c>
      <c r="S57" s="429">
        <v>0</v>
      </c>
      <c r="T57" s="429">
        <v>0</v>
      </c>
      <c r="U57" s="429">
        <f t="shared" si="13"/>
        <v>0</v>
      </c>
      <c r="V57" s="429">
        <v>0</v>
      </c>
      <c r="W57" s="429">
        <v>0</v>
      </c>
      <c r="X57" s="426">
        <v>0</v>
      </c>
    </row>
    <row r="58" spans="2:24" ht="20.25" customHeight="1">
      <c r="B58" s="435"/>
      <c r="C58" s="434"/>
      <c r="D58" s="429"/>
      <c r="E58" s="427"/>
      <c r="F58" s="429"/>
      <c r="G58" s="429"/>
      <c r="H58" s="429"/>
      <c r="I58" s="429"/>
      <c r="J58" s="429"/>
      <c r="K58" s="429"/>
      <c r="L58" s="429"/>
      <c r="M58" s="429"/>
      <c r="N58" s="429"/>
      <c r="O58" s="429"/>
      <c r="P58" s="429"/>
      <c r="Q58" s="429"/>
      <c r="R58" s="429"/>
      <c r="S58" s="429"/>
      <c r="T58" s="429"/>
      <c r="U58" s="429"/>
      <c r="V58" s="429"/>
      <c r="W58" s="429"/>
      <c r="X58" s="426"/>
    </row>
    <row r="59" spans="2:24" ht="20.25" customHeight="1">
      <c r="B59" s="435"/>
      <c r="C59" s="434" t="s">
        <v>541</v>
      </c>
      <c r="D59" s="429">
        <f t="shared" si="9"/>
        <v>6</v>
      </c>
      <c r="E59" s="427">
        <f t="shared" si="10"/>
        <v>6</v>
      </c>
      <c r="F59" s="429">
        <v>1</v>
      </c>
      <c r="G59" s="429">
        <v>1</v>
      </c>
      <c r="H59" s="429">
        <v>0</v>
      </c>
      <c r="I59" s="429">
        <v>2</v>
      </c>
      <c r="J59" s="429">
        <v>2</v>
      </c>
      <c r="K59" s="429">
        <f t="shared" si="11"/>
        <v>0</v>
      </c>
      <c r="L59" s="429">
        <v>0</v>
      </c>
      <c r="M59" s="429">
        <v>0</v>
      </c>
      <c r="N59" s="429">
        <f t="shared" si="12"/>
        <v>0</v>
      </c>
      <c r="O59" s="429">
        <v>0</v>
      </c>
      <c r="P59" s="429">
        <v>0</v>
      </c>
      <c r="Q59" s="429">
        <f>SUM(R59:T59)</f>
        <v>0</v>
      </c>
      <c r="R59" s="429">
        <v>0</v>
      </c>
      <c r="S59" s="429">
        <v>0</v>
      </c>
      <c r="T59" s="429">
        <v>0</v>
      </c>
      <c r="U59" s="429">
        <f>SUM(V59:X59)</f>
        <v>0</v>
      </c>
      <c r="V59" s="429">
        <v>0</v>
      </c>
      <c r="W59" s="429">
        <v>0</v>
      </c>
      <c r="X59" s="426">
        <v>0</v>
      </c>
    </row>
    <row r="60" spans="2:24" ht="20.25" customHeight="1" thickBot="1">
      <c r="B60" s="436" t="s">
        <v>542</v>
      </c>
      <c r="C60" s="437" t="s">
        <v>543</v>
      </c>
      <c r="D60" s="438">
        <f t="shared" si="9"/>
        <v>19</v>
      </c>
      <c r="E60" s="439">
        <f t="shared" si="10"/>
        <v>17</v>
      </c>
      <c r="F60" s="440">
        <v>1</v>
      </c>
      <c r="G60" s="440">
        <v>11</v>
      </c>
      <c r="H60" s="440">
        <v>0</v>
      </c>
      <c r="I60" s="440">
        <v>4</v>
      </c>
      <c r="J60" s="440">
        <v>1</v>
      </c>
      <c r="K60" s="440">
        <f t="shared" si="11"/>
        <v>2</v>
      </c>
      <c r="L60" s="440">
        <v>0</v>
      </c>
      <c r="M60" s="440">
        <v>2</v>
      </c>
      <c r="N60" s="441">
        <f t="shared" si="12"/>
        <v>0</v>
      </c>
      <c r="O60" s="440">
        <v>0</v>
      </c>
      <c r="P60" s="440">
        <v>0</v>
      </c>
      <c r="Q60" s="440">
        <f>SUM(R60:T60)</f>
        <v>0</v>
      </c>
      <c r="R60" s="440">
        <v>0</v>
      </c>
      <c r="S60" s="440">
        <v>0</v>
      </c>
      <c r="T60" s="440">
        <v>0</v>
      </c>
      <c r="U60" s="440">
        <f t="shared" si="13"/>
        <v>0</v>
      </c>
      <c r="V60" s="440">
        <v>0</v>
      </c>
      <c r="W60" s="440">
        <v>0</v>
      </c>
      <c r="X60" s="442">
        <v>0</v>
      </c>
    </row>
    <row r="61" spans="2:24" ht="21.95" customHeight="1">
      <c r="B61" s="187" t="s">
        <v>544</v>
      </c>
    </row>
  </sheetData>
  <mergeCells count="30">
    <mergeCell ref="T2:X2"/>
    <mergeCell ref="K3:K8"/>
    <mergeCell ref="N3:N8"/>
    <mergeCell ref="Q3:Q8"/>
    <mergeCell ref="L4:L8"/>
    <mergeCell ref="M4:M8"/>
    <mergeCell ref="O4:O8"/>
    <mergeCell ref="P4:P8"/>
    <mergeCell ref="B19:C19"/>
    <mergeCell ref="B5:C5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7:C27"/>
    <mergeCell ref="B28:C28"/>
    <mergeCell ref="B46:C46"/>
    <mergeCell ref="B20:C20"/>
    <mergeCell ref="B21:C21"/>
    <mergeCell ref="B22:C22"/>
    <mergeCell ref="B23:C23"/>
    <mergeCell ref="B24:C24"/>
    <mergeCell ref="B25:C25"/>
  </mergeCells>
  <phoneticPr fontId="2"/>
  <printOptions gridLinesSet="0"/>
  <pageMargins left="0.51181102362204722" right="0.28999999999999998" top="0.55118110236220474" bottom="0.39370078740157483" header="0.51181102362204722" footer="0.51181102362204722"/>
  <pageSetup paperSize="9" scale="46" firstPageNumber="142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AW61"/>
  <sheetViews>
    <sheetView showGridLines="0" showZeros="0" zoomScale="70" zoomScaleNormal="70" workbookViewId="0"/>
  </sheetViews>
  <sheetFormatPr defaultColWidth="10.625" defaultRowHeight="20.100000000000001" customHeight="1"/>
  <cols>
    <col min="1" max="1" width="3.125" style="48" customWidth="1"/>
    <col min="2" max="2" width="9.125" style="48" customWidth="1"/>
    <col min="3" max="3" width="12.25" style="48" customWidth="1"/>
    <col min="4" max="4" width="8.75" style="48" customWidth="1"/>
    <col min="5" max="24" width="7.375" style="48" customWidth="1"/>
    <col min="25" max="26" width="2.625" style="47" customWidth="1"/>
    <col min="27" max="49" width="7.375" style="48" customWidth="1"/>
    <col min="50" max="16384" width="10.625" style="48"/>
  </cols>
  <sheetData>
    <row r="1" spans="2:49" ht="20.100000000000001" customHeight="1">
      <c r="B1" s="564" t="s">
        <v>545</v>
      </c>
      <c r="E1" s="564"/>
    </row>
    <row r="2" spans="2:49" ht="20.100000000000001" customHeight="1" thickBot="1"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327"/>
      <c r="AM2" s="327"/>
      <c r="AN2" s="327"/>
      <c r="AO2" s="327"/>
      <c r="AP2" s="327"/>
      <c r="AQ2" s="327"/>
      <c r="AR2" s="565"/>
      <c r="AS2" s="654" t="s">
        <v>546</v>
      </c>
      <c r="AT2" s="654"/>
      <c r="AU2" s="654"/>
      <c r="AV2" s="654"/>
      <c r="AW2" s="654"/>
    </row>
    <row r="3" spans="2:49" ht="20.100000000000001" customHeight="1">
      <c r="B3" s="409"/>
      <c r="C3" s="410"/>
      <c r="D3" s="115"/>
      <c r="E3" s="443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109"/>
      <c r="Z3" s="109"/>
      <c r="AA3" s="444"/>
      <c r="AB3" s="444"/>
      <c r="AC3" s="444"/>
      <c r="AD3" s="444"/>
      <c r="AE3" s="444"/>
      <c r="AF3" s="444"/>
      <c r="AG3" s="444"/>
      <c r="AH3" s="444"/>
      <c r="AI3" s="444"/>
      <c r="AJ3" s="445"/>
      <c r="AK3" s="444"/>
      <c r="AL3" s="444"/>
      <c r="AM3" s="444"/>
      <c r="AN3" s="444"/>
      <c r="AO3" s="444"/>
      <c r="AP3" s="444"/>
      <c r="AQ3" s="444"/>
      <c r="AR3" s="115"/>
      <c r="AS3" s="444"/>
      <c r="AT3" s="444"/>
      <c r="AU3" s="444"/>
      <c r="AV3" s="444"/>
      <c r="AW3" s="446"/>
    </row>
    <row r="4" spans="2:49" ht="20.100000000000001" customHeight="1">
      <c r="B4" s="199"/>
      <c r="C4" s="414"/>
      <c r="D4" s="62" t="s">
        <v>547</v>
      </c>
      <c r="E4" s="447"/>
      <c r="F4" s="129" t="s">
        <v>548</v>
      </c>
      <c r="G4" s="129" t="s">
        <v>549</v>
      </c>
      <c r="H4" s="129" t="s">
        <v>550</v>
      </c>
      <c r="I4" s="129" t="s">
        <v>551</v>
      </c>
      <c r="J4" s="129" t="s">
        <v>552</v>
      </c>
      <c r="K4" s="129" t="s">
        <v>553</v>
      </c>
      <c r="L4" s="118" t="s">
        <v>554</v>
      </c>
      <c r="M4" s="118"/>
      <c r="N4" s="129" t="s">
        <v>555</v>
      </c>
      <c r="O4" s="118" t="s">
        <v>556</v>
      </c>
      <c r="P4" s="129" t="s">
        <v>557</v>
      </c>
      <c r="Q4" s="129"/>
      <c r="R4" s="129"/>
      <c r="S4" s="129" t="s">
        <v>558</v>
      </c>
      <c r="T4" s="129"/>
      <c r="U4" s="129" t="s">
        <v>548</v>
      </c>
      <c r="V4" s="129" t="s">
        <v>559</v>
      </c>
      <c r="W4" s="129" t="s">
        <v>560</v>
      </c>
      <c r="X4" s="129" t="s">
        <v>561</v>
      </c>
      <c r="Y4" s="128"/>
      <c r="Z4" s="128"/>
      <c r="AA4" s="118" t="s">
        <v>550</v>
      </c>
      <c r="AB4" s="118" t="s">
        <v>562</v>
      </c>
      <c r="AC4" s="118" t="s">
        <v>563</v>
      </c>
      <c r="AD4" s="129" t="s">
        <v>564</v>
      </c>
      <c r="AE4" s="129" t="s">
        <v>565</v>
      </c>
      <c r="AF4" s="118" t="s">
        <v>566</v>
      </c>
      <c r="AG4" s="129" t="s">
        <v>567</v>
      </c>
      <c r="AH4" s="118"/>
      <c r="AI4" s="129" t="s">
        <v>568</v>
      </c>
      <c r="AJ4" s="129" t="s">
        <v>569</v>
      </c>
      <c r="AK4" s="129" t="s">
        <v>570</v>
      </c>
      <c r="AL4" s="118"/>
      <c r="AM4" s="118"/>
      <c r="AN4" s="129" t="s">
        <v>571</v>
      </c>
      <c r="AO4" s="118" t="s">
        <v>572</v>
      </c>
      <c r="AP4" s="118"/>
      <c r="AQ4" s="118" t="s">
        <v>573</v>
      </c>
      <c r="AR4" s="94" t="s">
        <v>574</v>
      </c>
      <c r="AS4" s="118"/>
      <c r="AT4" s="118" t="s">
        <v>574</v>
      </c>
      <c r="AU4" s="118"/>
      <c r="AV4" s="118"/>
      <c r="AW4" s="99"/>
    </row>
    <row r="5" spans="2:49" ht="20.100000000000001" customHeight="1">
      <c r="B5" s="628" t="s">
        <v>470</v>
      </c>
      <c r="C5" s="629"/>
      <c r="D5" s="62" t="s">
        <v>575</v>
      </c>
      <c r="E5" s="448" t="s">
        <v>576</v>
      </c>
      <c r="F5" s="129"/>
      <c r="G5" s="129"/>
      <c r="H5" s="129" t="s">
        <v>577</v>
      </c>
      <c r="I5" s="129"/>
      <c r="J5" s="129"/>
      <c r="K5" s="129" t="s">
        <v>577</v>
      </c>
      <c r="L5" s="129"/>
      <c r="M5" s="129" t="s">
        <v>578</v>
      </c>
      <c r="O5" s="129"/>
      <c r="P5" s="129"/>
      <c r="Q5" s="129" t="s">
        <v>579</v>
      </c>
      <c r="R5" s="129" t="s">
        <v>580</v>
      </c>
      <c r="S5" s="118"/>
      <c r="T5" s="118" t="s">
        <v>581</v>
      </c>
      <c r="U5" s="118"/>
      <c r="V5" s="129"/>
      <c r="W5" s="129"/>
      <c r="X5" s="129" t="s">
        <v>582</v>
      </c>
      <c r="Y5" s="109"/>
      <c r="Z5" s="109"/>
      <c r="AA5" s="129" t="s">
        <v>583</v>
      </c>
      <c r="AB5" s="129"/>
      <c r="AC5" s="129"/>
      <c r="AD5" s="129"/>
      <c r="AE5" s="118"/>
      <c r="AF5" s="129"/>
      <c r="AG5" s="129"/>
      <c r="AH5" s="129" t="s">
        <v>584</v>
      </c>
      <c r="AI5" s="129" t="s">
        <v>585</v>
      </c>
      <c r="AJ5" s="118"/>
      <c r="AK5" s="129"/>
      <c r="AL5" s="129" t="s">
        <v>586</v>
      </c>
      <c r="AM5" s="129" t="s">
        <v>587</v>
      </c>
      <c r="AN5" s="129" t="s">
        <v>588</v>
      </c>
      <c r="AO5" s="129"/>
      <c r="AP5" s="129" t="s">
        <v>589</v>
      </c>
      <c r="AQ5" s="129"/>
      <c r="AR5" s="62"/>
      <c r="AS5" s="129" t="s">
        <v>590</v>
      </c>
      <c r="AT5" s="129"/>
      <c r="AU5" s="129" t="s">
        <v>591</v>
      </c>
      <c r="AV5" s="129" t="s">
        <v>592</v>
      </c>
      <c r="AW5" s="220" t="s">
        <v>593</v>
      </c>
    </row>
    <row r="6" spans="2:49" ht="20.100000000000001" customHeight="1">
      <c r="B6" s="199"/>
      <c r="C6" s="414"/>
      <c r="D6" s="62" t="s">
        <v>594</v>
      </c>
      <c r="E6" s="447"/>
      <c r="F6" s="129" t="s">
        <v>576</v>
      </c>
      <c r="G6" s="129" t="s">
        <v>577</v>
      </c>
      <c r="H6" s="449" t="s">
        <v>595</v>
      </c>
      <c r="I6" s="129" t="s">
        <v>577</v>
      </c>
      <c r="J6" s="129" t="s">
        <v>577</v>
      </c>
      <c r="K6" s="449" t="s">
        <v>596</v>
      </c>
      <c r="L6" s="118" t="s">
        <v>577</v>
      </c>
      <c r="M6" s="118"/>
      <c r="N6" s="129" t="s">
        <v>597</v>
      </c>
      <c r="O6" s="118" t="s">
        <v>598</v>
      </c>
      <c r="P6" s="129" t="s">
        <v>599</v>
      </c>
      <c r="Q6" s="129"/>
      <c r="R6" s="129"/>
      <c r="S6" s="129" t="s">
        <v>600</v>
      </c>
      <c r="T6" s="129"/>
      <c r="U6" s="129" t="s">
        <v>601</v>
      </c>
      <c r="V6" s="129" t="s">
        <v>602</v>
      </c>
      <c r="W6" s="129" t="s">
        <v>581</v>
      </c>
      <c r="X6" s="129" t="s">
        <v>581</v>
      </c>
      <c r="Y6" s="128"/>
      <c r="Z6" s="128"/>
      <c r="AA6" s="449" t="s">
        <v>603</v>
      </c>
      <c r="AB6" s="118" t="s">
        <v>604</v>
      </c>
      <c r="AC6" s="118" t="s">
        <v>581</v>
      </c>
      <c r="AD6" s="129" t="s">
        <v>581</v>
      </c>
      <c r="AE6" s="129" t="s">
        <v>581</v>
      </c>
      <c r="AF6" s="118" t="s">
        <v>581</v>
      </c>
      <c r="AG6" s="129" t="s">
        <v>581</v>
      </c>
      <c r="AH6" s="118"/>
      <c r="AI6" s="129" t="s">
        <v>605</v>
      </c>
      <c r="AJ6" s="129" t="s">
        <v>581</v>
      </c>
      <c r="AK6" s="129" t="s">
        <v>606</v>
      </c>
      <c r="AL6" s="118"/>
      <c r="AM6" s="118"/>
      <c r="AN6" s="129" t="s">
        <v>607</v>
      </c>
      <c r="AO6" s="118" t="s">
        <v>608</v>
      </c>
      <c r="AP6" s="118"/>
      <c r="AQ6" s="118" t="s">
        <v>609</v>
      </c>
      <c r="AR6" s="94" t="s">
        <v>610</v>
      </c>
      <c r="AS6" s="118"/>
      <c r="AT6" s="118" t="s">
        <v>611</v>
      </c>
      <c r="AU6" s="118"/>
      <c r="AV6" s="118"/>
      <c r="AW6" s="99"/>
    </row>
    <row r="7" spans="2:49" ht="20.100000000000001" customHeight="1">
      <c r="B7" s="418"/>
      <c r="C7" s="419"/>
      <c r="D7" s="136"/>
      <c r="E7" s="450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109"/>
      <c r="Z7" s="109"/>
      <c r="AA7" s="451"/>
      <c r="AB7" s="451"/>
      <c r="AC7" s="451"/>
      <c r="AD7" s="451"/>
      <c r="AE7" s="451"/>
      <c r="AF7" s="451"/>
      <c r="AG7" s="451"/>
      <c r="AH7" s="451"/>
      <c r="AI7" s="451"/>
      <c r="AJ7" s="451"/>
      <c r="AK7" s="451"/>
      <c r="AL7" s="451"/>
      <c r="AM7" s="451"/>
      <c r="AN7" s="451"/>
      <c r="AO7" s="451"/>
      <c r="AP7" s="451"/>
      <c r="AQ7" s="451"/>
      <c r="AR7" s="136"/>
      <c r="AS7" s="451"/>
      <c r="AT7" s="451"/>
      <c r="AU7" s="451"/>
      <c r="AV7" s="451"/>
      <c r="AW7" s="304"/>
    </row>
    <row r="8" spans="2:49" ht="20.45" customHeight="1">
      <c r="B8" s="655" t="s">
        <v>493</v>
      </c>
      <c r="C8" s="598"/>
      <c r="D8" s="566">
        <v>323700</v>
      </c>
      <c r="E8" s="567">
        <v>91242</v>
      </c>
      <c r="F8" s="568">
        <v>13841</v>
      </c>
      <c r="G8" s="568">
        <v>22904</v>
      </c>
      <c r="H8" s="568">
        <v>30207</v>
      </c>
      <c r="I8" s="568">
        <v>7976</v>
      </c>
      <c r="J8" s="568">
        <v>7882</v>
      </c>
      <c r="K8" s="568">
        <v>10132</v>
      </c>
      <c r="L8" s="568">
        <v>3743</v>
      </c>
      <c r="M8" s="568">
        <v>14624</v>
      </c>
      <c r="N8" s="568">
        <v>6779</v>
      </c>
      <c r="O8" s="568">
        <v>6181</v>
      </c>
      <c r="P8" s="568">
        <v>1529</v>
      </c>
      <c r="Q8" s="568">
        <v>27928</v>
      </c>
      <c r="R8" s="568">
        <v>18037</v>
      </c>
      <c r="S8" s="568">
        <v>5874</v>
      </c>
      <c r="T8" s="568">
        <v>24353</v>
      </c>
      <c r="U8" s="568">
        <v>2547</v>
      </c>
      <c r="V8" s="568">
        <v>3723</v>
      </c>
      <c r="W8" s="568">
        <v>3636</v>
      </c>
      <c r="X8" s="568">
        <v>855</v>
      </c>
      <c r="Y8" s="569"/>
      <c r="Z8" s="570"/>
      <c r="AA8" s="566">
        <v>9074</v>
      </c>
      <c r="AB8" s="566">
        <v>8987</v>
      </c>
      <c r="AC8" s="566">
        <v>4188</v>
      </c>
      <c r="AD8" s="566">
        <v>7990</v>
      </c>
      <c r="AE8" s="566">
        <v>25973</v>
      </c>
      <c r="AF8" s="566">
        <v>3944</v>
      </c>
      <c r="AG8" s="566">
        <v>1453</v>
      </c>
      <c r="AH8" s="566">
        <v>13816</v>
      </c>
      <c r="AI8" s="566">
        <v>9831</v>
      </c>
      <c r="AJ8" s="566">
        <v>1276</v>
      </c>
      <c r="AK8" s="566">
        <v>11436</v>
      </c>
      <c r="AL8" s="566">
        <v>661</v>
      </c>
      <c r="AM8" s="566">
        <v>2500</v>
      </c>
      <c r="AN8" s="566">
        <v>14716</v>
      </c>
      <c r="AO8" s="566">
        <v>9338</v>
      </c>
      <c r="AP8" s="566">
        <v>12024</v>
      </c>
      <c r="AQ8" s="566">
        <v>2217</v>
      </c>
      <c r="AR8" s="566">
        <v>839</v>
      </c>
      <c r="AS8" s="566">
        <v>5021</v>
      </c>
      <c r="AT8" s="566">
        <v>18310</v>
      </c>
      <c r="AU8" s="566">
        <v>271</v>
      </c>
      <c r="AV8" s="566">
        <v>6596</v>
      </c>
      <c r="AW8" s="571">
        <v>1644</v>
      </c>
    </row>
    <row r="9" spans="2:49" ht="20.45" customHeight="1">
      <c r="B9" s="648"/>
      <c r="C9" s="649"/>
      <c r="D9" s="569"/>
      <c r="E9" s="572"/>
      <c r="F9" s="573"/>
      <c r="G9" s="573"/>
      <c r="H9" s="573"/>
      <c r="I9" s="573"/>
      <c r="J9" s="573"/>
      <c r="K9" s="573"/>
      <c r="L9" s="573"/>
      <c r="M9" s="573"/>
      <c r="N9" s="573"/>
      <c r="O9" s="573"/>
      <c r="P9" s="573"/>
      <c r="Q9" s="573"/>
      <c r="R9" s="573"/>
      <c r="S9" s="573"/>
      <c r="T9" s="573"/>
      <c r="U9" s="573"/>
      <c r="V9" s="573"/>
      <c r="W9" s="573"/>
      <c r="X9" s="573"/>
      <c r="Y9" s="574"/>
      <c r="Z9" s="574"/>
      <c r="AA9" s="573"/>
      <c r="AB9" s="573"/>
      <c r="AC9" s="573"/>
      <c r="AD9" s="573"/>
      <c r="AE9" s="573"/>
      <c r="AF9" s="573"/>
      <c r="AG9" s="573"/>
      <c r="AH9" s="573"/>
      <c r="AI9" s="573"/>
      <c r="AJ9" s="573"/>
      <c r="AK9" s="573"/>
      <c r="AL9" s="573"/>
      <c r="AM9" s="573"/>
      <c r="AN9" s="573"/>
      <c r="AO9" s="573"/>
      <c r="AP9" s="573"/>
      <c r="AQ9" s="573"/>
      <c r="AR9" s="569"/>
      <c r="AS9" s="144"/>
      <c r="AT9" s="144"/>
      <c r="AU9" s="144"/>
      <c r="AV9" s="144"/>
      <c r="AW9" s="143"/>
    </row>
    <row r="10" spans="2:49" ht="20.45" customHeight="1">
      <c r="B10" s="648"/>
      <c r="C10" s="649"/>
      <c r="D10" s="569"/>
      <c r="E10" s="572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4"/>
      <c r="Z10" s="574"/>
      <c r="AA10" s="573"/>
      <c r="AB10" s="573"/>
      <c r="AC10" s="573"/>
      <c r="AD10" s="573"/>
      <c r="AE10" s="573"/>
      <c r="AF10" s="573"/>
      <c r="AG10" s="573"/>
      <c r="AH10" s="573"/>
      <c r="AI10" s="573"/>
      <c r="AJ10" s="573"/>
      <c r="AK10" s="573"/>
      <c r="AL10" s="573"/>
      <c r="AM10" s="573"/>
      <c r="AN10" s="573"/>
      <c r="AO10" s="573"/>
      <c r="AP10" s="573"/>
      <c r="AQ10" s="573"/>
      <c r="AR10" s="569"/>
      <c r="AS10" s="144"/>
      <c r="AT10" s="144"/>
      <c r="AU10" s="144"/>
      <c r="AV10" s="144"/>
      <c r="AW10" s="143"/>
    </row>
    <row r="11" spans="2:49" ht="20.45" customHeight="1">
      <c r="B11" s="656" t="s">
        <v>494</v>
      </c>
      <c r="C11" s="599"/>
      <c r="D11" s="569">
        <f>SUM(D14:D18)</f>
        <v>6045</v>
      </c>
      <c r="E11" s="572">
        <f>SUM(E14:E18)</f>
        <v>1866</v>
      </c>
      <c r="F11" s="569">
        <f t="shared" ref="F11:AR11" si="0">SUM(F14:F18)</f>
        <v>287</v>
      </c>
      <c r="G11" s="569">
        <f t="shared" si="0"/>
        <v>390</v>
      </c>
      <c r="H11" s="569">
        <f t="shared" si="0"/>
        <v>525</v>
      </c>
      <c r="I11" s="569">
        <f t="shared" si="0"/>
        <v>148</v>
      </c>
      <c r="J11" s="569">
        <f t="shared" si="0"/>
        <v>115</v>
      </c>
      <c r="K11" s="569">
        <f t="shared" si="0"/>
        <v>201</v>
      </c>
      <c r="L11" s="569">
        <f t="shared" si="0"/>
        <v>85</v>
      </c>
      <c r="M11" s="569">
        <f t="shared" si="0"/>
        <v>235</v>
      </c>
      <c r="N11" s="569">
        <f t="shared" si="0"/>
        <v>143</v>
      </c>
      <c r="O11" s="569">
        <f t="shared" si="0"/>
        <v>110</v>
      </c>
      <c r="P11" s="569">
        <f t="shared" si="0"/>
        <v>27</v>
      </c>
      <c r="Q11" s="569">
        <f t="shared" si="0"/>
        <v>561</v>
      </c>
      <c r="R11" s="569">
        <f t="shared" si="0"/>
        <v>318</v>
      </c>
      <c r="S11" s="569">
        <f t="shared" si="0"/>
        <v>93</v>
      </c>
      <c r="T11" s="569">
        <f t="shared" si="0"/>
        <v>486</v>
      </c>
      <c r="U11" s="569">
        <f t="shared" si="0"/>
        <v>52</v>
      </c>
      <c r="V11" s="569">
        <f t="shared" si="0"/>
        <v>75</v>
      </c>
      <c r="W11" s="569">
        <f t="shared" si="0"/>
        <v>75</v>
      </c>
      <c r="X11" s="569">
        <f>SUM(X14:X18)</f>
        <v>14</v>
      </c>
      <c r="Y11" s="569"/>
      <c r="Z11" s="574"/>
      <c r="AA11" s="569">
        <f t="shared" si="0"/>
        <v>161</v>
      </c>
      <c r="AB11" s="569">
        <f t="shared" si="0"/>
        <v>141</v>
      </c>
      <c r="AC11" s="569">
        <f t="shared" si="0"/>
        <v>61</v>
      </c>
      <c r="AD11" s="569">
        <f t="shared" si="0"/>
        <v>150</v>
      </c>
      <c r="AE11" s="569">
        <f t="shared" si="0"/>
        <v>456</v>
      </c>
      <c r="AF11" s="569">
        <f t="shared" si="0"/>
        <v>79</v>
      </c>
      <c r="AG11" s="569">
        <f t="shared" si="0"/>
        <v>21</v>
      </c>
      <c r="AH11" s="569">
        <f t="shared" si="0"/>
        <v>230</v>
      </c>
      <c r="AI11" s="569">
        <f t="shared" si="0"/>
        <v>163</v>
      </c>
      <c r="AJ11" s="569">
        <f t="shared" si="0"/>
        <v>21</v>
      </c>
      <c r="AK11" s="569">
        <f t="shared" si="0"/>
        <v>150</v>
      </c>
      <c r="AL11" s="569">
        <f t="shared" si="0"/>
        <v>37</v>
      </c>
      <c r="AM11" s="569">
        <f t="shared" si="0"/>
        <v>57</v>
      </c>
      <c r="AN11" s="569">
        <f t="shared" si="0"/>
        <v>334</v>
      </c>
      <c r="AO11" s="569">
        <f t="shared" si="0"/>
        <v>273</v>
      </c>
      <c r="AP11" s="569">
        <f t="shared" si="0"/>
        <v>228</v>
      </c>
      <c r="AQ11" s="569">
        <f t="shared" si="0"/>
        <v>41</v>
      </c>
      <c r="AR11" s="569">
        <f t="shared" si="0"/>
        <v>22</v>
      </c>
      <c r="AS11" s="569">
        <f>SUM(AS14:AS18)</f>
        <v>94</v>
      </c>
      <c r="AT11" s="569">
        <f>SUM(AT14:AT18)</f>
        <v>368</v>
      </c>
      <c r="AU11" s="569">
        <f>SUM(AU14:AU18)</f>
        <v>4</v>
      </c>
      <c r="AV11" s="569">
        <f>SUM(AV14:AV18)</f>
        <v>105</v>
      </c>
      <c r="AW11" s="575">
        <f>SUM(AW14:AW18)</f>
        <v>57</v>
      </c>
    </row>
    <row r="12" spans="2:49" ht="20.45" customHeight="1">
      <c r="B12" s="648"/>
      <c r="C12" s="649"/>
      <c r="D12" s="569"/>
      <c r="E12" s="572"/>
      <c r="F12" s="569"/>
      <c r="G12" s="569"/>
      <c r="H12" s="569"/>
      <c r="I12" s="569"/>
      <c r="J12" s="569"/>
      <c r="K12" s="569"/>
      <c r="L12" s="569"/>
      <c r="M12" s="569"/>
      <c r="N12" s="569"/>
      <c r="O12" s="569"/>
      <c r="P12" s="569"/>
      <c r="Q12" s="569"/>
      <c r="R12" s="569"/>
      <c r="S12" s="569"/>
      <c r="T12" s="569"/>
      <c r="U12" s="569"/>
      <c r="V12" s="569"/>
      <c r="W12" s="569"/>
      <c r="X12" s="569"/>
      <c r="Y12" s="569"/>
      <c r="Z12" s="574"/>
      <c r="AA12" s="569"/>
      <c r="AB12" s="569"/>
      <c r="AC12" s="569"/>
      <c r="AD12" s="569"/>
      <c r="AE12" s="569"/>
      <c r="AF12" s="569"/>
      <c r="AG12" s="569"/>
      <c r="AH12" s="569"/>
      <c r="AI12" s="569"/>
      <c r="AJ12" s="569"/>
      <c r="AK12" s="569"/>
      <c r="AL12" s="569"/>
      <c r="AM12" s="569"/>
      <c r="AN12" s="569"/>
      <c r="AO12" s="569"/>
      <c r="AP12" s="569"/>
      <c r="AQ12" s="569"/>
      <c r="AR12" s="569"/>
      <c r="AS12" s="569"/>
      <c r="AT12" s="569"/>
      <c r="AU12" s="569"/>
      <c r="AV12" s="569"/>
      <c r="AW12" s="575"/>
    </row>
    <row r="13" spans="2:49" ht="20.45" customHeight="1">
      <c r="B13" s="648"/>
      <c r="C13" s="649"/>
      <c r="D13" s="569"/>
      <c r="E13" s="572"/>
      <c r="F13" s="569"/>
      <c r="G13" s="569"/>
      <c r="H13" s="569"/>
      <c r="I13" s="569"/>
      <c r="J13" s="569"/>
      <c r="K13" s="569"/>
      <c r="L13" s="569"/>
      <c r="M13" s="569"/>
      <c r="N13" s="569"/>
      <c r="O13" s="569"/>
      <c r="P13" s="569"/>
      <c r="Q13" s="569"/>
      <c r="R13" s="569"/>
      <c r="S13" s="569"/>
      <c r="T13" s="569"/>
      <c r="U13" s="569"/>
      <c r="V13" s="569"/>
      <c r="W13" s="569"/>
      <c r="X13" s="569"/>
      <c r="Y13" s="569"/>
      <c r="Z13" s="574"/>
      <c r="AA13" s="569"/>
      <c r="AB13" s="569"/>
      <c r="AC13" s="569"/>
      <c r="AD13" s="569"/>
      <c r="AE13" s="569"/>
      <c r="AF13" s="569"/>
      <c r="AG13" s="569"/>
      <c r="AH13" s="569"/>
      <c r="AI13" s="569"/>
      <c r="AJ13" s="569"/>
      <c r="AK13" s="569"/>
      <c r="AL13" s="569"/>
      <c r="AM13" s="569"/>
      <c r="AN13" s="569"/>
      <c r="AO13" s="569"/>
      <c r="AP13" s="569"/>
      <c r="AQ13" s="569"/>
      <c r="AR13" s="569"/>
      <c r="AS13" s="569"/>
      <c r="AT13" s="569"/>
      <c r="AU13" s="569"/>
      <c r="AV13" s="569"/>
      <c r="AW13" s="575"/>
    </row>
    <row r="14" spans="2:49" ht="20.45" customHeight="1">
      <c r="B14" s="650" t="s">
        <v>495</v>
      </c>
      <c r="C14" s="651"/>
      <c r="D14" s="569">
        <f>SUM(D20,D22)</f>
        <v>3403</v>
      </c>
      <c r="E14" s="572">
        <f>SUM(E20,E22)</f>
        <v>969</v>
      </c>
      <c r="F14" s="573">
        <f t="shared" ref="F14:X15" si="1">SUM(F20,F22)</f>
        <v>158</v>
      </c>
      <c r="G14" s="573">
        <f t="shared" si="1"/>
        <v>220</v>
      </c>
      <c r="H14" s="573">
        <f t="shared" si="1"/>
        <v>306</v>
      </c>
      <c r="I14" s="573">
        <f t="shared" si="1"/>
        <v>81</v>
      </c>
      <c r="J14" s="573">
        <f t="shared" si="1"/>
        <v>48</v>
      </c>
      <c r="K14" s="573">
        <f t="shared" si="1"/>
        <v>110</v>
      </c>
      <c r="L14" s="573">
        <f t="shared" si="1"/>
        <v>46</v>
      </c>
      <c r="M14" s="573">
        <f t="shared" si="1"/>
        <v>147</v>
      </c>
      <c r="N14" s="573">
        <f t="shared" si="1"/>
        <v>80</v>
      </c>
      <c r="O14" s="573">
        <f t="shared" si="1"/>
        <v>56</v>
      </c>
      <c r="P14" s="573">
        <f t="shared" si="1"/>
        <v>5</v>
      </c>
      <c r="Q14" s="573">
        <f t="shared" si="1"/>
        <v>301</v>
      </c>
      <c r="R14" s="573">
        <f t="shared" si="1"/>
        <v>201</v>
      </c>
      <c r="S14" s="573">
        <f t="shared" si="1"/>
        <v>60</v>
      </c>
      <c r="T14" s="573">
        <f t="shared" si="1"/>
        <v>254</v>
      </c>
      <c r="U14" s="573">
        <f t="shared" si="1"/>
        <v>29</v>
      </c>
      <c r="V14" s="573">
        <f t="shared" si="1"/>
        <v>44</v>
      </c>
      <c r="W14" s="573">
        <f t="shared" si="1"/>
        <v>45</v>
      </c>
      <c r="X14" s="573">
        <f t="shared" si="1"/>
        <v>10</v>
      </c>
      <c r="Y14" s="574"/>
      <c r="Z14" s="574"/>
      <c r="AA14" s="573">
        <f>SUM(AA20,AA22)</f>
        <v>102</v>
      </c>
      <c r="AB14" s="573">
        <f t="shared" ref="AB14:AW15" si="2">SUM(AB20,AB22)</f>
        <v>73</v>
      </c>
      <c r="AC14" s="573">
        <f t="shared" si="2"/>
        <v>29</v>
      </c>
      <c r="AD14" s="573">
        <f t="shared" si="2"/>
        <v>88</v>
      </c>
      <c r="AE14" s="573">
        <f t="shared" si="2"/>
        <v>248</v>
      </c>
      <c r="AF14" s="573">
        <f t="shared" si="2"/>
        <v>48</v>
      </c>
      <c r="AG14" s="573">
        <f t="shared" si="2"/>
        <v>12</v>
      </c>
      <c r="AH14" s="573">
        <f t="shared" si="2"/>
        <v>125</v>
      </c>
      <c r="AI14" s="573">
        <f t="shared" si="2"/>
        <v>86</v>
      </c>
      <c r="AJ14" s="573">
        <f t="shared" si="2"/>
        <v>11</v>
      </c>
      <c r="AK14" s="573">
        <f t="shared" si="2"/>
        <v>80</v>
      </c>
      <c r="AL14" s="573">
        <f t="shared" si="2"/>
        <v>17</v>
      </c>
      <c r="AM14" s="573">
        <f t="shared" si="2"/>
        <v>32</v>
      </c>
      <c r="AN14" s="573">
        <f t="shared" si="2"/>
        <v>173</v>
      </c>
      <c r="AO14" s="573">
        <f t="shared" si="2"/>
        <v>154</v>
      </c>
      <c r="AP14" s="573">
        <f t="shared" si="2"/>
        <v>152</v>
      </c>
      <c r="AQ14" s="573">
        <f t="shared" si="2"/>
        <v>19</v>
      </c>
      <c r="AR14" s="573">
        <f t="shared" si="2"/>
        <v>15</v>
      </c>
      <c r="AS14" s="573">
        <f t="shared" si="2"/>
        <v>43</v>
      </c>
      <c r="AT14" s="573">
        <f t="shared" si="2"/>
        <v>216</v>
      </c>
      <c r="AU14" s="573">
        <f t="shared" si="2"/>
        <v>0</v>
      </c>
      <c r="AV14" s="573">
        <f t="shared" si="2"/>
        <v>49</v>
      </c>
      <c r="AW14" s="575">
        <f t="shared" si="2"/>
        <v>52</v>
      </c>
    </row>
    <row r="15" spans="2:49" ht="20.45" customHeight="1">
      <c r="B15" s="650" t="s">
        <v>496</v>
      </c>
      <c r="C15" s="651"/>
      <c r="D15" s="569">
        <f>SUM(D21,D23)</f>
        <v>2131</v>
      </c>
      <c r="E15" s="572">
        <f>SUM(E21,E23)</f>
        <v>655</v>
      </c>
      <c r="F15" s="573">
        <f t="shared" si="1"/>
        <v>102</v>
      </c>
      <c r="G15" s="573">
        <f t="shared" si="1"/>
        <v>124</v>
      </c>
      <c r="H15" s="573">
        <f t="shared" si="1"/>
        <v>164</v>
      </c>
      <c r="I15" s="573">
        <f t="shared" si="1"/>
        <v>46</v>
      </c>
      <c r="J15" s="573">
        <f t="shared" si="1"/>
        <v>61</v>
      </c>
      <c r="K15" s="573">
        <f t="shared" si="1"/>
        <v>68</v>
      </c>
      <c r="L15" s="573">
        <f t="shared" si="1"/>
        <v>36</v>
      </c>
      <c r="M15" s="573">
        <f t="shared" si="1"/>
        <v>70</v>
      </c>
      <c r="N15" s="573">
        <f t="shared" si="1"/>
        <v>54</v>
      </c>
      <c r="O15" s="573">
        <f t="shared" si="1"/>
        <v>50</v>
      </c>
      <c r="P15" s="573">
        <f t="shared" si="1"/>
        <v>8</v>
      </c>
      <c r="Q15" s="573">
        <f t="shared" si="1"/>
        <v>198</v>
      </c>
      <c r="R15" s="573">
        <f t="shared" si="1"/>
        <v>88</v>
      </c>
      <c r="S15" s="573">
        <f t="shared" si="1"/>
        <v>30</v>
      </c>
      <c r="T15" s="573">
        <f t="shared" si="1"/>
        <v>166</v>
      </c>
      <c r="U15" s="573">
        <f t="shared" si="1"/>
        <v>22</v>
      </c>
      <c r="V15" s="573">
        <f t="shared" si="1"/>
        <v>24</v>
      </c>
      <c r="W15" s="573">
        <f t="shared" si="1"/>
        <v>25</v>
      </c>
      <c r="X15" s="573">
        <f t="shared" si="1"/>
        <v>3</v>
      </c>
      <c r="Y15" s="574"/>
      <c r="Z15" s="574"/>
      <c r="AA15" s="573">
        <f>SUM(AA21,AA23)</f>
        <v>45</v>
      </c>
      <c r="AB15" s="573">
        <f t="shared" si="2"/>
        <v>59</v>
      </c>
      <c r="AC15" s="573">
        <f t="shared" si="2"/>
        <v>25</v>
      </c>
      <c r="AD15" s="573">
        <f t="shared" si="2"/>
        <v>48</v>
      </c>
      <c r="AE15" s="573">
        <f t="shared" si="2"/>
        <v>160</v>
      </c>
      <c r="AF15" s="573">
        <f t="shared" si="2"/>
        <v>27</v>
      </c>
      <c r="AG15" s="573">
        <f t="shared" si="2"/>
        <v>8</v>
      </c>
      <c r="AH15" s="573">
        <f>SUM(AH21,AH23)</f>
        <v>92</v>
      </c>
      <c r="AI15" s="573">
        <f t="shared" si="2"/>
        <v>67</v>
      </c>
      <c r="AJ15" s="573">
        <f t="shared" si="2"/>
        <v>8</v>
      </c>
      <c r="AK15" s="573">
        <f t="shared" si="2"/>
        <v>53</v>
      </c>
      <c r="AL15" s="573">
        <f t="shared" si="2"/>
        <v>20</v>
      </c>
      <c r="AM15" s="573">
        <f t="shared" si="2"/>
        <v>23</v>
      </c>
      <c r="AN15" s="573">
        <f t="shared" si="2"/>
        <v>118</v>
      </c>
      <c r="AO15" s="573">
        <f t="shared" si="2"/>
        <v>107</v>
      </c>
      <c r="AP15" s="573">
        <f t="shared" si="2"/>
        <v>61</v>
      </c>
      <c r="AQ15" s="573">
        <f t="shared" si="2"/>
        <v>21</v>
      </c>
      <c r="AR15" s="573">
        <f t="shared" si="2"/>
        <v>7</v>
      </c>
      <c r="AS15" s="573">
        <f t="shared" si="2"/>
        <v>44</v>
      </c>
      <c r="AT15" s="573">
        <f t="shared" si="2"/>
        <v>132</v>
      </c>
      <c r="AU15" s="573">
        <f t="shared" si="2"/>
        <v>0</v>
      </c>
      <c r="AV15" s="573">
        <f t="shared" si="2"/>
        <v>52</v>
      </c>
      <c r="AW15" s="575">
        <f t="shared" si="2"/>
        <v>5</v>
      </c>
    </row>
    <row r="16" spans="2:49" ht="20.45" customHeight="1">
      <c r="B16" s="650" t="s">
        <v>497</v>
      </c>
      <c r="C16" s="651"/>
      <c r="D16" s="569">
        <f>SUM(D24)</f>
        <v>85</v>
      </c>
      <c r="E16" s="572">
        <f>SUM(E24)</f>
        <v>45</v>
      </c>
      <c r="F16" s="573">
        <f t="shared" ref="F16:X16" si="3">SUM(F24)</f>
        <v>1</v>
      </c>
      <c r="G16" s="573">
        <f t="shared" si="3"/>
        <v>3</v>
      </c>
      <c r="H16" s="573">
        <f t="shared" si="3"/>
        <v>3</v>
      </c>
      <c r="I16" s="573">
        <f t="shared" si="3"/>
        <v>4</v>
      </c>
      <c r="J16" s="573">
        <f t="shared" si="3"/>
        <v>2</v>
      </c>
      <c r="K16" s="573">
        <f t="shared" si="3"/>
        <v>1</v>
      </c>
      <c r="L16" s="573">
        <f t="shared" si="3"/>
        <v>0</v>
      </c>
      <c r="M16" s="573">
        <f t="shared" si="3"/>
        <v>2</v>
      </c>
      <c r="N16" s="573">
        <f t="shared" si="3"/>
        <v>0</v>
      </c>
      <c r="O16" s="573">
        <f t="shared" si="3"/>
        <v>1</v>
      </c>
      <c r="P16" s="573">
        <f t="shared" si="3"/>
        <v>0</v>
      </c>
      <c r="Q16" s="573">
        <f t="shared" si="3"/>
        <v>13</v>
      </c>
      <c r="R16" s="573">
        <f t="shared" si="3"/>
        <v>7</v>
      </c>
      <c r="S16" s="573">
        <f t="shared" si="3"/>
        <v>2</v>
      </c>
      <c r="T16" s="573">
        <f t="shared" si="3"/>
        <v>16</v>
      </c>
      <c r="U16" s="573">
        <f t="shared" si="3"/>
        <v>0</v>
      </c>
      <c r="V16" s="573">
        <f t="shared" si="3"/>
        <v>1</v>
      </c>
      <c r="W16" s="573">
        <f t="shared" si="3"/>
        <v>1</v>
      </c>
      <c r="X16" s="573">
        <f t="shared" si="3"/>
        <v>0</v>
      </c>
      <c r="Y16" s="574"/>
      <c r="Z16" s="574"/>
      <c r="AA16" s="573">
        <f>SUM(AA24)</f>
        <v>1</v>
      </c>
      <c r="AB16" s="573">
        <f t="shared" ref="AB16:AW16" si="4">SUM(AB24)</f>
        <v>0</v>
      </c>
      <c r="AC16" s="573">
        <f t="shared" si="4"/>
        <v>0</v>
      </c>
      <c r="AD16" s="573">
        <f t="shared" si="4"/>
        <v>4</v>
      </c>
      <c r="AE16" s="573">
        <f t="shared" si="4"/>
        <v>7</v>
      </c>
      <c r="AF16" s="573">
        <f t="shared" si="4"/>
        <v>0</v>
      </c>
      <c r="AG16" s="573">
        <f t="shared" si="4"/>
        <v>0</v>
      </c>
      <c r="AH16" s="573">
        <f t="shared" si="4"/>
        <v>2</v>
      </c>
      <c r="AI16" s="573">
        <f t="shared" si="4"/>
        <v>2</v>
      </c>
      <c r="AJ16" s="573">
        <f t="shared" si="4"/>
        <v>0</v>
      </c>
      <c r="AK16" s="573">
        <f t="shared" si="4"/>
        <v>3</v>
      </c>
      <c r="AL16" s="573">
        <f t="shared" si="4"/>
        <v>0</v>
      </c>
      <c r="AM16" s="573">
        <f t="shared" si="4"/>
        <v>2</v>
      </c>
      <c r="AN16" s="573">
        <f t="shared" si="4"/>
        <v>3</v>
      </c>
      <c r="AO16" s="573">
        <f t="shared" si="4"/>
        <v>3</v>
      </c>
      <c r="AP16" s="573">
        <f t="shared" si="4"/>
        <v>0</v>
      </c>
      <c r="AQ16" s="573">
        <f t="shared" si="4"/>
        <v>0</v>
      </c>
      <c r="AR16" s="573">
        <f t="shared" si="4"/>
        <v>0</v>
      </c>
      <c r="AS16" s="573">
        <f t="shared" si="4"/>
        <v>1</v>
      </c>
      <c r="AT16" s="573">
        <f t="shared" si="4"/>
        <v>0</v>
      </c>
      <c r="AU16" s="573">
        <f t="shared" si="4"/>
        <v>0</v>
      </c>
      <c r="AV16" s="573">
        <f t="shared" si="4"/>
        <v>1</v>
      </c>
      <c r="AW16" s="575">
        <f t="shared" si="4"/>
        <v>0</v>
      </c>
    </row>
    <row r="17" spans="2:49" ht="20.45" customHeight="1">
      <c r="B17" s="650" t="s">
        <v>498</v>
      </c>
      <c r="C17" s="651"/>
      <c r="D17" s="569">
        <f>SUM(D26)</f>
        <v>77</v>
      </c>
      <c r="E17" s="572">
        <f>SUM(E26)</f>
        <v>47</v>
      </c>
      <c r="F17" s="573">
        <f t="shared" ref="F17:X18" si="5">SUM(F26)</f>
        <v>2</v>
      </c>
      <c r="G17" s="573">
        <f t="shared" si="5"/>
        <v>6</v>
      </c>
      <c r="H17" s="573">
        <f t="shared" si="5"/>
        <v>8</v>
      </c>
      <c r="I17" s="573">
        <f t="shared" si="5"/>
        <v>2</v>
      </c>
      <c r="J17" s="573">
        <f t="shared" si="5"/>
        <v>0</v>
      </c>
      <c r="K17" s="573">
        <f t="shared" si="5"/>
        <v>5</v>
      </c>
      <c r="L17" s="573">
        <f t="shared" si="5"/>
        <v>1</v>
      </c>
      <c r="M17" s="573">
        <f t="shared" si="5"/>
        <v>4</v>
      </c>
      <c r="N17" s="573">
        <f t="shared" si="5"/>
        <v>2</v>
      </c>
      <c r="O17" s="573">
        <f t="shared" si="5"/>
        <v>1</v>
      </c>
      <c r="P17" s="573">
        <f t="shared" si="5"/>
        <v>0</v>
      </c>
      <c r="Q17" s="573">
        <f t="shared" si="5"/>
        <v>12</v>
      </c>
      <c r="R17" s="573">
        <f t="shared" si="5"/>
        <v>4</v>
      </c>
      <c r="S17" s="573">
        <f t="shared" si="5"/>
        <v>0</v>
      </c>
      <c r="T17" s="573">
        <f t="shared" si="5"/>
        <v>14</v>
      </c>
      <c r="U17" s="573">
        <f t="shared" si="5"/>
        <v>0</v>
      </c>
      <c r="V17" s="573">
        <f t="shared" si="5"/>
        <v>0</v>
      </c>
      <c r="W17" s="573">
        <f t="shared" si="5"/>
        <v>0</v>
      </c>
      <c r="X17" s="573">
        <f t="shared" si="5"/>
        <v>0</v>
      </c>
      <c r="Y17" s="574"/>
      <c r="Z17" s="574"/>
      <c r="AA17" s="573">
        <f>SUM(AA26)</f>
        <v>1</v>
      </c>
      <c r="AB17" s="573">
        <f t="shared" ref="AB17:AW18" si="6">SUM(AB26)</f>
        <v>1</v>
      </c>
      <c r="AC17" s="573">
        <f t="shared" si="6"/>
        <v>3</v>
      </c>
      <c r="AD17" s="573">
        <f t="shared" si="6"/>
        <v>2</v>
      </c>
      <c r="AE17" s="573">
        <f t="shared" si="6"/>
        <v>11</v>
      </c>
      <c r="AF17" s="573">
        <f t="shared" si="6"/>
        <v>1</v>
      </c>
      <c r="AG17" s="573">
        <f t="shared" si="6"/>
        <v>1</v>
      </c>
      <c r="AH17" s="573">
        <f t="shared" si="6"/>
        <v>1</v>
      </c>
      <c r="AI17" s="573">
        <f t="shared" si="6"/>
        <v>3</v>
      </c>
      <c r="AJ17" s="573">
        <f t="shared" si="6"/>
        <v>0</v>
      </c>
      <c r="AK17" s="573">
        <f t="shared" si="6"/>
        <v>2</v>
      </c>
      <c r="AL17" s="573">
        <f t="shared" si="6"/>
        <v>0</v>
      </c>
      <c r="AM17" s="573">
        <f t="shared" si="6"/>
        <v>0</v>
      </c>
      <c r="AN17" s="573">
        <f t="shared" si="6"/>
        <v>10</v>
      </c>
      <c r="AO17" s="573">
        <f t="shared" si="6"/>
        <v>1</v>
      </c>
      <c r="AP17" s="573">
        <f t="shared" si="6"/>
        <v>0</v>
      </c>
      <c r="AQ17" s="573">
        <f t="shared" si="6"/>
        <v>0</v>
      </c>
      <c r="AR17" s="573">
        <f t="shared" si="6"/>
        <v>0</v>
      </c>
      <c r="AS17" s="573">
        <f t="shared" si="6"/>
        <v>0</v>
      </c>
      <c r="AT17" s="573">
        <f t="shared" si="6"/>
        <v>0</v>
      </c>
      <c r="AU17" s="573">
        <f t="shared" si="6"/>
        <v>1</v>
      </c>
      <c r="AV17" s="573">
        <f t="shared" si="6"/>
        <v>0</v>
      </c>
      <c r="AW17" s="575">
        <f t="shared" si="6"/>
        <v>0</v>
      </c>
    </row>
    <row r="18" spans="2:49" ht="20.45" customHeight="1">
      <c r="B18" s="650" t="s">
        <v>499</v>
      </c>
      <c r="C18" s="651"/>
      <c r="D18" s="569">
        <f>SUM(D27)</f>
        <v>349</v>
      </c>
      <c r="E18" s="572">
        <f>SUM(E27)</f>
        <v>150</v>
      </c>
      <c r="F18" s="573">
        <f t="shared" si="5"/>
        <v>24</v>
      </c>
      <c r="G18" s="573">
        <f t="shared" si="5"/>
        <v>37</v>
      </c>
      <c r="H18" s="573">
        <f t="shared" si="5"/>
        <v>44</v>
      </c>
      <c r="I18" s="573">
        <f t="shared" si="5"/>
        <v>15</v>
      </c>
      <c r="J18" s="573">
        <f t="shared" si="5"/>
        <v>4</v>
      </c>
      <c r="K18" s="573">
        <f t="shared" si="5"/>
        <v>17</v>
      </c>
      <c r="L18" s="573">
        <f t="shared" si="5"/>
        <v>2</v>
      </c>
      <c r="M18" s="573">
        <f t="shared" si="5"/>
        <v>12</v>
      </c>
      <c r="N18" s="573">
        <f t="shared" si="5"/>
        <v>7</v>
      </c>
      <c r="O18" s="573">
        <f t="shared" si="5"/>
        <v>2</v>
      </c>
      <c r="P18" s="573">
        <f t="shared" si="5"/>
        <v>14</v>
      </c>
      <c r="Q18" s="573">
        <f t="shared" si="5"/>
        <v>37</v>
      </c>
      <c r="R18" s="573">
        <f t="shared" si="5"/>
        <v>18</v>
      </c>
      <c r="S18" s="573">
        <f t="shared" si="5"/>
        <v>1</v>
      </c>
      <c r="T18" s="573">
        <f t="shared" si="5"/>
        <v>36</v>
      </c>
      <c r="U18" s="573">
        <f t="shared" si="5"/>
        <v>1</v>
      </c>
      <c r="V18" s="573">
        <f t="shared" si="5"/>
        <v>6</v>
      </c>
      <c r="W18" s="573">
        <f t="shared" si="5"/>
        <v>4</v>
      </c>
      <c r="X18" s="573">
        <f t="shared" si="5"/>
        <v>1</v>
      </c>
      <c r="Y18" s="574"/>
      <c r="Z18" s="574"/>
      <c r="AA18" s="573">
        <f>SUM(AA27)</f>
        <v>12</v>
      </c>
      <c r="AB18" s="573">
        <f t="shared" si="6"/>
        <v>8</v>
      </c>
      <c r="AC18" s="573">
        <f t="shared" si="6"/>
        <v>4</v>
      </c>
      <c r="AD18" s="573">
        <f t="shared" si="6"/>
        <v>8</v>
      </c>
      <c r="AE18" s="573">
        <f t="shared" si="6"/>
        <v>30</v>
      </c>
      <c r="AF18" s="573">
        <f t="shared" si="6"/>
        <v>3</v>
      </c>
      <c r="AG18" s="573">
        <f t="shared" si="6"/>
        <v>0</v>
      </c>
      <c r="AH18" s="573">
        <f t="shared" si="6"/>
        <v>10</v>
      </c>
      <c r="AI18" s="573">
        <f t="shared" si="6"/>
        <v>5</v>
      </c>
      <c r="AJ18" s="573">
        <f t="shared" si="6"/>
        <v>2</v>
      </c>
      <c r="AK18" s="573">
        <f t="shared" si="6"/>
        <v>12</v>
      </c>
      <c r="AL18" s="573">
        <f t="shared" si="6"/>
        <v>0</v>
      </c>
      <c r="AM18" s="573">
        <f t="shared" si="6"/>
        <v>0</v>
      </c>
      <c r="AN18" s="573">
        <f t="shared" si="6"/>
        <v>30</v>
      </c>
      <c r="AO18" s="573">
        <f t="shared" si="6"/>
        <v>8</v>
      </c>
      <c r="AP18" s="573">
        <f t="shared" si="6"/>
        <v>15</v>
      </c>
      <c r="AQ18" s="573">
        <f t="shared" si="6"/>
        <v>1</v>
      </c>
      <c r="AR18" s="573">
        <f t="shared" si="6"/>
        <v>0</v>
      </c>
      <c r="AS18" s="573">
        <f t="shared" si="6"/>
        <v>6</v>
      </c>
      <c r="AT18" s="573">
        <f t="shared" si="6"/>
        <v>20</v>
      </c>
      <c r="AU18" s="573">
        <f t="shared" si="6"/>
        <v>3</v>
      </c>
      <c r="AV18" s="573">
        <f t="shared" si="6"/>
        <v>3</v>
      </c>
      <c r="AW18" s="575">
        <f t="shared" si="6"/>
        <v>0</v>
      </c>
    </row>
    <row r="19" spans="2:49" ht="20.45" customHeight="1">
      <c r="B19" s="652"/>
      <c r="C19" s="653"/>
      <c r="D19" s="569"/>
      <c r="E19" s="572"/>
      <c r="F19" s="573"/>
      <c r="G19" s="573"/>
      <c r="H19" s="573"/>
      <c r="I19" s="573"/>
      <c r="J19" s="573"/>
      <c r="K19" s="573"/>
      <c r="L19" s="573"/>
      <c r="M19" s="573"/>
      <c r="N19" s="573"/>
      <c r="O19" s="573"/>
      <c r="P19" s="573"/>
      <c r="Q19" s="573"/>
      <c r="R19" s="573"/>
      <c r="S19" s="573"/>
      <c r="T19" s="573"/>
      <c r="U19" s="573"/>
      <c r="V19" s="573"/>
      <c r="W19" s="573"/>
      <c r="X19" s="573"/>
      <c r="Y19" s="569"/>
      <c r="Z19" s="574"/>
      <c r="AA19" s="573"/>
      <c r="AB19" s="573"/>
      <c r="AC19" s="573"/>
      <c r="AD19" s="573"/>
      <c r="AE19" s="573"/>
      <c r="AF19" s="573"/>
      <c r="AG19" s="573"/>
      <c r="AH19" s="573"/>
      <c r="AI19" s="573"/>
      <c r="AJ19" s="573"/>
      <c r="AK19" s="573"/>
      <c r="AL19" s="573"/>
      <c r="AM19" s="573"/>
      <c r="AN19" s="573"/>
      <c r="AO19" s="573"/>
      <c r="AP19" s="573"/>
      <c r="AQ19" s="573"/>
      <c r="AR19" s="573"/>
      <c r="AS19" s="573"/>
      <c r="AT19" s="573"/>
      <c r="AU19" s="573"/>
      <c r="AV19" s="573"/>
      <c r="AW19" s="575"/>
    </row>
    <row r="20" spans="2:49" ht="20.45" customHeight="1">
      <c r="B20" s="646" t="s">
        <v>500</v>
      </c>
      <c r="C20" s="647"/>
      <c r="D20" s="569">
        <f>SUM(D29)</f>
        <v>3129</v>
      </c>
      <c r="E20" s="572">
        <f t="shared" ref="E20:AW21" si="7">SUM(E29)</f>
        <v>812</v>
      </c>
      <c r="F20" s="573">
        <f t="shared" si="7"/>
        <v>147</v>
      </c>
      <c r="G20" s="573">
        <f t="shared" si="7"/>
        <v>202</v>
      </c>
      <c r="H20" s="573">
        <f t="shared" si="7"/>
        <v>276</v>
      </c>
      <c r="I20" s="573">
        <f t="shared" si="7"/>
        <v>77</v>
      </c>
      <c r="J20" s="573">
        <f t="shared" si="7"/>
        <v>46</v>
      </c>
      <c r="K20" s="573">
        <f t="shared" si="7"/>
        <v>102</v>
      </c>
      <c r="L20" s="573">
        <f t="shared" si="7"/>
        <v>46</v>
      </c>
      <c r="M20" s="573">
        <f t="shared" si="7"/>
        <v>131</v>
      </c>
      <c r="N20" s="573">
        <f t="shared" si="7"/>
        <v>73</v>
      </c>
      <c r="O20" s="573">
        <f t="shared" si="7"/>
        <v>47</v>
      </c>
      <c r="P20" s="573">
        <f t="shared" si="7"/>
        <v>5</v>
      </c>
      <c r="Q20" s="573">
        <f t="shared" si="7"/>
        <v>266</v>
      </c>
      <c r="R20" s="573">
        <f t="shared" si="7"/>
        <v>192</v>
      </c>
      <c r="S20" s="573">
        <f t="shared" si="7"/>
        <v>56</v>
      </c>
      <c r="T20" s="573">
        <f t="shared" si="7"/>
        <v>204</v>
      </c>
      <c r="U20" s="573">
        <f t="shared" si="7"/>
        <v>28</v>
      </c>
      <c r="V20" s="573">
        <f t="shared" si="7"/>
        <v>43</v>
      </c>
      <c r="W20" s="573">
        <f t="shared" si="7"/>
        <v>43</v>
      </c>
      <c r="X20" s="573">
        <f>SUM(X29)</f>
        <v>10</v>
      </c>
      <c r="Y20" s="569"/>
      <c r="Z20" s="574"/>
      <c r="AA20" s="573">
        <f t="shared" si="7"/>
        <v>100</v>
      </c>
      <c r="AB20" s="573">
        <f t="shared" si="7"/>
        <v>70</v>
      </c>
      <c r="AC20" s="573">
        <f t="shared" si="7"/>
        <v>25</v>
      </c>
      <c r="AD20" s="573">
        <f t="shared" si="7"/>
        <v>87</v>
      </c>
      <c r="AE20" s="573">
        <f t="shared" si="7"/>
        <v>218</v>
      </c>
      <c r="AF20" s="573">
        <f t="shared" si="7"/>
        <v>46</v>
      </c>
      <c r="AG20" s="573">
        <f t="shared" si="7"/>
        <v>10</v>
      </c>
      <c r="AH20" s="573">
        <f t="shared" si="7"/>
        <v>115</v>
      </c>
      <c r="AI20" s="573">
        <f t="shared" si="7"/>
        <v>77</v>
      </c>
      <c r="AJ20" s="573">
        <f t="shared" si="7"/>
        <v>11</v>
      </c>
      <c r="AK20" s="573">
        <f t="shared" si="7"/>
        <v>78</v>
      </c>
      <c r="AL20" s="573">
        <f t="shared" si="7"/>
        <v>17</v>
      </c>
      <c r="AM20" s="573">
        <f t="shared" si="7"/>
        <v>30</v>
      </c>
      <c r="AN20" s="573">
        <f t="shared" si="7"/>
        <v>144</v>
      </c>
      <c r="AO20" s="573">
        <f t="shared" si="7"/>
        <v>131</v>
      </c>
      <c r="AP20" s="573">
        <f t="shared" si="7"/>
        <v>147</v>
      </c>
      <c r="AQ20" s="573">
        <f t="shared" si="7"/>
        <v>19</v>
      </c>
      <c r="AR20" s="573">
        <f t="shared" si="7"/>
        <v>15</v>
      </c>
      <c r="AS20" s="573">
        <f t="shared" si="7"/>
        <v>39</v>
      </c>
      <c r="AT20" s="573">
        <f t="shared" si="7"/>
        <v>216</v>
      </c>
      <c r="AU20" s="573">
        <f t="shared" si="7"/>
        <v>0</v>
      </c>
      <c r="AV20" s="573">
        <f t="shared" si="7"/>
        <v>44</v>
      </c>
      <c r="AW20" s="575">
        <f t="shared" si="7"/>
        <v>49</v>
      </c>
    </row>
    <row r="21" spans="2:49" ht="20.45" customHeight="1">
      <c r="B21" s="646" t="s">
        <v>501</v>
      </c>
      <c r="C21" s="647"/>
      <c r="D21" s="569">
        <f>SUM(D30)</f>
        <v>1819</v>
      </c>
      <c r="E21" s="572">
        <f t="shared" si="7"/>
        <v>507</v>
      </c>
      <c r="F21" s="573">
        <f t="shared" si="7"/>
        <v>69</v>
      </c>
      <c r="G21" s="573">
        <f t="shared" si="7"/>
        <v>96</v>
      </c>
      <c r="H21" s="573">
        <f t="shared" si="7"/>
        <v>125</v>
      </c>
      <c r="I21" s="573">
        <f t="shared" si="7"/>
        <v>42</v>
      </c>
      <c r="J21" s="573">
        <f t="shared" si="7"/>
        <v>48</v>
      </c>
      <c r="K21" s="573">
        <f t="shared" si="7"/>
        <v>57</v>
      </c>
      <c r="L21" s="573">
        <f t="shared" si="7"/>
        <v>34</v>
      </c>
      <c r="M21" s="573">
        <f t="shared" si="7"/>
        <v>54</v>
      </c>
      <c r="N21" s="573">
        <f t="shared" si="7"/>
        <v>33</v>
      </c>
      <c r="O21" s="573">
        <f t="shared" si="7"/>
        <v>46</v>
      </c>
      <c r="P21" s="573">
        <f t="shared" si="7"/>
        <v>7</v>
      </c>
      <c r="Q21" s="573">
        <f t="shared" si="7"/>
        <v>138</v>
      </c>
      <c r="R21" s="573">
        <f t="shared" si="7"/>
        <v>67</v>
      </c>
      <c r="S21" s="573">
        <f t="shared" si="7"/>
        <v>26</v>
      </c>
      <c r="T21" s="573">
        <f t="shared" si="7"/>
        <v>127</v>
      </c>
      <c r="U21" s="573">
        <f t="shared" si="7"/>
        <v>21</v>
      </c>
      <c r="V21" s="573">
        <f t="shared" si="7"/>
        <v>23</v>
      </c>
      <c r="W21" s="573">
        <f t="shared" si="7"/>
        <v>22</v>
      </c>
      <c r="X21" s="573">
        <f>SUM(X30)</f>
        <v>2</v>
      </c>
      <c r="Y21" s="569"/>
      <c r="Z21" s="574"/>
      <c r="AA21" s="573">
        <f t="shared" si="7"/>
        <v>40</v>
      </c>
      <c r="AB21" s="573">
        <f t="shared" si="7"/>
        <v>52</v>
      </c>
      <c r="AC21" s="573">
        <f t="shared" si="7"/>
        <v>17</v>
      </c>
      <c r="AD21" s="573">
        <f t="shared" si="7"/>
        <v>43</v>
      </c>
      <c r="AE21" s="573">
        <f t="shared" si="7"/>
        <v>126</v>
      </c>
      <c r="AF21" s="573">
        <f t="shared" si="7"/>
        <v>26</v>
      </c>
      <c r="AG21" s="573">
        <f t="shared" si="7"/>
        <v>8</v>
      </c>
      <c r="AH21" s="573">
        <f t="shared" si="7"/>
        <v>77</v>
      </c>
      <c r="AI21" s="573">
        <f t="shared" si="7"/>
        <v>55</v>
      </c>
      <c r="AJ21" s="573">
        <f t="shared" si="7"/>
        <v>8</v>
      </c>
      <c r="AK21" s="573">
        <f t="shared" si="7"/>
        <v>48</v>
      </c>
      <c r="AL21" s="573">
        <f t="shared" si="7"/>
        <v>20</v>
      </c>
      <c r="AM21" s="573">
        <f t="shared" si="7"/>
        <v>23</v>
      </c>
      <c r="AN21" s="573">
        <f t="shared" si="7"/>
        <v>85</v>
      </c>
      <c r="AO21" s="573">
        <f t="shared" si="7"/>
        <v>85</v>
      </c>
      <c r="AP21" s="573">
        <f t="shared" si="7"/>
        <v>56</v>
      </c>
      <c r="AQ21" s="573">
        <f t="shared" si="7"/>
        <v>20</v>
      </c>
      <c r="AR21" s="573">
        <f t="shared" si="7"/>
        <v>7</v>
      </c>
      <c r="AS21" s="573">
        <f t="shared" si="7"/>
        <v>43</v>
      </c>
      <c r="AT21" s="573">
        <f t="shared" si="7"/>
        <v>132</v>
      </c>
      <c r="AU21" s="573">
        <f t="shared" si="7"/>
        <v>0</v>
      </c>
      <c r="AV21" s="573">
        <f t="shared" si="7"/>
        <v>51</v>
      </c>
      <c r="AW21" s="575">
        <f t="shared" si="7"/>
        <v>1</v>
      </c>
    </row>
    <row r="22" spans="2:49" ht="20.45" customHeight="1">
      <c r="B22" s="646" t="s">
        <v>502</v>
      </c>
      <c r="C22" s="647"/>
      <c r="D22" s="569">
        <f>SUM(D32+D39+D41+D42+D47+D60)</f>
        <v>274</v>
      </c>
      <c r="E22" s="572">
        <f>SUM(E32,E39,E41,E42,E47,E60)</f>
        <v>157</v>
      </c>
      <c r="F22" s="573">
        <f t="shared" ref="F22:X22" si="8">SUM(F32,F39,F41,F42,F47,F60)</f>
        <v>11</v>
      </c>
      <c r="G22" s="573">
        <f t="shared" si="8"/>
        <v>18</v>
      </c>
      <c r="H22" s="573">
        <f t="shared" si="8"/>
        <v>30</v>
      </c>
      <c r="I22" s="573">
        <f t="shared" si="8"/>
        <v>4</v>
      </c>
      <c r="J22" s="573">
        <f t="shared" si="8"/>
        <v>2</v>
      </c>
      <c r="K22" s="573">
        <f t="shared" si="8"/>
        <v>8</v>
      </c>
      <c r="L22" s="573">
        <f t="shared" si="8"/>
        <v>0</v>
      </c>
      <c r="M22" s="573">
        <f t="shared" si="8"/>
        <v>16</v>
      </c>
      <c r="N22" s="573">
        <f t="shared" si="8"/>
        <v>7</v>
      </c>
      <c r="O22" s="573">
        <f t="shared" si="8"/>
        <v>9</v>
      </c>
      <c r="P22" s="573">
        <f t="shared" si="8"/>
        <v>0</v>
      </c>
      <c r="Q22" s="573">
        <f t="shared" si="8"/>
        <v>35</v>
      </c>
      <c r="R22" s="573">
        <f t="shared" si="8"/>
        <v>9</v>
      </c>
      <c r="S22" s="573">
        <f t="shared" si="8"/>
        <v>4</v>
      </c>
      <c r="T22" s="573">
        <f t="shared" si="8"/>
        <v>50</v>
      </c>
      <c r="U22" s="573">
        <f t="shared" si="8"/>
        <v>1</v>
      </c>
      <c r="V22" s="573">
        <f t="shared" si="8"/>
        <v>1</v>
      </c>
      <c r="W22" s="573">
        <f t="shared" si="8"/>
        <v>2</v>
      </c>
      <c r="X22" s="573">
        <f t="shared" si="8"/>
        <v>0</v>
      </c>
      <c r="Y22" s="569"/>
      <c r="Z22" s="574"/>
      <c r="AA22" s="573">
        <f>SUM(AA32,AA39,AA41,AA42,AA47,AA60)</f>
        <v>2</v>
      </c>
      <c r="AB22" s="573">
        <f t="shared" ref="AB22:AW22" si="9">SUM(AB32,AB39,AB41,AB42,AB47,AB60)</f>
        <v>3</v>
      </c>
      <c r="AC22" s="573">
        <f>SUM(AC32,AC39,AC41,AC42,AC47,AC60)</f>
        <v>4</v>
      </c>
      <c r="AD22" s="573">
        <f t="shared" si="9"/>
        <v>1</v>
      </c>
      <c r="AE22" s="573">
        <f t="shared" si="9"/>
        <v>30</v>
      </c>
      <c r="AF22" s="573">
        <f t="shared" si="9"/>
        <v>2</v>
      </c>
      <c r="AG22" s="573">
        <f t="shared" si="9"/>
        <v>2</v>
      </c>
      <c r="AH22" s="573">
        <f t="shared" si="9"/>
        <v>10</v>
      </c>
      <c r="AI22" s="573">
        <f t="shared" si="9"/>
        <v>9</v>
      </c>
      <c r="AJ22" s="573">
        <f t="shared" si="9"/>
        <v>0</v>
      </c>
      <c r="AK22" s="573">
        <f t="shared" si="9"/>
        <v>2</v>
      </c>
      <c r="AL22" s="573">
        <f t="shared" si="9"/>
        <v>0</v>
      </c>
      <c r="AM22" s="573">
        <f t="shared" si="9"/>
        <v>2</v>
      </c>
      <c r="AN22" s="573">
        <f t="shared" si="9"/>
        <v>29</v>
      </c>
      <c r="AO22" s="573">
        <f t="shared" si="9"/>
        <v>23</v>
      </c>
      <c r="AP22" s="573">
        <f t="shared" si="9"/>
        <v>5</v>
      </c>
      <c r="AQ22" s="573">
        <f t="shared" si="9"/>
        <v>0</v>
      </c>
      <c r="AR22" s="573">
        <f t="shared" si="9"/>
        <v>0</v>
      </c>
      <c r="AS22" s="573">
        <f t="shared" si="9"/>
        <v>4</v>
      </c>
      <c r="AT22" s="573">
        <f t="shared" si="9"/>
        <v>0</v>
      </c>
      <c r="AU22" s="573">
        <f t="shared" si="9"/>
        <v>0</v>
      </c>
      <c r="AV22" s="573">
        <f t="shared" si="9"/>
        <v>5</v>
      </c>
      <c r="AW22" s="575">
        <f t="shared" si="9"/>
        <v>3</v>
      </c>
    </row>
    <row r="23" spans="2:49" ht="20.45" customHeight="1">
      <c r="B23" s="646" t="s">
        <v>503</v>
      </c>
      <c r="C23" s="647"/>
      <c r="D23" s="569">
        <f>SUM(D33+D35+D36+D45+D48+D49+D50)</f>
        <v>312</v>
      </c>
      <c r="E23" s="572">
        <f>SUM(E33,E35,E36,E45,E48,E49,E50)</f>
        <v>148</v>
      </c>
      <c r="F23" s="573">
        <f t="shared" ref="F23:X23" si="10">SUM(F33,F35,F36,F45,F48,F49,F50)</f>
        <v>33</v>
      </c>
      <c r="G23" s="573">
        <f t="shared" si="10"/>
        <v>28</v>
      </c>
      <c r="H23" s="573">
        <f t="shared" si="10"/>
        <v>39</v>
      </c>
      <c r="I23" s="573">
        <f t="shared" si="10"/>
        <v>4</v>
      </c>
      <c r="J23" s="573">
        <f t="shared" si="10"/>
        <v>13</v>
      </c>
      <c r="K23" s="573">
        <f t="shared" si="10"/>
        <v>11</v>
      </c>
      <c r="L23" s="573">
        <f t="shared" si="10"/>
        <v>2</v>
      </c>
      <c r="M23" s="573">
        <f t="shared" si="10"/>
        <v>16</v>
      </c>
      <c r="N23" s="573">
        <f t="shared" si="10"/>
        <v>21</v>
      </c>
      <c r="O23" s="573">
        <f t="shared" si="10"/>
        <v>4</v>
      </c>
      <c r="P23" s="573">
        <f t="shared" si="10"/>
        <v>1</v>
      </c>
      <c r="Q23" s="573">
        <f t="shared" si="10"/>
        <v>60</v>
      </c>
      <c r="R23" s="573">
        <f t="shared" si="10"/>
        <v>21</v>
      </c>
      <c r="S23" s="573">
        <f t="shared" si="10"/>
        <v>4</v>
      </c>
      <c r="T23" s="573">
        <f t="shared" si="10"/>
        <v>39</v>
      </c>
      <c r="U23" s="573">
        <f t="shared" si="10"/>
        <v>1</v>
      </c>
      <c r="V23" s="573">
        <f t="shared" si="10"/>
        <v>1</v>
      </c>
      <c r="W23" s="573">
        <f t="shared" si="10"/>
        <v>3</v>
      </c>
      <c r="X23" s="573">
        <f t="shared" si="10"/>
        <v>1</v>
      </c>
      <c r="Y23" s="569"/>
      <c r="Z23" s="574"/>
      <c r="AA23" s="573">
        <f>SUM(AA33,AA35,AA36,AA45,AA48,AA49,AA50)</f>
        <v>5</v>
      </c>
      <c r="AB23" s="573">
        <f t="shared" ref="AB23:AW23" si="11">SUM(AB33,AB35,AB36,AB45,AB48,AB49,AB50)</f>
        <v>7</v>
      </c>
      <c r="AC23" s="573">
        <f t="shared" si="11"/>
        <v>8</v>
      </c>
      <c r="AD23" s="573">
        <f t="shared" si="11"/>
        <v>5</v>
      </c>
      <c r="AE23" s="573">
        <f t="shared" si="11"/>
        <v>34</v>
      </c>
      <c r="AF23" s="573">
        <f t="shared" si="11"/>
        <v>1</v>
      </c>
      <c r="AG23" s="573">
        <f t="shared" si="11"/>
        <v>0</v>
      </c>
      <c r="AH23" s="573">
        <f t="shared" si="11"/>
        <v>15</v>
      </c>
      <c r="AI23" s="573">
        <f t="shared" si="11"/>
        <v>12</v>
      </c>
      <c r="AJ23" s="573">
        <f t="shared" si="11"/>
        <v>0</v>
      </c>
      <c r="AK23" s="573">
        <f t="shared" si="11"/>
        <v>5</v>
      </c>
      <c r="AL23" s="573">
        <f t="shared" si="11"/>
        <v>0</v>
      </c>
      <c r="AM23" s="573">
        <f t="shared" si="11"/>
        <v>0</v>
      </c>
      <c r="AN23" s="573">
        <f t="shared" si="11"/>
        <v>33</v>
      </c>
      <c r="AO23" s="573">
        <f t="shared" si="11"/>
        <v>22</v>
      </c>
      <c r="AP23" s="573">
        <f t="shared" si="11"/>
        <v>5</v>
      </c>
      <c r="AQ23" s="573">
        <f t="shared" si="11"/>
        <v>1</v>
      </c>
      <c r="AR23" s="573">
        <f t="shared" si="11"/>
        <v>0</v>
      </c>
      <c r="AS23" s="573">
        <f t="shared" si="11"/>
        <v>1</v>
      </c>
      <c r="AT23" s="573">
        <f t="shared" si="11"/>
        <v>0</v>
      </c>
      <c r="AU23" s="573">
        <f t="shared" si="11"/>
        <v>0</v>
      </c>
      <c r="AV23" s="573">
        <f t="shared" si="11"/>
        <v>1</v>
      </c>
      <c r="AW23" s="575">
        <f t="shared" si="11"/>
        <v>4</v>
      </c>
    </row>
    <row r="24" spans="2:49" ht="20.45" customHeight="1">
      <c r="B24" s="646" t="s">
        <v>504</v>
      </c>
      <c r="C24" s="647"/>
      <c r="D24" s="569">
        <f>SUM(D37+D38)</f>
        <v>85</v>
      </c>
      <c r="E24" s="572">
        <f>SUM(E37,E38)</f>
        <v>45</v>
      </c>
      <c r="F24" s="573">
        <f t="shared" ref="F24:X24" si="12">SUM(F37,F38)</f>
        <v>1</v>
      </c>
      <c r="G24" s="573">
        <f t="shared" si="12"/>
        <v>3</v>
      </c>
      <c r="H24" s="573">
        <f t="shared" si="12"/>
        <v>3</v>
      </c>
      <c r="I24" s="573">
        <f t="shared" si="12"/>
        <v>4</v>
      </c>
      <c r="J24" s="573">
        <f t="shared" si="12"/>
        <v>2</v>
      </c>
      <c r="K24" s="573">
        <f t="shared" si="12"/>
        <v>1</v>
      </c>
      <c r="L24" s="573">
        <f t="shared" si="12"/>
        <v>0</v>
      </c>
      <c r="M24" s="573">
        <f t="shared" si="12"/>
        <v>2</v>
      </c>
      <c r="N24" s="573">
        <f t="shared" si="12"/>
        <v>0</v>
      </c>
      <c r="O24" s="573">
        <f t="shared" si="12"/>
        <v>1</v>
      </c>
      <c r="P24" s="573">
        <f t="shared" si="12"/>
        <v>0</v>
      </c>
      <c r="Q24" s="573">
        <f t="shared" si="12"/>
        <v>13</v>
      </c>
      <c r="R24" s="573">
        <f t="shared" si="12"/>
        <v>7</v>
      </c>
      <c r="S24" s="573">
        <f t="shared" si="12"/>
        <v>2</v>
      </c>
      <c r="T24" s="573">
        <f t="shared" si="12"/>
        <v>16</v>
      </c>
      <c r="U24" s="573">
        <f t="shared" si="12"/>
        <v>0</v>
      </c>
      <c r="V24" s="573">
        <f t="shared" si="12"/>
        <v>1</v>
      </c>
      <c r="W24" s="573">
        <f t="shared" si="12"/>
        <v>1</v>
      </c>
      <c r="X24" s="573">
        <f t="shared" si="12"/>
        <v>0</v>
      </c>
      <c r="Y24" s="569"/>
      <c r="Z24" s="574"/>
      <c r="AA24" s="573">
        <f>SUM(AA37,AA38)</f>
        <v>1</v>
      </c>
      <c r="AB24" s="573">
        <f t="shared" ref="AB24:AW24" si="13">SUM(AB37,AB38)</f>
        <v>0</v>
      </c>
      <c r="AC24" s="573">
        <f t="shared" si="13"/>
        <v>0</v>
      </c>
      <c r="AD24" s="573">
        <f t="shared" si="13"/>
        <v>4</v>
      </c>
      <c r="AE24" s="573">
        <f t="shared" si="13"/>
        <v>7</v>
      </c>
      <c r="AF24" s="573">
        <f t="shared" si="13"/>
        <v>0</v>
      </c>
      <c r="AG24" s="573">
        <f t="shared" si="13"/>
        <v>0</v>
      </c>
      <c r="AH24" s="573">
        <f t="shared" si="13"/>
        <v>2</v>
      </c>
      <c r="AI24" s="573">
        <f t="shared" si="13"/>
        <v>2</v>
      </c>
      <c r="AJ24" s="573">
        <f t="shared" si="13"/>
        <v>0</v>
      </c>
      <c r="AK24" s="573">
        <f t="shared" si="13"/>
        <v>3</v>
      </c>
      <c r="AL24" s="573">
        <f t="shared" si="13"/>
        <v>0</v>
      </c>
      <c r="AM24" s="573">
        <f t="shared" si="13"/>
        <v>2</v>
      </c>
      <c r="AN24" s="573">
        <f t="shared" si="13"/>
        <v>3</v>
      </c>
      <c r="AO24" s="573">
        <f t="shared" si="13"/>
        <v>3</v>
      </c>
      <c r="AP24" s="573">
        <f t="shared" si="13"/>
        <v>0</v>
      </c>
      <c r="AQ24" s="573">
        <f t="shared" si="13"/>
        <v>0</v>
      </c>
      <c r="AR24" s="573">
        <f t="shared" si="13"/>
        <v>0</v>
      </c>
      <c r="AS24" s="573">
        <f t="shared" si="13"/>
        <v>1</v>
      </c>
      <c r="AT24" s="573">
        <f t="shared" si="13"/>
        <v>0</v>
      </c>
      <c r="AU24" s="573">
        <f t="shared" si="13"/>
        <v>0</v>
      </c>
      <c r="AV24" s="573">
        <f t="shared" si="13"/>
        <v>1</v>
      </c>
      <c r="AW24" s="575">
        <f t="shared" si="13"/>
        <v>0</v>
      </c>
    </row>
    <row r="25" spans="2:49" ht="20.45" customHeight="1">
      <c r="B25" s="493"/>
      <c r="C25" s="452"/>
      <c r="D25" s="569"/>
      <c r="E25" s="572"/>
      <c r="F25" s="573"/>
      <c r="G25" s="573"/>
      <c r="H25" s="573"/>
      <c r="I25" s="573"/>
      <c r="J25" s="573"/>
      <c r="K25" s="573"/>
      <c r="L25" s="573"/>
      <c r="M25" s="573"/>
      <c r="N25" s="573"/>
      <c r="O25" s="573"/>
      <c r="P25" s="573"/>
      <c r="Q25" s="573"/>
      <c r="R25" s="573"/>
      <c r="S25" s="573"/>
      <c r="T25" s="573"/>
      <c r="U25" s="573"/>
      <c r="V25" s="573"/>
      <c r="W25" s="573"/>
      <c r="X25" s="573"/>
      <c r="Y25" s="569"/>
      <c r="Z25" s="574"/>
      <c r="AA25" s="573"/>
      <c r="AB25" s="573"/>
      <c r="AC25" s="573"/>
      <c r="AD25" s="573"/>
      <c r="AE25" s="573"/>
      <c r="AF25" s="573"/>
      <c r="AG25" s="573"/>
      <c r="AH25" s="573"/>
      <c r="AI25" s="573"/>
      <c r="AJ25" s="573"/>
      <c r="AK25" s="573"/>
      <c r="AL25" s="573"/>
      <c r="AM25" s="573"/>
      <c r="AN25" s="573"/>
      <c r="AO25" s="573"/>
      <c r="AP25" s="573"/>
      <c r="AQ25" s="573"/>
      <c r="AR25" s="573"/>
      <c r="AS25" s="573"/>
      <c r="AT25" s="573"/>
      <c r="AU25" s="573"/>
      <c r="AV25" s="573"/>
      <c r="AW25" s="575"/>
    </row>
    <row r="26" spans="2:49" ht="20.45" customHeight="1">
      <c r="B26" s="646" t="s">
        <v>505</v>
      </c>
      <c r="C26" s="647"/>
      <c r="D26" s="569">
        <f>SUM(D43,D51)</f>
        <v>77</v>
      </c>
      <c r="E26" s="572">
        <f>SUM(E43,E51)</f>
        <v>47</v>
      </c>
      <c r="F26" s="573">
        <f t="shared" ref="F26:W26" si="14">SUM(F43,F51)</f>
        <v>2</v>
      </c>
      <c r="G26" s="573">
        <f t="shared" si="14"/>
        <v>6</v>
      </c>
      <c r="H26" s="573">
        <f t="shared" si="14"/>
        <v>8</v>
      </c>
      <c r="I26" s="573">
        <f t="shared" si="14"/>
        <v>2</v>
      </c>
      <c r="J26" s="573">
        <f t="shared" si="14"/>
        <v>0</v>
      </c>
      <c r="K26" s="573">
        <f t="shared" si="14"/>
        <v>5</v>
      </c>
      <c r="L26" s="573">
        <f t="shared" si="14"/>
        <v>1</v>
      </c>
      <c r="M26" s="573">
        <f t="shared" si="14"/>
        <v>4</v>
      </c>
      <c r="N26" s="573">
        <f t="shared" si="14"/>
        <v>2</v>
      </c>
      <c r="O26" s="573">
        <f t="shared" si="14"/>
        <v>1</v>
      </c>
      <c r="P26" s="573">
        <f t="shared" si="14"/>
        <v>0</v>
      </c>
      <c r="Q26" s="573">
        <f t="shared" si="14"/>
        <v>12</v>
      </c>
      <c r="R26" s="573">
        <f t="shared" si="14"/>
        <v>4</v>
      </c>
      <c r="S26" s="573">
        <f t="shared" si="14"/>
        <v>0</v>
      </c>
      <c r="T26" s="573">
        <f t="shared" si="14"/>
        <v>14</v>
      </c>
      <c r="U26" s="573">
        <f t="shared" si="14"/>
        <v>0</v>
      </c>
      <c r="V26" s="573">
        <f t="shared" si="14"/>
        <v>0</v>
      </c>
      <c r="W26" s="573">
        <f t="shared" si="14"/>
        <v>0</v>
      </c>
      <c r="X26" s="573">
        <f>SUM(X43,X51)</f>
        <v>0</v>
      </c>
      <c r="Y26" s="569"/>
      <c r="Z26" s="574"/>
      <c r="AA26" s="573">
        <f t="shared" ref="AA26:AR26" si="15">SUM(AA43,AA51)</f>
        <v>1</v>
      </c>
      <c r="AB26" s="573">
        <f t="shared" si="15"/>
        <v>1</v>
      </c>
      <c r="AC26" s="573">
        <f t="shared" si="15"/>
        <v>3</v>
      </c>
      <c r="AD26" s="573">
        <f t="shared" si="15"/>
        <v>2</v>
      </c>
      <c r="AE26" s="573">
        <f t="shared" si="15"/>
        <v>11</v>
      </c>
      <c r="AF26" s="573">
        <f t="shared" si="15"/>
        <v>1</v>
      </c>
      <c r="AG26" s="573">
        <f t="shared" si="15"/>
        <v>1</v>
      </c>
      <c r="AH26" s="573">
        <f t="shared" si="15"/>
        <v>1</v>
      </c>
      <c r="AI26" s="573">
        <f t="shared" si="15"/>
        <v>3</v>
      </c>
      <c r="AJ26" s="573">
        <f t="shared" si="15"/>
        <v>0</v>
      </c>
      <c r="AK26" s="573">
        <f t="shared" si="15"/>
        <v>2</v>
      </c>
      <c r="AL26" s="573">
        <f t="shared" si="15"/>
        <v>0</v>
      </c>
      <c r="AM26" s="573">
        <f t="shared" si="15"/>
        <v>0</v>
      </c>
      <c r="AN26" s="573">
        <f t="shared" si="15"/>
        <v>10</v>
      </c>
      <c r="AO26" s="573">
        <f t="shared" si="15"/>
        <v>1</v>
      </c>
      <c r="AP26" s="573">
        <f t="shared" si="15"/>
        <v>0</v>
      </c>
      <c r="AQ26" s="573">
        <f t="shared" si="15"/>
        <v>0</v>
      </c>
      <c r="AR26" s="573">
        <f t="shared" si="15"/>
        <v>0</v>
      </c>
      <c r="AS26" s="573">
        <f>SUM(AS43,AS51)</f>
        <v>0</v>
      </c>
      <c r="AT26" s="573">
        <f>SUM(AT43,AT51)</f>
        <v>0</v>
      </c>
      <c r="AU26" s="573">
        <f>SUM(AU43,AU51)</f>
        <v>1</v>
      </c>
      <c r="AV26" s="573">
        <f>SUM(AV43,AV51)</f>
        <v>0</v>
      </c>
      <c r="AW26" s="575">
        <f>SUM(AW43,AW51)</f>
        <v>0</v>
      </c>
    </row>
    <row r="27" spans="2:49" ht="20.45" customHeight="1">
      <c r="B27" s="646" t="s">
        <v>506</v>
      </c>
      <c r="C27" s="647"/>
      <c r="D27" s="569">
        <f>SUM(D31+D44+D53+D54+D55+D56+D57+D59)</f>
        <v>349</v>
      </c>
      <c r="E27" s="572">
        <f>SUM(E31,E44,E53,E54,E55,E56,E57,E59)</f>
        <v>150</v>
      </c>
      <c r="F27" s="573">
        <f t="shared" ref="F27:X27" si="16">SUM(F31,F44,F53,F54,F55,F56,F57,F59)</f>
        <v>24</v>
      </c>
      <c r="G27" s="573">
        <f t="shared" si="16"/>
        <v>37</v>
      </c>
      <c r="H27" s="573">
        <f t="shared" si="16"/>
        <v>44</v>
      </c>
      <c r="I27" s="573">
        <f t="shared" si="16"/>
        <v>15</v>
      </c>
      <c r="J27" s="573">
        <f t="shared" si="16"/>
        <v>4</v>
      </c>
      <c r="K27" s="573">
        <f t="shared" si="16"/>
        <v>17</v>
      </c>
      <c r="L27" s="573">
        <f t="shared" si="16"/>
        <v>2</v>
      </c>
      <c r="M27" s="573">
        <f t="shared" si="16"/>
        <v>12</v>
      </c>
      <c r="N27" s="573">
        <f t="shared" si="16"/>
        <v>7</v>
      </c>
      <c r="O27" s="573">
        <f t="shared" si="16"/>
        <v>2</v>
      </c>
      <c r="P27" s="573">
        <f t="shared" si="16"/>
        <v>14</v>
      </c>
      <c r="Q27" s="573">
        <f t="shared" si="16"/>
        <v>37</v>
      </c>
      <c r="R27" s="573">
        <f t="shared" si="16"/>
        <v>18</v>
      </c>
      <c r="S27" s="573">
        <f t="shared" si="16"/>
        <v>1</v>
      </c>
      <c r="T27" s="573">
        <f t="shared" si="16"/>
        <v>36</v>
      </c>
      <c r="U27" s="573">
        <f t="shared" si="16"/>
        <v>1</v>
      </c>
      <c r="V27" s="573">
        <f t="shared" si="16"/>
        <v>6</v>
      </c>
      <c r="W27" s="573">
        <f t="shared" si="16"/>
        <v>4</v>
      </c>
      <c r="X27" s="573">
        <f t="shared" si="16"/>
        <v>1</v>
      </c>
      <c r="Y27" s="569"/>
      <c r="Z27" s="574"/>
      <c r="AA27" s="573">
        <f>SUM(AA31,AA44,AA53,AA54,AA55,AA56,AA57,AA59)</f>
        <v>12</v>
      </c>
      <c r="AB27" s="573">
        <f t="shared" ref="AB27:AW27" si="17">SUM(AB31,AB44,AB53,AB54,AB55,AB56,AB57,AB59)</f>
        <v>8</v>
      </c>
      <c r="AC27" s="573">
        <f t="shared" si="17"/>
        <v>4</v>
      </c>
      <c r="AD27" s="573">
        <f t="shared" si="17"/>
        <v>8</v>
      </c>
      <c r="AE27" s="573">
        <f t="shared" si="17"/>
        <v>30</v>
      </c>
      <c r="AF27" s="573">
        <f t="shared" si="17"/>
        <v>3</v>
      </c>
      <c r="AG27" s="573">
        <f t="shared" si="17"/>
        <v>0</v>
      </c>
      <c r="AH27" s="573">
        <f t="shared" si="17"/>
        <v>10</v>
      </c>
      <c r="AI27" s="573">
        <f t="shared" si="17"/>
        <v>5</v>
      </c>
      <c r="AJ27" s="573">
        <f t="shared" si="17"/>
        <v>2</v>
      </c>
      <c r="AK27" s="573">
        <f t="shared" si="17"/>
        <v>12</v>
      </c>
      <c r="AL27" s="573">
        <f t="shared" si="17"/>
        <v>0</v>
      </c>
      <c r="AM27" s="573">
        <f t="shared" si="17"/>
        <v>0</v>
      </c>
      <c r="AN27" s="573">
        <f t="shared" si="17"/>
        <v>30</v>
      </c>
      <c r="AO27" s="573">
        <f t="shared" si="17"/>
        <v>8</v>
      </c>
      <c r="AP27" s="573">
        <f t="shared" si="17"/>
        <v>15</v>
      </c>
      <c r="AQ27" s="573">
        <f t="shared" si="17"/>
        <v>1</v>
      </c>
      <c r="AR27" s="573">
        <f t="shared" si="17"/>
        <v>0</v>
      </c>
      <c r="AS27" s="573">
        <f t="shared" si="17"/>
        <v>6</v>
      </c>
      <c r="AT27" s="573">
        <f t="shared" si="17"/>
        <v>20</v>
      </c>
      <c r="AU27" s="573">
        <f t="shared" si="17"/>
        <v>3</v>
      </c>
      <c r="AV27" s="573">
        <f t="shared" si="17"/>
        <v>3</v>
      </c>
      <c r="AW27" s="575">
        <f t="shared" si="17"/>
        <v>0</v>
      </c>
    </row>
    <row r="28" spans="2:49" ht="20.45" customHeight="1">
      <c r="B28" s="648"/>
      <c r="C28" s="649"/>
      <c r="D28" s="569"/>
      <c r="E28" s="572"/>
      <c r="F28" s="573"/>
      <c r="G28" s="573"/>
      <c r="H28" s="573"/>
      <c r="I28" s="573"/>
      <c r="J28" s="573"/>
      <c r="K28" s="573"/>
      <c r="L28" s="573"/>
      <c r="M28" s="573"/>
      <c r="N28" s="573"/>
      <c r="O28" s="573"/>
      <c r="P28" s="573"/>
      <c r="Q28" s="573"/>
      <c r="R28" s="573"/>
      <c r="S28" s="573"/>
      <c r="T28" s="573"/>
      <c r="U28" s="573"/>
      <c r="V28" s="573"/>
      <c r="W28" s="573"/>
      <c r="X28" s="573"/>
      <c r="Y28" s="574"/>
      <c r="Z28" s="574"/>
      <c r="AA28" s="573"/>
      <c r="AB28" s="573"/>
      <c r="AC28" s="573"/>
      <c r="AD28" s="573"/>
      <c r="AE28" s="573"/>
      <c r="AF28" s="573"/>
      <c r="AG28" s="573"/>
      <c r="AH28" s="573"/>
      <c r="AI28" s="573"/>
      <c r="AJ28" s="573"/>
      <c r="AK28" s="573"/>
      <c r="AL28" s="573"/>
      <c r="AM28" s="573"/>
      <c r="AN28" s="573"/>
      <c r="AO28" s="573"/>
      <c r="AP28" s="573"/>
      <c r="AQ28" s="573"/>
      <c r="AR28" s="569"/>
      <c r="AS28" s="144"/>
      <c r="AT28" s="144"/>
      <c r="AU28" s="144"/>
      <c r="AV28" s="144"/>
      <c r="AW28" s="143"/>
    </row>
    <row r="29" spans="2:49" ht="20.45" customHeight="1">
      <c r="B29" s="199"/>
      <c r="C29" s="430" t="s">
        <v>507</v>
      </c>
      <c r="D29" s="569">
        <v>3129</v>
      </c>
      <c r="E29" s="572">
        <v>812</v>
      </c>
      <c r="F29" s="573">
        <v>147</v>
      </c>
      <c r="G29" s="573">
        <v>202</v>
      </c>
      <c r="H29" s="573">
        <v>276</v>
      </c>
      <c r="I29" s="573">
        <v>77</v>
      </c>
      <c r="J29" s="573">
        <v>46</v>
      </c>
      <c r="K29" s="573">
        <v>102</v>
      </c>
      <c r="L29" s="573">
        <v>46</v>
      </c>
      <c r="M29" s="573">
        <v>131</v>
      </c>
      <c r="N29" s="573">
        <v>73</v>
      </c>
      <c r="O29" s="573">
        <v>47</v>
      </c>
      <c r="P29" s="573">
        <v>5</v>
      </c>
      <c r="Q29" s="573">
        <v>266</v>
      </c>
      <c r="R29" s="573">
        <v>192</v>
      </c>
      <c r="S29" s="573">
        <v>56</v>
      </c>
      <c r="T29" s="573">
        <v>204</v>
      </c>
      <c r="U29" s="573">
        <v>28</v>
      </c>
      <c r="V29" s="573">
        <v>43</v>
      </c>
      <c r="W29" s="573">
        <v>43</v>
      </c>
      <c r="X29" s="573">
        <v>10</v>
      </c>
      <c r="Y29" s="569"/>
      <c r="Z29" s="574"/>
      <c r="AA29" s="573">
        <v>100</v>
      </c>
      <c r="AB29" s="573">
        <v>70</v>
      </c>
      <c r="AC29" s="573">
        <v>25</v>
      </c>
      <c r="AD29" s="573">
        <v>87</v>
      </c>
      <c r="AE29" s="573">
        <v>218</v>
      </c>
      <c r="AF29" s="573">
        <v>46</v>
      </c>
      <c r="AG29" s="573">
        <v>10</v>
      </c>
      <c r="AH29" s="573">
        <v>115</v>
      </c>
      <c r="AI29" s="573">
        <v>77</v>
      </c>
      <c r="AJ29" s="573">
        <v>11</v>
      </c>
      <c r="AK29" s="573">
        <v>78</v>
      </c>
      <c r="AL29" s="573">
        <v>17</v>
      </c>
      <c r="AM29" s="573">
        <v>30</v>
      </c>
      <c r="AN29" s="573">
        <v>144</v>
      </c>
      <c r="AO29" s="573">
        <v>131</v>
      </c>
      <c r="AP29" s="573">
        <v>147</v>
      </c>
      <c r="AQ29" s="573">
        <v>19</v>
      </c>
      <c r="AR29" s="573">
        <v>15</v>
      </c>
      <c r="AS29" s="573">
        <v>39</v>
      </c>
      <c r="AT29" s="573">
        <v>216</v>
      </c>
      <c r="AU29" s="573">
        <v>0</v>
      </c>
      <c r="AV29" s="573">
        <v>44</v>
      </c>
      <c r="AW29" s="575">
        <v>49</v>
      </c>
    </row>
    <row r="30" spans="2:49" ht="20.45" customHeight="1">
      <c r="B30" s="199"/>
      <c r="C30" s="452" t="s">
        <v>508</v>
      </c>
      <c r="D30" s="569">
        <v>1819</v>
      </c>
      <c r="E30" s="572">
        <v>507</v>
      </c>
      <c r="F30" s="573">
        <v>69</v>
      </c>
      <c r="G30" s="573">
        <v>96</v>
      </c>
      <c r="H30" s="573">
        <v>125</v>
      </c>
      <c r="I30" s="573">
        <v>42</v>
      </c>
      <c r="J30" s="573">
        <v>48</v>
      </c>
      <c r="K30" s="573">
        <v>57</v>
      </c>
      <c r="L30" s="573">
        <v>34</v>
      </c>
      <c r="M30" s="573">
        <v>54</v>
      </c>
      <c r="N30" s="573">
        <v>33</v>
      </c>
      <c r="O30" s="573">
        <v>46</v>
      </c>
      <c r="P30" s="573">
        <v>7</v>
      </c>
      <c r="Q30" s="573">
        <v>138</v>
      </c>
      <c r="R30" s="573">
        <v>67</v>
      </c>
      <c r="S30" s="573">
        <v>26</v>
      </c>
      <c r="T30" s="573">
        <v>127</v>
      </c>
      <c r="U30" s="573">
        <v>21</v>
      </c>
      <c r="V30" s="573">
        <v>23</v>
      </c>
      <c r="W30" s="573">
        <v>22</v>
      </c>
      <c r="X30" s="573">
        <v>2</v>
      </c>
      <c r="Y30" s="574"/>
      <c r="Z30" s="574"/>
      <c r="AA30" s="573">
        <v>40</v>
      </c>
      <c r="AB30" s="573">
        <v>52</v>
      </c>
      <c r="AC30" s="573">
        <v>17</v>
      </c>
      <c r="AD30" s="573">
        <v>43</v>
      </c>
      <c r="AE30" s="573">
        <v>126</v>
      </c>
      <c r="AF30" s="573">
        <v>26</v>
      </c>
      <c r="AG30" s="573">
        <v>8</v>
      </c>
      <c r="AH30" s="573">
        <v>77</v>
      </c>
      <c r="AI30" s="573">
        <v>55</v>
      </c>
      <c r="AJ30" s="573">
        <v>8</v>
      </c>
      <c r="AK30" s="573">
        <v>48</v>
      </c>
      <c r="AL30" s="573">
        <v>20</v>
      </c>
      <c r="AM30" s="573">
        <v>23</v>
      </c>
      <c r="AN30" s="573">
        <v>85</v>
      </c>
      <c r="AO30" s="573">
        <v>85</v>
      </c>
      <c r="AP30" s="573">
        <v>56</v>
      </c>
      <c r="AQ30" s="573">
        <v>20</v>
      </c>
      <c r="AR30" s="573">
        <v>7</v>
      </c>
      <c r="AS30" s="573">
        <v>43</v>
      </c>
      <c r="AT30" s="573">
        <v>132</v>
      </c>
      <c r="AU30" s="573">
        <v>0</v>
      </c>
      <c r="AV30" s="573">
        <v>51</v>
      </c>
      <c r="AW30" s="575">
        <v>1</v>
      </c>
    </row>
    <row r="31" spans="2:49" ht="20.45" customHeight="1">
      <c r="B31" s="199"/>
      <c r="C31" s="452" t="s">
        <v>509</v>
      </c>
      <c r="D31" s="569">
        <v>273</v>
      </c>
      <c r="E31" s="572">
        <v>95</v>
      </c>
      <c r="F31" s="573">
        <v>19</v>
      </c>
      <c r="G31" s="573">
        <v>31</v>
      </c>
      <c r="H31" s="573">
        <v>37</v>
      </c>
      <c r="I31" s="573">
        <v>13</v>
      </c>
      <c r="J31" s="573">
        <v>3</v>
      </c>
      <c r="K31" s="573">
        <v>16</v>
      </c>
      <c r="L31" s="573">
        <v>1</v>
      </c>
      <c r="M31" s="573">
        <v>10</v>
      </c>
      <c r="N31" s="573">
        <v>6</v>
      </c>
      <c r="O31" s="573">
        <v>1</v>
      </c>
      <c r="P31" s="573">
        <v>13</v>
      </c>
      <c r="Q31" s="573">
        <v>24</v>
      </c>
      <c r="R31" s="573">
        <v>17</v>
      </c>
      <c r="S31" s="573">
        <v>1</v>
      </c>
      <c r="T31" s="573">
        <v>22</v>
      </c>
      <c r="U31" s="573">
        <v>1</v>
      </c>
      <c r="V31" s="573">
        <v>6</v>
      </c>
      <c r="W31" s="573">
        <v>3</v>
      </c>
      <c r="X31" s="573">
        <v>1</v>
      </c>
      <c r="Y31" s="574"/>
      <c r="Z31" s="574"/>
      <c r="AA31" s="573">
        <v>11</v>
      </c>
      <c r="AB31" s="573">
        <v>8</v>
      </c>
      <c r="AC31" s="573">
        <v>4</v>
      </c>
      <c r="AD31" s="573">
        <v>8</v>
      </c>
      <c r="AE31" s="573">
        <v>24</v>
      </c>
      <c r="AF31" s="573">
        <v>3</v>
      </c>
      <c r="AG31" s="573">
        <v>0</v>
      </c>
      <c r="AH31" s="573">
        <v>7</v>
      </c>
      <c r="AI31" s="573">
        <v>4</v>
      </c>
      <c r="AJ31" s="573">
        <v>1</v>
      </c>
      <c r="AK31" s="573">
        <v>11</v>
      </c>
      <c r="AL31" s="573">
        <v>0</v>
      </c>
      <c r="AM31" s="573">
        <v>0</v>
      </c>
      <c r="AN31" s="573">
        <v>21</v>
      </c>
      <c r="AO31" s="573">
        <v>8</v>
      </c>
      <c r="AP31" s="573">
        <v>13</v>
      </c>
      <c r="AQ31" s="573">
        <v>1</v>
      </c>
      <c r="AR31" s="573">
        <v>0</v>
      </c>
      <c r="AS31" s="573">
        <v>6</v>
      </c>
      <c r="AT31" s="573">
        <v>19</v>
      </c>
      <c r="AU31" s="573">
        <v>0</v>
      </c>
      <c r="AV31" s="573">
        <v>3</v>
      </c>
      <c r="AW31" s="575">
        <v>0</v>
      </c>
    </row>
    <row r="32" spans="2:49" ht="20.45" customHeight="1">
      <c r="B32" s="199"/>
      <c r="C32" s="452" t="s">
        <v>510</v>
      </c>
      <c r="D32" s="569">
        <v>83</v>
      </c>
      <c r="E32" s="572">
        <v>43</v>
      </c>
      <c r="F32" s="573">
        <v>3</v>
      </c>
      <c r="G32" s="573">
        <v>6</v>
      </c>
      <c r="H32" s="573">
        <v>9</v>
      </c>
      <c r="I32" s="573">
        <v>1</v>
      </c>
      <c r="J32" s="573">
        <v>0</v>
      </c>
      <c r="K32" s="573">
        <v>0</v>
      </c>
      <c r="L32" s="573">
        <v>0</v>
      </c>
      <c r="M32" s="573">
        <v>5</v>
      </c>
      <c r="N32" s="573">
        <v>0</v>
      </c>
      <c r="O32" s="573">
        <v>2</v>
      </c>
      <c r="P32" s="573">
        <v>0</v>
      </c>
      <c r="Q32" s="573">
        <v>8</v>
      </c>
      <c r="R32" s="573">
        <v>4</v>
      </c>
      <c r="S32" s="573">
        <v>3</v>
      </c>
      <c r="T32" s="573">
        <v>14</v>
      </c>
      <c r="U32" s="573">
        <v>0</v>
      </c>
      <c r="V32" s="573">
        <v>0</v>
      </c>
      <c r="W32" s="573">
        <v>2</v>
      </c>
      <c r="X32" s="573">
        <v>0</v>
      </c>
      <c r="Y32" s="574"/>
      <c r="Z32" s="574"/>
      <c r="AA32" s="573">
        <v>1</v>
      </c>
      <c r="AB32" s="573">
        <v>1</v>
      </c>
      <c r="AC32" s="573">
        <v>3</v>
      </c>
      <c r="AD32" s="573">
        <v>0</v>
      </c>
      <c r="AE32" s="573">
        <v>9</v>
      </c>
      <c r="AF32" s="573">
        <v>1</v>
      </c>
      <c r="AG32" s="573">
        <v>1</v>
      </c>
      <c r="AH32" s="573">
        <v>4</v>
      </c>
      <c r="AI32" s="573">
        <v>3</v>
      </c>
      <c r="AJ32" s="573">
        <v>0</v>
      </c>
      <c r="AK32" s="573">
        <v>1</v>
      </c>
      <c r="AL32" s="573">
        <v>0</v>
      </c>
      <c r="AM32" s="573">
        <v>1</v>
      </c>
      <c r="AN32" s="573">
        <v>5</v>
      </c>
      <c r="AO32" s="573">
        <v>4</v>
      </c>
      <c r="AP32" s="573">
        <v>2</v>
      </c>
      <c r="AQ32" s="573">
        <v>0</v>
      </c>
      <c r="AR32" s="573">
        <v>0</v>
      </c>
      <c r="AS32" s="573">
        <v>1</v>
      </c>
      <c r="AT32" s="573">
        <v>0</v>
      </c>
      <c r="AU32" s="573">
        <v>0</v>
      </c>
      <c r="AV32" s="573">
        <v>2</v>
      </c>
      <c r="AW32" s="575">
        <v>0</v>
      </c>
    </row>
    <row r="33" spans="2:49" ht="20.45" customHeight="1">
      <c r="B33" s="199"/>
      <c r="C33" s="452" t="s">
        <v>511</v>
      </c>
      <c r="D33" s="569">
        <v>89</v>
      </c>
      <c r="E33" s="572">
        <v>25</v>
      </c>
      <c r="F33" s="573">
        <v>8</v>
      </c>
      <c r="G33" s="573">
        <v>6</v>
      </c>
      <c r="H33" s="573">
        <v>9</v>
      </c>
      <c r="I33" s="573">
        <v>0</v>
      </c>
      <c r="J33" s="573">
        <v>2</v>
      </c>
      <c r="K33" s="573">
        <v>2</v>
      </c>
      <c r="L33" s="573">
        <v>0</v>
      </c>
      <c r="M33" s="573">
        <v>2</v>
      </c>
      <c r="N33" s="573">
        <v>6</v>
      </c>
      <c r="O33" s="573">
        <v>1</v>
      </c>
      <c r="P33" s="573">
        <v>0</v>
      </c>
      <c r="Q33" s="573">
        <v>17</v>
      </c>
      <c r="R33" s="573">
        <v>17</v>
      </c>
      <c r="S33" s="573">
        <v>2</v>
      </c>
      <c r="T33" s="573">
        <v>4</v>
      </c>
      <c r="U33" s="573">
        <v>1</v>
      </c>
      <c r="V33" s="573">
        <v>1</v>
      </c>
      <c r="W33" s="573">
        <v>0</v>
      </c>
      <c r="X33" s="573">
        <v>0</v>
      </c>
      <c r="Y33" s="574"/>
      <c r="Z33" s="574"/>
      <c r="AA33" s="573">
        <v>0</v>
      </c>
      <c r="AB33" s="573">
        <v>2</v>
      </c>
      <c r="AC33" s="573">
        <v>1</v>
      </c>
      <c r="AD33" s="573">
        <v>2</v>
      </c>
      <c r="AE33" s="573">
        <v>7</v>
      </c>
      <c r="AF33" s="573">
        <v>0</v>
      </c>
      <c r="AG33" s="573">
        <v>0</v>
      </c>
      <c r="AH33" s="573">
        <v>5</v>
      </c>
      <c r="AI33" s="573">
        <v>2</v>
      </c>
      <c r="AJ33" s="573">
        <v>0</v>
      </c>
      <c r="AK33" s="573">
        <v>3</v>
      </c>
      <c r="AL33" s="573">
        <v>0</v>
      </c>
      <c r="AM33" s="573">
        <v>0</v>
      </c>
      <c r="AN33" s="573">
        <v>7</v>
      </c>
      <c r="AO33" s="573">
        <v>4</v>
      </c>
      <c r="AP33" s="573">
        <v>2</v>
      </c>
      <c r="AQ33" s="573">
        <v>1</v>
      </c>
      <c r="AR33" s="573">
        <v>0</v>
      </c>
      <c r="AS33" s="573">
        <v>0</v>
      </c>
      <c r="AT33" s="573">
        <v>0</v>
      </c>
      <c r="AU33" s="573">
        <v>0</v>
      </c>
      <c r="AV33" s="573">
        <v>0</v>
      </c>
      <c r="AW33" s="575">
        <v>1</v>
      </c>
    </row>
    <row r="34" spans="2:49" ht="20.45" customHeight="1">
      <c r="B34" s="199"/>
      <c r="C34" s="453"/>
      <c r="D34" s="569"/>
      <c r="E34" s="572"/>
      <c r="F34" s="573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73"/>
      <c r="R34" s="573"/>
      <c r="S34" s="573"/>
      <c r="T34" s="573"/>
      <c r="U34" s="573"/>
      <c r="V34" s="573"/>
      <c r="W34" s="573"/>
      <c r="X34" s="573"/>
      <c r="Y34" s="574"/>
      <c r="Z34" s="574"/>
      <c r="AA34" s="573"/>
      <c r="AB34" s="573"/>
      <c r="AC34" s="573"/>
      <c r="AD34" s="573"/>
      <c r="AE34" s="573"/>
      <c r="AF34" s="573"/>
      <c r="AG34" s="573"/>
      <c r="AH34" s="573"/>
      <c r="AI34" s="573"/>
      <c r="AJ34" s="573"/>
      <c r="AK34" s="573"/>
      <c r="AL34" s="573"/>
      <c r="AM34" s="573"/>
      <c r="AN34" s="573"/>
      <c r="AO34" s="573"/>
      <c r="AP34" s="573"/>
      <c r="AQ34" s="573"/>
      <c r="AR34" s="573"/>
      <c r="AS34" s="573"/>
      <c r="AT34" s="573"/>
      <c r="AU34" s="573"/>
      <c r="AV34" s="573"/>
      <c r="AW34" s="575"/>
    </row>
    <row r="35" spans="2:49" ht="20.45" customHeight="1">
      <c r="B35" s="199"/>
      <c r="C35" s="452" t="s">
        <v>512</v>
      </c>
      <c r="D35" s="569">
        <v>51</v>
      </c>
      <c r="E35" s="572">
        <v>27</v>
      </c>
      <c r="F35" s="573">
        <v>4</v>
      </c>
      <c r="G35" s="573">
        <v>8</v>
      </c>
      <c r="H35" s="573">
        <v>6</v>
      </c>
      <c r="I35" s="573">
        <v>2</v>
      </c>
      <c r="J35" s="573">
        <v>1</v>
      </c>
      <c r="K35" s="573">
        <v>2</v>
      </c>
      <c r="L35" s="573">
        <v>1</v>
      </c>
      <c r="M35" s="573">
        <v>4</v>
      </c>
      <c r="N35" s="573">
        <v>4</v>
      </c>
      <c r="O35" s="573">
        <v>0</v>
      </c>
      <c r="P35" s="573">
        <v>1</v>
      </c>
      <c r="Q35" s="573">
        <v>12</v>
      </c>
      <c r="R35" s="573">
        <v>1</v>
      </c>
      <c r="S35" s="573">
        <v>0</v>
      </c>
      <c r="T35" s="573">
        <v>8</v>
      </c>
      <c r="U35" s="573">
        <v>0</v>
      </c>
      <c r="V35" s="573">
        <v>0</v>
      </c>
      <c r="W35" s="573">
        <v>1</v>
      </c>
      <c r="X35" s="573">
        <v>1</v>
      </c>
      <c r="Y35" s="574"/>
      <c r="Z35" s="574"/>
      <c r="AA35" s="573">
        <v>4</v>
      </c>
      <c r="AB35" s="573">
        <v>2</v>
      </c>
      <c r="AC35" s="573">
        <v>3</v>
      </c>
      <c r="AD35" s="573">
        <v>1</v>
      </c>
      <c r="AE35" s="573">
        <v>7</v>
      </c>
      <c r="AF35" s="573">
        <v>0</v>
      </c>
      <c r="AG35" s="573">
        <v>0</v>
      </c>
      <c r="AH35" s="573">
        <v>3</v>
      </c>
      <c r="AI35" s="573">
        <v>2</v>
      </c>
      <c r="AJ35" s="573">
        <v>0</v>
      </c>
      <c r="AK35" s="573">
        <v>0</v>
      </c>
      <c r="AL35" s="573">
        <v>0</v>
      </c>
      <c r="AM35" s="573">
        <v>0</v>
      </c>
      <c r="AN35" s="573">
        <v>4</v>
      </c>
      <c r="AO35" s="573">
        <v>4</v>
      </c>
      <c r="AP35" s="573">
        <v>3</v>
      </c>
      <c r="AQ35" s="573">
        <v>0</v>
      </c>
      <c r="AR35" s="573">
        <v>0</v>
      </c>
      <c r="AS35" s="573">
        <v>0</v>
      </c>
      <c r="AT35" s="573">
        <v>0</v>
      </c>
      <c r="AU35" s="573">
        <v>0</v>
      </c>
      <c r="AV35" s="573">
        <v>1</v>
      </c>
      <c r="AW35" s="575">
        <v>0</v>
      </c>
    </row>
    <row r="36" spans="2:49" ht="20.45" customHeight="1">
      <c r="B36" s="199"/>
      <c r="C36" s="452" t="s">
        <v>513</v>
      </c>
      <c r="D36" s="569">
        <v>72</v>
      </c>
      <c r="E36" s="572">
        <v>45</v>
      </c>
      <c r="F36" s="573">
        <v>6</v>
      </c>
      <c r="G36" s="573">
        <v>9</v>
      </c>
      <c r="H36" s="573">
        <v>11</v>
      </c>
      <c r="I36" s="573">
        <v>1</v>
      </c>
      <c r="J36" s="573">
        <v>1</v>
      </c>
      <c r="K36" s="573">
        <v>4</v>
      </c>
      <c r="L36" s="573">
        <v>1</v>
      </c>
      <c r="M36" s="573">
        <v>2</v>
      </c>
      <c r="N36" s="573">
        <v>2</v>
      </c>
      <c r="O36" s="573">
        <v>0</v>
      </c>
      <c r="P36" s="573">
        <v>0</v>
      </c>
      <c r="Q36" s="573">
        <v>14</v>
      </c>
      <c r="R36" s="573">
        <v>2</v>
      </c>
      <c r="S36" s="573">
        <v>1</v>
      </c>
      <c r="T36" s="573">
        <v>10</v>
      </c>
      <c r="U36" s="573">
        <v>0</v>
      </c>
      <c r="V36" s="573">
        <v>0</v>
      </c>
      <c r="W36" s="573">
        <v>1</v>
      </c>
      <c r="X36" s="573">
        <v>0</v>
      </c>
      <c r="Y36" s="574"/>
      <c r="Z36" s="574"/>
      <c r="AA36" s="573">
        <v>1</v>
      </c>
      <c r="AB36" s="573">
        <v>2</v>
      </c>
      <c r="AC36" s="573">
        <v>1</v>
      </c>
      <c r="AD36" s="573">
        <v>2</v>
      </c>
      <c r="AE36" s="573">
        <v>10</v>
      </c>
      <c r="AF36" s="573">
        <v>1</v>
      </c>
      <c r="AG36" s="573">
        <v>0</v>
      </c>
      <c r="AH36" s="573">
        <v>4</v>
      </c>
      <c r="AI36" s="573">
        <v>3</v>
      </c>
      <c r="AJ36" s="573">
        <v>0</v>
      </c>
      <c r="AK36" s="573">
        <v>2</v>
      </c>
      <c r="AL36" s="573">
        <v>0</v>
      </c>
      <c r="AM36" s="573">
        <v>0</v>
      </c>
      <c r="AN36" s="573">
        <v>12</v>
      </c>
      <c r="AO36" s="573">
        <v>7</v>
      </c>
      <c r="AP36" s="573">
        <v>0</v>
      </c>
      <c r="AQ36" s="573">
        <v>0</v>
      </c>
      <c r="AR36" s="573">
        <v>0</v>
      </c>
      <c r="AS36" s="573">
        <v>1</v>
      </c>
      <c r="AT36" s="573">
        <v>0</v>
      </c>
      <c r="AU36" s="573">
        <v>0</v>
      </c>
      <c r="AV36" s="573">
        <v>0</v>
      </c>
      <c r="AW36" s="575">
        <v>2</v>
      </c>
    </row>
    <row r="37" spans="2:49" ht="20.45" customHeight="1">
      <c r="B37" s="199"/>
      <c r="C37" s="452" t="s">
        <v>514</v>
      </c>
      <c r="D37" s="569">
        <v>56</v>
      </c>
      <c r="E37" s="572">
        <v>28</v>
      </c>
      <c r="F37" s="573">
        <v>0</v>
      </c>
      <c r="G37" s="573">
        <v>1</v>
      </c>
      <c r="H37" s="573">
        <v>1</v>
      </c>
      <c r="I37" s="573">
        <v>3</v>
      </c>
      <c r="J37" s="573">
        <v>2</v>
      </c>
      <c r="K37" s="573">
        <v>0</v>
      </c>
      <c r="L37" s="573">
        <v>0</v>
      </c>
      <c r="M37" s="573">
        <v>1</v>
      </c>
      <c r="N37" s="573">
        <v>0</v>
      </c>
      <c r="O37" s="573">
        <v>0</v>
      </c>
      <c r="P37" s="573">
        <v>0</v>
      </c>
      <c r="Q37" s="573">
        <v>6</v>
      </c>
      <c r="R37" s="573">
        <v>7</v>
      </c>
      <c r="S37" s="573">
        <v>2</v>
      </c>
      <c r="T37" s="573">
        <v>11</v>
      </c>
      <c r="U37" s="573">
        <v>0</v>
      </c>
      <c r="V37" s="573">
        <v>0</v>
      </c>
      <c r="W37" s="573">
        <v>0</v>
      </c>
      <c r="X37" s="573">
        <v>0</v>
      </c>
      <c r="Y37" s="574"/>
      <c r="Z37" s="574"/>
      <c r="AA37" s="573">
        <v>0</v>
      </c>
      <c r="AB37" s="573">
        <v>0</v>
      </c>
      <c r="AC37" s="573">
        <v>0</v>
      </c>
      <c r="AD37" s="573">
        <v>2</v>
      </c>
      <c r="AE37" s="573">
        <v>5</v>
      </c>
      <c r="AF37" s="573">
        <v>0</v>
      </c>
      <c r="AG37" s="573">
        <v>0</v>
      </c>
      <c r="AH37" s="573">
        <v>1</v>
      </c>
      <c r="AI37" s="573">
        <v>1</v>
      </c>
      <c r="AJ37" s="573">
        <v>0</v>
      </c>
      <c r="AK37" s="573">
        <v>2</v>
      </c>
      <c r="AL37" s="573">
        <v>0</v>
      </c>
      <c r="AM37" s="573">
        <v>2</v>
      </c>
      <c r="AN37" s="573">
        <v>2</v>
      </c>
      <c r="AO37" s="573">
        <v>0</v>
      </c>
      <c r="AP37" s="573">
        <v>0</v>
      </c>
      <c r="AQ37" s="573">
        <v>0</v>
      </c>
      <c r="AR37" s="573">
        <v>0</v>
      </c>
      <c r="AS37" s="573">
        <v>0</v>
      </c>
      <c r="AT37" s="573">
        <v>0</v>
      </c>
      <c r="AU37" s="573">
        <v>0</v>
      </c>
      <c r="AV37" s="573">
        <v>0</v>
      </c>
      <c r="AW37" s="575">
        <v>0</v>
      </c>
    </row>
    <row r="38" spans="2:49" ht="20.45" customHeight="1">
      <c r="B38" s="199"/>
      <c r="C38" s="452" t="s">
        <v>515</v>
      </c>
      <c r="D38" s="569">
        <v>29</v>
      </c>
      <c r="E38" s="572">
        <v>17</v>
      </c>
      <c r="F38" s="573">
        <v>1</v>
      </c>
      <c r="G38" s="573">
        <v>2</v>
      </c>
      <c r="H38" s="573">
        <v>2</v>
      </c>
      <c r="I38" s="573">
        <v>1</v>
      </c>
      <c r="J38" s="573">
        <v>0</v>
      </c>
      <c r="K38" s="573">
        <v>1</v>
      </c>
      <c r="L38" s="573">
        <v>0</v>
      </c>
      <c r="M38" s="573">
        <v>1</v>
      </c>
      <c r="N38" s="573">
        <v>0</v>
      </c>
      <c r="O38" s="573">
        <v>1</v>
      </c>
      <c r="P38" s="573">
        <v>0</v>
      </c>
      <c r="Q38" s="573">
        <v>7</v>
      </c>
      <c r="R38" s="573">
        <v>0</v>
      </c>
      <c r="S38" s="573">
        <v>0</v>
      </c>
      <c r="T38" s="573">
        <v>5</v>
      </c>
      <c r="U38" s="573">
        <v>0</v>
      </c>
      <c r="V38" s="573">
        <v>1</v>
      </c>
      <c r="W38" s="573">
        <v>1</v>
      </c>
      <c r="X38" s="573">
        <v>0</v>
      </c>
      <c r="Y38" s="574"/>
      <c r="Z38" s="574"/>
      <c r="AA38" s="573">
        <v>1</v>
      </c>
      <c r="AB38" s="573">
        <v>0</v>
      </c>
      <c r="AC38" s="573">
        <v>0</v>
      </c>
      <c r="AD38" s="573">
        <v>2</v>
      </c>
      <c r="AE38" s="573">
        <v>2</v>
      </c>
      <c r="AF38" s="573">
        <v>0</v>
      </c>
      <c r="AG38" s="573">
        <v>0</v>
      </c>
      <c r="AH38" s="573">
        <v>1</v>
      </c>
      <c r="AI38" s="573">
        <v>1</v>
      </c>
      <c r="AJ38" s="573">
        <v>0</v>
      </c>
      <c r="AK38" s="573">
        <v>1</v>
      </c>
      <c r="AL38" s="573">
        <v>0</v>
      </c>
      <c r="AM38" s="573">
        <v>0</v>
      </c>
      <c r="AN38" s="573">
        <v>1</v>
      </c>
      <c r="AO38" s="573">
        <v>3</v>
      </c>
      <c r="AP38" s="573">
        <v>0</v>
      </c>
      <c r="AQ38" s="573">
        <v>0</v>
      </c>
      <c r="AR38" s="573">
        <v>0</v>
      </c>
      <c r="AS38" s="573">
        <v>1</v>
      </c>
      <c r="AT38" s="573">
        <v>0</v>
      </c>
      <c r="AU38" s="573">
        <v>0</v>
      </c>
      <c r="AV38" s="573">
        <v>1</v>
      </c>
      <c r="AW38" s="575">
        <v>0</v>
      </c>
    </row>
    <row r="39" spans="2:49" ht="20.45" customHeight="1">
      <c r="B39" s="199"/>
      <c r="C39" s="452" t="s">
        <v>516</v>
      </c>
      <c r="D39" s="569">
        <v>47</v>
      </c>
      <c r="E39" s="572">
        <v>34</v>
      </c>
      <c r="F39" s="573">
        <v>3</v>
      </c>
      <c r="G39" s="573">
        <v>3</v>
      </c>
      <c r="H39" s="573">
        <v>10</v>
      </c>
      <c r="I39" s="573">
        <v>0</v>
      </c>
      <c r="J39" s="573">
        <v>0</v>
      </c>
      <c r="K39" s="573">
        <v>1</v>
      </c>
      <c r="L39" s="573">
        <v>0</v>
      </c>
      <c r="M39" s="573">
        <v>3</v>
      </c>
      <c r="N39" s="573">
        <v>1</v>
      </c>
      <c r="O39" s="573">
        <v>2</v>
      </c>
      <c r="P39" s="573">
        <v>0</v>
      </c>
      <c r="Q39" s="573">
        <v>8</v>
      </c>
      <c r="R39" s="573">
        <v>1</v>
      </c>
      <c r="S39" s="573">
        <v>0</v>
      </c>
      <c r="T39" s="573">
        <v>9</v>
      </c>
      <c r="U39" s="573">
        <v>1</v>
      </c>
      <c r="V39" s="573">
        <v>1</v>
      </c>
      <c r="W39" s="573">
        <v>0</v>
      </c>
      <c r="X39" s="573">
        <v>0</v>
      </c>
      <c r="Y39" s="574"/>
      <c r="Z39" s="574"/>
      <c r="AA39" s="573">
        <v>1</v>
      </c>
      <c r="AB39" s="573">
        <v>1</v>
      </c>
      <c r="AC39" s="573">
        <v>0</v>
      </c>
      <c r="AD39" s="573">
        <v>0</v>
      </c>
      <c r="AE39" s="573">
        <v>6</v>
      </c>
      <c r="AF39" s="573">
        <v>0</v>
      </c>
      <c r="AG39" s="573">
        <v>0</v>
      </c>
      <c r="AH39" s="573">
        <v>2</v>
      </c>
      <c r="AI39" s="573">
        <v>1</v>
      </c>
      <c r="AJ39" s="573">
        <v>0</v>
      </c>
      <c r="AK39" s="573">
        <v>0</v>
      </c>
      <c r="AL39" s="573">
        <v>0</v>
      </c>
      <c r="AM39" s="573">
        <v>1</v>
      </c>
      <c r="AN39" s="573">
        <v>7</v>
      </c>
      <c r="AO39" s="573">
        <v>0</v>
      </c>
      <c r="AP39" s="573">
        <v>2</v>
      </c>
      <c r="AQ39" s="573">
        <v>0</v>
      </c>
      <c r="AR39" s="573">
        <v>0</v>
      </c>
      <c r="AS39" s="573">
        <v>3</v>
      </c>
      <c r="AT39" s="573">
        <v>0</v>
      </c>
      <c r="AU39" s="573">
        <v>0</v>
      </c>
      <c r="AV39" s="573">
        <v>0</v>
      </c>
      <c r="AW39" s="575">
        <v>0</v>
      </c>
    </row>
    <row r="40" spans="2:49" ht="20.45" customHeight="1">
      <c r="B40" s="199"/>
      <c r="C40" s="453"/>
      <c r="D40" s="569"/>
      <c r="E40" s="572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  <c r="W40" s="573"/>
      <c r="X40" s="573"/>
      <c r="Y40" s="574"/>
      <c r="Z40" s="574"/>
      <c r="AA40" s="573"/>
      <c r="AB40" s="573"/>
      <c r="AC40" s="573"/>
      <c r="AD40" s="573"/>
      <c r="AE40" s="573"/>
      <c r="AF40" s="573"/>
      <c r="AG40" s="573"/>
      <c r="AH40" s="573"/>
      <c r="AI40" s="573"/>
      <c r="AJ40" s="573"/>
      <c r="AK40" s="573"/>
      <c r="AL40" s="573"/>
      <c r="AM40" s="573"/>
      <c r="AN40" s="573"/>
      <c r="AO40" s="573"/>
      <c r="AP40" s="573"/>
      <c r="AQ40" s="573"/>
      <c r="AR40" s="573"/>
      <c r="AS40" s="573"/>
      <c r="AT40" s="573"/>
      <c r="AU40" s="573"/>
      <c r="AV40" s="573"/>
      <c r="AW40" s="575"/>
    </row>
    <row r="41" spans="2:49" ht="20.45" customHeight="1">
      <c r="B41" s="199"/>
      <c r="C41" s="452" t="s">
        <v>517</v>
      </c>
      <c r="D41" s="569">
        <v>61</v>
      </c>
      <c r="E41" s="572">
        <v>36</v>
      </c>
      <c r="F41" s="573">
        <v>2</v>
      </c>
      <c r="G41" s="573">
        <v>3</v>
      </c>
      <c r="H41" s="573">
        <v>4</v>
      </c>
      <c r="I41" s="573">
        <v>2</v>
      </c>
      <c r="J41" s="573">
        <v>1</v>
      </c>
      <c r="K41" s="573">
        <v>4</v>
      </c>
      <c r="L41" s="573">
        <v>0</v>
      </c>
      <c r="M41" s="573">
        <v>4</v>
      </c>
      <c r="N41" s="573">
        <v>3</v>
      </c>
      <c r="O41" s="573">
        <v>3</v>
      </c>
      <c r="P41" s="573">
        <v>0</v>
      </c>
      <c r="Q41" s="573">
        <v>12</v>
      </c>
      <c r="R41" s="573">
        <v>4</v>
      </c>
      <c r="S41" s="573">
        <v>0</v>
      </c>
      <c r="T41" s="573">
        <v>17</v>
      </c>
      <c r="U41" s="573">
        <v>0</v>
      </c>
      <c r="V41" s="573">
        <v>0</v>
      </c>
      <c r="W41" s="573">
        <v>0</v>
      </c>
      <c r="X41" s="573">
        <v>0</v>
      </c>
      <c r="Y41" s="574"/>
      <c r="Z41" s="574"/>
      <c r="AA41" s="573">
        <v>0</v>
      </c>
      <c r="AB41" s="573">
        <v>1</v>
      </c>
      <c r="AC41" s="573">
        <v>0</v>
      </c>
      <c r="AD41" s="573">
        <v>1</v>
      </c>
      <c r="AE41" s="573">
        <v>4</v>
      </c>
      <c r="AF41" s="573">
        <v>0</v>
      </c>
      <c r="AG41" s="573">
        <v>0</v>
      </c>
      <c r="AH41" s="573">
        <v>2</v>
      </c>
      <c r="AI41" s="573">
        <v>2</v>
      </c>
      <c r="AJ41" s="573">
        <v>0</v>
      </c>
      <c r="AK41" s="573">
        <v>0</v>
      </c>
      <c r="AL41" s="573">
        <v>0</v>
      </c>
      <c r="AM41" s="573">
        <v>0</v>
      </c>
      <c r="AN41" s="573">
        <v>5</v>
      </c>
      <c r="AO41" s="573">
        <v>1</v>
      </c>
      <c r="AP41" s="573">
        <v>0</v>
      </c>
      <c r="AQ41" s="573">
        <v>0</v>
      </c>
      <c r="AR41" s="573">
        <v>0</v>
      </c>
      <c r="AS41" s="573">
        <v>0</v>
      </c>
      <c r="AT41" s="573">
        <v>0</v>
      </c>
      <c r="AU41" s="573">
        <v>0</v>
      </c>
      <c r="AV41" s="573">
        <v>1</v>
      </c>
      <c r="AW41" s="575">
        <v>0</v>
      </c>
    </row>
    <row r="42" spans="2:49" ht="20.45" customHeight="1">
      <c r="B42" s="199"/>
      <c r="C42" s="452" t="s">
        <v>518</v>
      </c>
      <c r="D42" s="569">
        <v>48</v>
      </c>
      <c r="E42" s="572">
        <v>27</v>
      </c>
      <c r="F42" s="573">
        <v>1</v>
      </c>
      <c r="G42" s="573">
        <v>3</v>
      </c>
      <c r="H42" s="573">
        <v>5</v>
      </c>
      <c r="I42" s="573">
        <v>0</v>
      </c>
      <c r="J42" s="573">
        <v>1</v>
      </c>
      <c r="K42" s="573">
        <v>1</v>
      </c>
      <c r="L42" s="573">
        <v>0</v>
      </c>
      <c r="M42" s="573">
        <v>3</v>
      </c>
      <c r="N42" s="573">
        <v>3</v>
      </c>
      <c r="O42" s="573">
        <v>2</v>
      </c>
      <c r="P42" s="573">
        <v>0</v>
      </c>
      <c r="Q42" s="573">
        <v>5</v>
      </c>
      <c r="R42" s="573">
        <v>0</v>
      </c>
      <c r="S42" s="573">
        <v>0</v>
      </c>
      <c r="T42" s="573">
        <v>7</v>
      </c>
      <c r="U42" s="573">
        <v>0</v>
      </c>
      <c r="V42" s="573">
        <v>0</v>
      </c>
      <c r="W42" s="573">
        <v>0</v>
      </c>
      <c r="X42" s="573">
        <v>0</v>
      </c>
      <c r="Y42" s="574"/>
      <c r="Z42" s="574"/>
      <c r="AA42" s="573">
        <v>0</v>
      </c>
      <c r="AB42" s="573">
        <v>0</v>
      </c>
      <c r="AC42" s="573">
        <v>0</v>
      </c>
      <c r="AD42" s="573">
        <v>0</v>
      </c>
      <c r="AE42" s="573">
        <v>6</v>
      </c>
      <c r="AF42" s="573">
        <v>1</v>
      </c>
      <c r="AG42" s="573">
        <v>1</v>
      </c>
      <c r="AH42" s="573">
        <v>1</v>
      </c>
      <c r="AI42" s="573">
        <v>3</v>
      </c>
      <c r="AJ42" s="573">
        <v>0</v>
      </c>
      <c r="AK42" s="573">
        <v>1</v>
      </c>
      <c r="AL42" s="573">
        <v>0</v>
      </c>
      <c r="AM42" s="573">
        <v>0</v>
      </c>
      <c r="AN42" s="573">
        <v>4</v>
      </c>
      <c r="AO42" s="573">
        <v>18</v>
      </c>
      <c r="AP42" s="573">
        <v>0</v>
      </c>
      <c r="AQ42" s="573">
        <v>0</v>
      </c>
      <c r="AR42" s="573">
        <v>0</v>
      </c>
      <c r="AS42" s="573">
        <v>0</v>
      </c>
      <c r="AT42" s="573">
        <v>0</v>
      </c>
      <c r="AU42" s="573">
        <v>0</v>
      </c>
      <c r="AV42" s="573">
        <v>0</v>
      </c>
      <c r="AW42" s="575">
        <v>2</v>
      </c>
    </row>
    <row r="43" spans="2:49" ht="20.45" customHeight="1">
      <c r="B43" s="199"/>
      <c r="C43" s="452" t="s">
        <v>519</v>
      </c>
      <c r="D43" s="569">
        <v>77</v>
      </c>
      <c r="E43" s="572">
        <v>47</v>
      </c>
      <c r="F43" s="573">
        <v>2</v>
      </c>
      <c r="G43" s="573">
        <v>6</v>
      </c>
      <c r="H43" s="573">
        <v>8</v>
      </c>
      <c r="I43" s="573">
        <v>2</v>
      </c>
      <c r="J43" s="573">
        <v>0</v>
      </c>
      <c r="K43" s="573">
        <v>5</v>
      </c>
      <c r="L43" s="573">
        <v>1</v>
      </c>
      <c r="M43" s="573">
        <v>4</v>
      </c>
      <c r="N43" s="573">
        <v>2</v>
      </c>
      <c r="O43" s="573">
        <v>1</v>
      </c>
      <c r="P43" s="573">
        <v>0</v>
      </c>
      <c r="Q43" s="573">
        <v>12</v>
      </c>
      <c r="R43" s="573">
        <v>4</v>
      </c>
      <c r="S43" s="573">
        <v>0</v>
      </c>
      <c r="T43" s="573">
        <v>14</v>
      </c>
      <c r="U43" s="573">
        <v>0</v>
      </c>
      <c r="V43" s="573">
        <v>0</v>
      </c>
      <c r="W43" s="573">
        <v>0</v>
      </c>
      <c r="X43" s="573">
        <v>0</v>
      </c>
      <c r="Y43" s="574"/>
      <c r="Z43" s="574"/>
      <c r="AA43" s="573">
        <v>1</v>
      </c>
      <c r="AB43" s="573">
        <v>1</v>
      </c>
      <c r="AC43" s="573">
        <v>3</v>
      </c>
      <c r="AD43" s="573">
        <v>2</v>
      </c>
      <c r="AE43" s="573">
        <v>11</v>
      </c>
      <c r="AF43" s="573">
        <v>1</v>
      </c>
      <c r="AG43" s="573">
        <v>1</v>
      </c>
      <c r="AH43" s="573">
        <v>1</v>
      </c>
      <c r="AI43" s="573">
        <v>3</v>
      </c>
      <c r="AJ43" s="573">
        <v>0</v>
      </c>
      <c r="AK43" s="573">
        <v>2</v>
      </c>
      <c r="AL43" s="573">
        <v>0</v>
      </c>
      <c r="AM43" s="573">
        <v>0</v>
      </c>
      <c r="AN43" s="573">
        <v>10</v>
      </c>
      <c r="AO43" s="573">
        <v>1</v>
      </c>
      <c r="AP43" s="573">
        <v>0</v>
      </c>
      <c r="AQ43" s="573">
        <v>0</v>
      </c>
      <c r="AR43" s="573">
        <v>0</v>
      </c>
      <c r="AS43" s="573">
        <v>0</v>
      </c>
      <c r="AT43" s="573">
        <v>0</v>
      </c>
      <c r="AU43" s="573">
        <v>1</v>
      </c>
      <c r="AV43" s="573">
        <v>0</v>
      </c>
      <c r="AW43" s="575">
        <v>0</v>
      </c>
    </row>
    <row r="44" spans="2:49" ht="20.45" customHeight="1">
      <c r="B44" s="199"/>
      <c r="C44" s="452" t="s">
        <v>520</v>
      </c>
      <c r="D44" s="569">
        <v>32</v>
      </c>
      <c r="E44" s="572">
        <v>25</v>
      </c>
      <c r="F44" s="573">
        <v>1</v>
      </c>
      <c r="G44" s="573">
        <v>3</v>
      </c>
      <c r="H44" s="573">
        <v>3</v>
      </c>
      <c r="I44" s="573">
        <v>2</v>
      </c>
      <c r="J44" s="573">
        <v>1</v>
      </c>
      <c r="K44" s="573">
        <v>1</v>
      </c>
      <c r="L44" s="573">
        <v>1</v>
      </c>
      <c r="M44" s="573">
        <v>1</v>
      </c>
      <c r="N44" s="573">
        <v>1</v>
      </c>
      <c r="O44" s="573">
        <v>1</v>
      </c>
      <c r="P44" s="573">
        <v>1</v>
      </c>
      <c r="Q44" s="573">
        <v>3</v>
      </c>
      <c r="R44" s="573">
        <v>0</v>
      </c>
      <c r="S44" s="573">
        <v>0</v>
      </c>
      <c r="T44" s="573">
        <v>7</v>
      </c>
      <c r="U44" s="573">
        <v>0</v>
      </c>
      <c r="V44" s="573">
        <v>0</v>
      </c>
      <c r="W44" s="573">
        <v>0</v>
      </c>
      <c r="X44" s="573">
        <v>0</v>
      </c>
      <c r="Y44" s="574"/>
      <c r="Z44" s="574"/>
      <c r="AA44" s="573">
        <v>0</v>
      </c>
      <c r="AB44" s="573">
        <v>0</v>
      </c>
      <c r="AC44" s="573">
        <v>0</v>
      </c>
      <c r="AD44" s="573">
        <v>0</v>
      </c>
      <c r="AE44" s="573">
        <v>4</v>
      </c>
      <c r="AF44" s="573">
        <v>0</v>
      </c>
      <c r="AG44" s="573">
        <v>0</v>
      </c>
      <c r="AH44" s="573">
        <v>1</v>
      </c>
      <c r="AI44" s="573">
        <v>1</v>
      </c>
      <c r="AJ44" s="573">
        <v>0</v>
      </c>
      <c r="AK44" s="573">
        <v>1</v>
      </c>
      <c r="AL44" s="573">
        <v>0</v>
      </c>
      <c r="AM44" s="573">
        <v>0</v>
      </c>
      <c r="AN44" s="573">
        <v>5</v>
      </c>
      <c r="AO44" s="573">
        <v>0</v>
      </c>
      <c r="AP44" s="573">
        <v>0</v>
      </c>
      <c r="AQ44" s="573">
        <v>0</v>
      </c>
      <c r="AR44" s="573">
        <v>0</v>
      </c>
      <c r="AS44" s="573">
        <v>0</v>
      </c>
      <c r="AT44" s="573">
        <v>0</v>
      </c>
      <c r="AU44" s="573">
        <v>0</v>
      </c>
      <c r="AV44" s="573">
        <v>0</v>
      </c>
      <c r="AW44" s="575">
        <v>0</v>
      </c>
    </row>
    <row r="45" spans="2:49" ht="20.45" customHeight="1">
      <c r="B45" s="199"/>
      <c r="C45" s="452" t="s">
        <v>521</v>
      </c>
      <c r="D45" s="569">
        <v>32</v>
      </c>
      <c r="E45" s="572">
        <v>17</v>
      </c>
      <c r="F45" s="573">
        <v>1</v>
      </c>
      <c r="G45" s="573">
        <v>1</v>
      </c>
      <c r="H45" s="573">
        <v>2</v>
      </c>
      <c r="I45" s="573">
        <v>0</v>
      </c>
      <c r="J45" s="573">
        <v>1</v>
      </c>
      <c r="K45" s="573">
        <v>1</v>
      </c>
      <c r="L45" s="573">
        <v>0</v>
      </c>
      <c r="M45" s="573">
        <v>1</v>
      </c>
      <c r="N45" s="573">
        <v>0</v>
      </c>
      <c r="O45" s="573">
        <v>1</v>
      </c>
      <c r="P45" s="573">
        <v>0</v>
      </c>
      <c r="Q45" s="573">
        <v>6</v>
      </c>
      <c r="R45" s="573">
        <v>0</v>
      </c>
      <c r="S45" s="573">
        <v>0</v>
      </c>
      <c r="T45" s="573">
        <v>7</v>
      </c>
      <c r="U45" s="573">
        <v>0</v>
      </c>
      <c r="V45" s="573">
        <v>0</v>
      </c>
      <c r="W45" s="573">
        <v>0</v>
      </c>
      <c r="X45" s="573">
        <v>0</v>
      </c>
      <c r="Y45" s="574"/>
      <c r="Z45" s="574"/>
      <c r="AA45" s="573">
        <v>0</v>
      </c>
      <c r="AB45" s="573">
        <v>1</v>
      </c>
      <c r="AC45" s="573">
        <v>1</v>
      </c>
      <c r="AD45" s="573">
        <v>0</v>
      </c>
      <c r="AE45" s="573">
        <v>3</v>
      </c>
      <c r="AF45" s="573">
        <v>0</v>
      </c>
      <c r="AG45" s="573">
        <v>0</v>
      </c>
      <c r="AH45" s="573">
        <v>1</v>
      </c>
      <c r="AI45" s="573">
        <v>2</v>
      </c>
      <c r="AJ45" s="573">
        <v>0</v>
      </c>
      <c r="AK45" s="573">
        <v>0</v>
      </c>
      <c r="AL45" s="573">
        <v>0</v>
      </c>
      <c r="AM45" s="573">
        <v>0</v>
      </c>
      <c r="AN45" s="573">
        <v>3</v>
      </c>
      <c r="AO45" s="573">
        <v>1</v>
      </c>
      <c r="AP45" s="573">
        <v>0</v>
      </c>
      <c r="AQ45" s="573">
        <v>0</v>
      </c>
      <c r="AR45" s="573">
        <v>0</v>
      </c>
      <c r="AS45" s="573">
        <v>0</v>
      </c>
      <c r="AT45" s="573">
        <v>0</v>
      </c>
      <c r="AU45" s="573">
        <v>0</v>
      </c>
      <c r="AV45" s="573">
        <v>0</v>
      </c>
      <c r="AW45" s="575">
        <v>0</v>
      </c>
    </row>
    <row r="46" spans="2:49" ht="20.45" hidden="1" customHeight="1">
      <c r="B46" s="621"/>
      <c r="C46" s="622"/>
      <c r="D46" s="569"/>
      <c r="E46" s="572"/>
      <c r="F46" s="573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  <c r="W46" s="573"/>
      <c r="X46" s="573"/>
      <c r="Y46" s="574"/>
      <c r="Z46" s="574"/>
      <c r="AA46" s="573"/>
      <c r="AB46" s="573"/>
      <c r="AC46" s="573"/>
      <c r="AD46" s="573"/>
      <c r="AE46" s="573"/>
      <c r="AF46" s="573"/>
      <c r="AG46" s="573"/>
      <c r="AH46" s="573"/>
      <c r="AI46" s="573"/>
      <c r="AJ46" s="573"/>
      <c r="AK46" s="573"/>
      <c r="AL46" s="573"/>
      <c r="AM46" s="573"/>
      <c r="AN46" s="573"/>
      <c r="AO46" s="573"/>
      <c r="AP46" s="573"/>
      <c r="AQ46" s="573"/>
      <c r="AR46" s="573"/>
      <c r="AS46" s="573"/>
      <c r="AT46" s="573"/>
      <c r="AU46" s="573"/>
      <c r="AV46" s="573"/>
      <c r="AW46" s="575"/>
    </row>
    <row r="47" spans="2:49" ht="20.45" customHeight="1">
      <c r="B47" s="435" t="s">
        <v>522</v>
      </c>
      <c r="C47" s="452" t="s">
        <v>523</v>
      </c>
      <c r="D47" s="569">
        <v>18</v>
      </c>
      <c r="E47" s="572">
        <v>10</v>
      </c>
      <c r="F47" s="573">
        <v>1</v>
      </c>
      <c r="G47" s="573">
        <v>2</v>
      </c>
      <c r="H47" s="573">
        <v>1</v>
      </c>
      <c r="I47" s="573">
        <v>0</v>
      </c>
      <c r="J47" s="573">
        <v>0</v>
      </c>
      <c r="K47" s="573">
        <v>2</v>
      </c>
      <c r="L47" s="573">
        <v>0</v>
      </c>
      <c r="M47" s="573">
        <v>1</v>
      </c>
      <c r="N47" s="573">
        <v>0</v>
      </c>
      <c r="O47" s="573">
        <v>0</v>
      </c>
      <c r="P47" s="573">
        <v>0</v>
      </c>
      <c r="Q47" s="573">
        <v>1</v>
      </c>
      <c r="R47" s="573">
        <v>0</v>
      </c>
      <c r="S47" s="573">
        <v>0</v>
      </c>
      <c r="T47" s="573">
        <v>3</v>
      </c>
      <c r="U47" s="573">
        <v>0</v>
      </c>
      <c r="V47" s="573">
        <v>0</v>
      </c>
      <c r="W47" s="573">
        <v>0</v>
      </c>
      <c r="X47" s="573">
        <v>0</v>
      </c>
      <c r="Y47" s="574"/>
      <c r="Z47" s="574"/>
      <c r="AA47" s="573">
        <v>0</v>
      </c>
      <c r="AB47" s="573">
        <v>0</v>
      </c>
      <c r="AC47" s="573">
        <v>1</v>
      </c>
      <c r="AD47" s="573">
        <v>0</v>
      </c>
      <c r="AE47" s="573">
        <v>1</v>
      </c>
      <c r="AF47" s="573">
        <v>0</v>
      </c>
      <c r="AG47" s="573">
        <v>0</v>
      </c>
      <c r="AH47" s="573">
        <v>1</v>
      </c>
      <c r="AI47" s="573">
        <v>0</v>
      </c>
      <c r="AJ47" s="573">
        <v>0</v>
      </c>
      <c r="AK47" s="573">
        <v>0</v>
      </c>
      <c r="AL47" s="573">
        <v>0</v>
      </c>
      <c r="AM47" s="573">
        <v>0</v>
      </c>
      <c r="AN47" s="573">
        <v>1</v>
      </c>
      <c r="AO47" s="573">
        <v>0</v>
      </c>
      <c r="AP47" s="573">
        <v>1</v>
      </c>
      <c r="AQ47" s="573">
        <v>0</v>
      </c>
      <c r="AR47" s="573">
        <v>0</v>
      </c>
      <c r="AS47" s="573">
        <v>0</v>
      </c>
      <c r="AT47" s="573">
        <v>0</v>
      </c>
      <c r="AU47" s="573">
        <v>0</v>
      </c>
      <c r="AV47" s="573">
        <v>2</v>
      </c>
      <c r="AW47" s="575">
        <v>0</v>
      </c>
    </row>
    <row r="48" spans="2:49" ht="20.45" customHeight="1">
      <c r="B48" s="435" t="s">
        <v>524</v>
      </c>
      <c r="C48" s="452" t="s">
        <v>525</v>
      </c>
      <c r="D48" s="569">
        <v>41</v>
      </c>
      <c r="E48" s="572">
        <v>16</v>
      </c>
      <c r="F48" s="573">
        <v>11</v>
      </c>
      <c r="G48" s="573">
        <v>1</v>
      </c>
      <c r="H48" s="573">
        <v>2</v>
      </c>
      <c r="I48" s="573">
        <v>0</v>
      </c>
      <c r="J48" s="573">
        <v>8</v>
      </c>
      <c r="K48" s="573">
        <v>0</v>
      </c>
      <c r="L48" s="573">
        <v>0</v>
      </c>
      <c r="M48" s="573">
        <v>2</v>
      </c>
      <c r="N48" s="573">
        <v>8</v>
      </c>
      <c r="O48" s="573">
        <v>2</v>
      </c>
      <c r="P48" s="573">
        <v>0</v>
      </c>
      <c r="Q48" s="573">
        <v>6</v>
      </c>
      <c r="R48" s="573">
        <v>0</v>
      </c>
      <c r="S48" s="573">
        <v>0</v>
      </c>
      <c r="T48" s="573">
        <v>0</v>
      </c>
      <c r="U48" s="573">
        <v>0</v>
      </c>
      <c r="V48" s="573">
        <v>0</v>
      </c>
      <c r="W48" s="573">
        <v>0</v>
      </c>
      <c r="X48" s="573">
        <v>0</v>
      </c>
      <c r="Y48" s="574"/>
      <c r="Z48" s="574"/>
      <c r="AA48" s="573">
        <v>0</v>
      </c>
      <c r="AB48" s="573">
        <v>0</v>
      </c>
      <c r="AC48" s="573">
        <v>0</v>
      </c>
      <c r="AD48" s="573">
        <v>0</v>
      </c>
      <c r="AE48" s="573">
        <v>3</v>
      </c>
      <c r="AF48" s="573">
        <v>0</v>
      </c>
      <c r="AG48" s="573">
        <v>0</v>
      </c>
      <c r="AH48" s="573">
        <v>1</v>
      </c>
      <c r="AI48" s="573">
        <v>3</v>
      </c>
      <c r="AJ48" s="573">
        <v>0</v>
      </c>
      <c r="AK48" s="573">
        <v>0</v>
      </c>
      <c r="AL48" s="573">
        <v>0</v>
      </c>
      <c r="AM48" s="573">
        <v>0</v>
      </c>
      <c r="AN48" s="573">
        <v>2</v>
      </c>
      <c r="AO48" s="573">
        <v>2</v>
      </c>
      <c r="AP48" s="573">
        <v>0</v>
      </c>
      <c r="AQ48" s="573">
        <v>0</v>
      </c>
      <c r="AR48" s="573">
        <v>0</v>
      </c>
      <c r="AS48" s="573">
        <v>0</v>
      </c>
      <c r="AT48" s="573">
        <v>0</v>
      </c>
      <c r="AU48" s="573">
        <v>0</v>
      </c>
      <c r="AV48" s="573">
        <v>0</v>
      </c>
      <c r="AW48" s="575">
        <v>1</v>
      </c>
    </row>
    <row r="49" spans="2:49" ht="20.45" customHeight="1">
      <c r="B49" s="435" t="s">
        <v>526</v>
      </c>
      <c r="C49" s="452" t="s">
        <v>527</v>
      </c>
      <c r="D49" s="569">
        <v>8</v>
      </c>
      <c r="E49" s="572">
        <v>6</v>
      </c>
      <c r="F49" s="573">
        <v>2</v>
      </c>
      <c r="G49" s="573">
        <v>1</v>
      </c>
      <c r="H49" s="573">
        <v>4</v>
      </c>
      <c r="I49" s="573">
        <v>0</v>
      </c>
      <c r="J49" s="573">
        <v>0</v>
      </c>
      <c r="K49" s="573">
        <v>1</v>
      </c>
      <c r="L49" s="573">
        <v>0</v>
      </c>
      <c r="M49" s="573">
        <v>0</v>
      </c>
      <c r="N49" s="573">
        <v>0</v>
      </c>
      <c r="O49" s="573">
        <v>0</v>
      </c>
      <c r="P49" s="573">
        <v>0</v>
      </c>
      <c r="Q49" s="573">
        <v>0</v>
      </c>
      <c r="R49" s="573">
        <v>1</v>
      </c>
      <c r="S49" s="573">
        <v>1</v>
      </c>
      <c r="T49" s="573">
        <v>3</v>
      </c>
      <c r="U49" s="573">
        <v>0</v>
      </c>
      <c r="V49" s="573">
        <v>0</v>
      </c>
      <c r="W49" s="573">
        <v>0</v>
      </c>
      <c r="X49" s="573">
        <v>0</v>
      </c>
      <c r="Y49" s="574"/>
      <c r="Z49" s="574"/>
      <c r="AA49" s="573">
        <v>0</v>
      </c>
      <c r="AB49" s="573">
        <v>0</v>
      </c>
      <c r="AC49" s="573">
        <v>2</v>
      </c>
      <c r="AD49" s="573">
        <v>0</v>
      </c>
      <c r="AE49" s="573">
        <v>3</v>
      </c>
      <c r="AF49" s="573">
        <v>0</v>
      </c>
      <c r="AG49" s="573">
        <v>0</v>
      </c>
      <c r="AH49" s="573">
        <v>1</v>
      </c>
      <c r="AI49" s="573">
        <v>0</v>
      </c>
      <c r="AJ49" s="573">
        <v>0</v>
      </c>
      <c r="AK49" s="573">
        <v>0</v>
      </c>
      <c r="AL49" s="573">
        <v>0</v>
      </c>
      <c r="AM49" s="573">
        <v>0</v>
      </c>
      <c r="AN49" s="573">
        <v>5</v>
      </c>
      <c r="AO49" s="573">
        <v>4</v>
      </c>
      <c r="AP49" s="573">
        <v>0</v>
      </c>
      <c r="AQ49" s="573">
        <v>0</v>
      </c>
      <c r="AR49" s="573">
        <v>0</v>
      </c>
      <c r="AS49" s="573">
        <v>0</v>
      </c>
      <c r="AT49" s="573">
        <v>0</v>
      </c>
      <c r="AU49" s="573">
        <v>0</v>
      </c>
      <c r="AV49" s="573">
        <v>0</v>
      </c>
      <c r="AW49" s="575">
        <v>0</v>
      </c>
    </row>
    <row r="50" spans="2:49" ht="20.45" customHeight="1">
      <c r="B50" s="435" t="s">
        <v>528</v>
      </c>
      <c r="C50" s="452" t="s">
        <v>529</v>
      </c>
      <c r="D50" s="569">
        <v>19</v>
      </c>
      <c r="E50" s="572">
        <v>12</v>
      </c>
      <c r="F50" s="573">
        <v>1</v>
      </c>
      <c r="G50" s="573">
        <v>2</v>
      </c>
      <c r="H50" s="573">
        <v>5</v>
      </c>
      <c r="I50" s="573">
        <v>1</v>
      </c>
      <c r="J50" s="573">
        <v>0</v>
      </c>
      <c r="K50" s="573">
        <v>1</v>
      </c>
      <c r="L50" s="573">
        <v>0</v>
      </c>
      <c r="M50" s="573">
        <v>5</v>
      </c>
      <c r="N50" s="573">
        <v>1</v>
      </c>
      <c r="O50" s="573">
        <v>0</v>
      </c>
      <c r="P50" s="573">
        <v>0</v>
      </c>
      <c r="Q50" s="573">
        <v>5</v>
      </c>
      <c r="R50" s="573">
        <v>0</v>
      </c>
      <c r="S50" s="573">
        <v>0</v>
      </c>
      <c r="T50" s="573">
        <v>7</v>
      </c>
      <c r="U50" s="573">
        <v>0</v>
      </c>
      <c r="V50" s="573">
        <v>0</v>
      </c>
      <c r="W50" s="573">
        <v>1</v>
      </c>
      <c r="X50" s="573">
        <v>0</v>
      </c>
      <c r="Y50" s="574"/>
      <c r="Z50" s="574"/>
      <c r="AA50" s="573">
        <v>0</v>
      </c>
      <c r="AB50" s="573">
        <v>0</v>
      </c>
      <c r="AC50" s="573">
        <v>0</v>
      </c>
      <c r="AD50" s="573">
        <v>0</v>
      </c>
      <c r="AE50" s="573">
        <v>1</v>
      </c>
      <c r="AF50" s="573">
        <v>0</v>
      </c>
      <c r="AG50" s="573">
        <v>0</v>
      </c>
      <c r="AH50" s="573">
        <v>0</v>
      </c>
      <c r="AI50" s="573">
        <v>0</v>
      </c>
      <c r="AJ50" s="573">
        <v>0</v>
      </c>
      <c r="AK50" s="573">
        <v>0</v>
      </c>
      <c r="AL50" s="573">
        <v>0</v>
      </c>
      <c r="AM50" s="573">
        <v>0</v>
      </c>
      <c r="AN50" s="573">
        <v>0</v>
      </c>
      <c r="AO50" s="573">
        <v>0</v>
      </c>
      <c r="AP50" s="573">
        <v>0</v>
      </c>
      <c r="AQ50" s="573">
        <v>0</v>
      </c>
      <c r="AR50" s="573">
        <v>0</v>
      </c>
      <c r="AS50" s="573">
        <v>0</v>
      </c>
      <c r="AT50" s="573">
        <v>0</v>
      </c>
      <c r="AU50" s="573">
        <v>0</v>
      </c>
      <c r="AV50" s="573">
        <v>0</v>
      </c>
      <c r="AW50" s="575">
        <v>0</v>
      </c>
    </row>
    <row r="51" spans="2:49" ht="20.45" customHeight="1">
      <c r="B51" s="435" t="s">
        <v>530</v>
      </c>
      <c r="C51" s="452" t="s">
        <v>531</v>
      </c>
      <c r="D51" s="569">
        <v>0</v>
      </c>
      <c r="E51" s="572">
        <v>0</v>
      </c>
      <c r="F51" s="573">
        <v>0</v>
      </c>
      <c r="G51" s="573">
        <v>0</v>
      </c>
      <c r="H51" s="573">
        <v>0</v>
      </c>
      <c r="I51" s="573">
        <v>0</v>
      </c>
      <c r="J51" s="573">
        <v>0</v>
      </c>
      <c r="K51" s="573">
        <v>0</v>
      </c>
      <c r="L51" s="573">
        <v>0</v>
      </c>
      <c r="M51" s="573">
        <v>0</v>
      </c>
      <c r="N51" s="573">
        <v>0</v>
      </c>
      <c r="O51" s="573">
        <v>0</v>
      </c>
      <c r="P51" s="573">
        <v>0</v>
      </c>
      <c r="Q51" s="573">
        <v>0</v>
      </c>
      <c r="R51" s="573">
        <v>0</v>
      </c>
      <c r="S51" s="573">
        <v>0</v>
      </c>
      <c r="T51" s="573">
        <v>0</v>
      </c>
      <c r="U51" s="573">
        <v>0</v>
      </c>
      <c r="V51" s="573">
        <v>0</v>
      </c>
      <c r="W51" s="573">
        <v>0</v>
      </c>
      <c r="X51" s="573">
        <v>0</v>
      </c>
      <c r="Y51" s="574"/>
      <c r="Z51" s="574"/>
      <c r="AA51" s="573">
        <v>0</v>
      </c>
      <c r="AB51" s="573">
        <v>0</v>
      </c>
      <c r="AC51" s="573">
        <v>0</v>
      </c>
      <c r="AD51" s="573">
        <v>0</v>
      </c>
      <c r="AE51" s="573">
        <v>0</v>
      </c>
      <c r="AF51" s="573">
        <v>0</v>
      </c>
      <c r="AG51" s="573">
        <v>0</v>
      </c>
      <c r="AH51" s="573">
        <v>0</v>
      </c>
      <c r="AI51" s="573">
        <v>0</v>
      </c>
      <c r="AJ51" s="573">
        <v>0</v>
      </c>
      <c r="AK51" s="573">
        <v>0</v>
      </c>
      <c r="AL51" s="573">
        <v>0</v>
      </c>
      <c r="AM51" s="573">
        <v>0</v>
      </c>
      <c r="AN51" s="573">
        <v>0</v>
      </c>
      <c r="AO51" s="573">
        <v>0</v>
      </c>
      <c r="AP51" s="573">
        <v>0</v>
      </c>
      <c r="AQ51" s="573">
        <v>0</v>
      </c>
      <c r="AR51" s="573">
        <v>0</v>
      </c>
      <c r="AS51" s="573">
        <v>0</v>
      </c>
      <c r="AT51" s="573">
        <v>0</v>
      </c>
      <c r="AU51" s="573">
        <v>0</v>
      </c>
      <c r="AV51" s="573">
        <v>0</v>
      </c>
      <c r="AW51" s="575">
        <v>0</v>
      </c>
    </row>
    <row r="52" spans="2:49" ht="20.45" customHeight="1">
      <c r="B52" s="435"/>
      <c r="C52" s="452"/>
      <c r="D52" s="569"/>
      <c r="E52" s="572"/>
      <c r="F52" s="573"/>
      <c r="G52" s="573"/>
      <c r="H52" s="573"/>
      <c r="I52" s="573"/>
      <c r="J52" s="573"/>
      <c r="K52" s="573"/>
      <c r="L52" s="573"/>
      <c r="M52" s="573"/>
      <c r="N52" s="573"/>
      <c r="O52" s="573"/>
      <c r="P52" s="573"/>
      <c r="Q52" s="573"/>
      <c r="R52" s="573"/>
      <c r="S52" s="573"/>
      <c r="T52" s="573"/>
      <c r="U52" s="573"/>
      <c r="V52" s="573"/>
      <c r="W52" s="573"/>
      <c r="X52" s="573"/>
      <c r="Y52" s="574"/>
      <c r="Z52" s="574"/>
      <c r="AA52" s="573"/>
      <c r="AB52" s="573"/>
      <c r="AC52" s="573"/>
      <c r="AD52" s="573"/>
      <c r="AE52" s="573"/>
      <c r="AF52" s="573"/>
      <c r="AG52" s="573"/>
      <c r="AH52" s="573"/>
      <c r="AI52" s="573"/>
      <c r="AJ52" s="573"/>
      <c r="AK52" s="573"/>
      <c r="AL52" s="573"/>
      <c r="AM52" s="573"/>
      <c r="AN52" s="573"/>
      <c r="AO52" s="573"/>
      <c r="AP52" s="573"/>
      <c r="AQ52" s="573"/>
      <c r="AR52" s="573"/>
      <c r="AS52" s="573"/>
      <c r="AT52" s="573"/>
      <c r="AU52" s="573"/>
      <c r="AV52" s="573"/>
      <c r="AW52" s="575"/>
    </row>
    <row r="53" spans="2:49" ht="20.45" customHeight="1">
      <c r="B53" s="435" t="s">
        <v>532</v>
      </c>
      <c r="C53" s="452" t="s">
        <v>533</v>
      </c>
      <c r="D53" s="569">
        <v>19</v>
      </c>
      <c r="E53" s="572">
        <v>12</v>
      </c>
      <c r="F53" s="573">
        <v>2</v>
      </c>
      <c r="G53" s="573">
        <v>0</v>
      </c>
      <c r="H53" s="573">
        <v>2</v>
      </c>
      <c r="I53" s="573">
        <v>0</v>
      </c>
      <c r="J53" s="573">
        <v>0</v>
      </c>
      <c r="K53" s="573">
        <v>0</v>
      </c>
      <c r="L53" s="573">
        <v>0</v>
      </c>
      <c r="M53" s="573">
        <v>0</v>
      </c>
      <c r="N53" s="573">
        <v>0</v>
      </c>
      <c r="O53" s="573">
        <v>0</v>
      </c>
      <c r="P53" s="573">
        <v>0</v>
      </c>
      <c r="Q53" s="573">
        <v>5</v>
      </c>
      <c r="R53" s="573">
        <v>1</v>
      </c>
      <c r="S53" s="573">
        <v>0</v>
      </c>
      <c r="T53" s="573">
        <v>2</v>
      </c>
      <c r="U53" s="573">
        <v>0</v>
      </c>
      <c r="V53" s="573">
        <v>0</v>
      </c>
      <c r="W53" s="573">
        <v>0</v>
      </c>
      <c r="X53" s="573">
        <v>0</v>
      </c>
      <c r="Y53" s="574"/>
      <c r="Z53" s="574"/>
      <c r="AA53" s="573">
        <v>1</v>
      </c>
      <c r="AB53" s="573">
        <v>0</v>
      </c>
      <c r="AC53" s="573">
        <v>0</v>
      </c>
      <c r="AD53" s="573">
        <v>0</v>
      </c>
      <c r="AE53" s="573">
        <v>2</v>
      </c>
      <c r="AF53" s="573">
        <v>0</v>
      </c>
      <c r="AG53" s="573">
        <v>0</v>
      </c>
      <c r="AH53" s="573">
        <v>2</v>
      </c>
      <c r="AI53" s="573">
        <v>0</v>
      </c>
      <c r="AJ53" s="573">
        <v>1</v>
      </c>
      <c r="AK53" s="573">
        <v>0</v>
      </c>
      <c r="AL53" s="573">
        <v>0</v>
      </c>
      <c r="AM53" s="573">
        <v>0</v>
      </c>
      <c r="AN53" s="573">
        <v>1</v>
      </c>
      <c r="AO53" s="573">
        <v>0</v>
      </c>
      <c r="AP53" s="573">
        <v>1</v>
      </c>
      <c r="AQ53" s="573">
        <v>0</v>
      </c>
      <c r="AR53" s="573">
        <v>0</v>
      </c>
      <c r="AS53" s="573">
        <v>0</v>
      </c>
      <c r="AT53" s="573">
        <v>0</v>
      </c>
      <c r="AU53" s="573">
        <v>0</v>
      </c>
      <c r="AV53" s="573">
        <v>0</v>
      </c>
      <c r="AW53" s="575">
        <v>0</v>
      </c>
    </row>
    <row r="54" spans="2:49" ht="20.45" customHeight="1">
      <c r="B54" s="435" t="s">
        <v>534</v>
      </c>
      <c r="C54" s="452" t="s">
        <v>535</v>
      </c>
      <c r="D54" s="569">
        <v>10</v>
      </c>
      <c r="E54" s="572">
        <v>8</v>
      </c>
      <c r="F54" s="573">
        <v>2</v>
      </c>
      <c r="G54" s="573">
        <v>2</v>
      </c>
      <c r="H54" s="573">
        <v>2</v>
      </c>
      <c r="I54" s="573">
        <v>0</v>
      </c>
      <c r="J54" s="573">
        <v>0</v>
      </c>
      <c r="K54" s="573">
        <v>0</v>
      </c>
      <c r="L54" s="573">
        <v>0</v>
      </c>
      <c r="M54" s="573">
        <v>1</v>
      </c>
      <c r="N54" s="573">
        <v>0</v>
      </c>
      <c r="O54" s="573">
        <v>0</v>
      </c>
      <c r="P54" s="573">
        <v>0</v>
      </c>
      <c r="Q54" s="573">
        <v>0</v>
      </c>
      <c r="R54" s="573">
        <v>0</v>
      </c>
      <c r="S54" s="573">
        <v>0</v>
      </c>
      <c r="T54" s="573">
        <v>1</v>
      </c>
      <c r="U54" s="573">
        <v>0</v>
      </c>
      <c r="V54" s="573">
        <v>0</v>
      </c>
      <c r="W54" s="573">
        <v>0</v>
      </c>
      <c r="X54" s="573">
        <v>0</v>
      </c>
      <c r="Y54" s="574"/>
      <c r="Z54" s="574"/>
      <c r="AA54" s="573">
        <v>0</v>
      </c>
      <c r="AB54" s="573">
        <v>0</v>
      </c>
      <c r="AC54" s="573">
        <v>0</v>
      </c>
      <c r="AD54" s="573">
        <v>0</v>
      </c>
      <c r="AE54" s="573">
        <v>0</v>
      </c>
      <c r="AF54" s="573">
        <v>0</v>
      </c>
      <c r="AG54" s="573">
        <v>0</v>
      </c>
      <c r="AH54" s="573">
        <v>0</v>
      </c>
      <c r="AI54" s="573">
        <v>0</v>
      </c>
      <c r="AJ54" s="573">
        <v>0</v>
      </c>
      <c r="AK54" s="573">
        <v>0</v>
      </c>
      <c r="AL54" s="573">
        <v>0</v>
      </c>
      <c r="AM54" s="573">
        <v>0</v>
      </c>
      <c r="AN54" s="573">
        <v>0</v>
      </c>
      <c r="AO54" s="573">
        <v>0</v>
      </c>
      <c r="AP54" s="573">
        <v>0</v>
      </c>
      <c r="AQ54" s="573">
        <v>0</v>
      </c>
      <c r="AR54" s="573">
        <v>0</v>
      </c>
      <c r="AS54" s="573">
        <v>0</v>
      </c>
      <c r="AT54" s="573">
        <v>0</v>
      </c>
      <c r="AU54" s="573">
        <v>0</v>
      </c>
      <c r="AV54" s="573">
        <v>0</v>
      </c>
      <c r="AW54" s="575">
        <v>0</v>
      </c>
    </row>
    <row r="55" spans="2:49" ht="20.45" customHeight="1">
      <c r="B55" s="435"/>
      <c r="C55" s="452" t="s">
        <v>536</v>
      </c>
      <c r="D55" s="569">
        <v>7</v>
      </c>
      <c r="E55" s="572">
        <v>3</v>
      </c>
      <c r="F55" s="573">
        <v>0</v>
      </c>
      <c r="G55" s="573">
        <v>0</v>
      </c>
      <c r="H55" s="573">
        <v>0</v>
      </c>
      <c r="I55" s="573">
        <v>0</v>
      </c>
      <c r="J55" s="573">
        <v>0</v>
      </c>
      <c r="K55" s="573">
        <v>0</v>
      </c>
      <c r="L55" s="573">
        <v>0</v>
      </c>
      <c r="M55" s="573">
        <v>0</v>
      </c>
      <c r="N55" s="573">
        <v>0</v>
      </c>
      <c r="O55" s="573">
        <v>0</v>
      </c>
      <c r="P55" s="573">
        <v>0</v>
      </c>
      <c r="Q55" s="573">
        <v>2</v>
      </c>
      <c r="R55" s="573">
        <v>0</v>
      </c>
      <c r="S55" s="573">
        <v>0</v>
      </c>
      <c r="T55" s="573">
        <v>0</v>
      </c>
      <c r="U55" s="573">
        <v>0</v>
      </c>
      <c r="V55" s="573">
        <v>0</v>
      </c>
      <c r="W55" s="573">
        <v>0</v>
      </c>
      <c r="X55" s="573">
        <v>0</v>
      </c>
      <c r="Y55" s="574"/>
      <c r="Z55" s="574"/>
      <c r="AA55" s="573">
        <v>0</v>
      </c>
      <c r="AB55" s="573">
        <v>0</v>
      </c>
      <c r="AC55" s="573">
        <v>0</v>
      </c>
      <c r="AD55" s="573">
        <v>0</v>
      </c>
      <c r="AE55" s="573">
        <v>0</v>
      </c>
      <c r="AF55" s="573">
        <v>0</v>
      </c>
      <c r="AG55" s="573">
        <v>0</v>
      </c>
      <c r="AH55" s="573">
        <v>0</v>
      </c>
      <c r="AI55" s="573">
        <v>0</v>
      </c>
      <c r="AJ55" s="573">
        <v>0</v>
      </c>
      <c r="AK55" s="573">
        <v>0</v>
      </c>
      <c r="AL55" s="573">
        <v>0</v>
      </c>
      <c r="AM55" s="573">
        <v>0</v>
      </c>
      <c r="AN55" s="573">
        <v>1</v>
      </c>
      <c r="AO55" s="573">
        <v>0</v>
      </c>
      <c r="AP55" s="573">
        <v>1</v>
      </c>
      <c r="AQ55" s="573">
        <v>0</v>
      </c>
      <c r="AR55" s="573">
        <v>0</v>
      </c>
      <c r="AS55" s="573">
        <v>0</v>
      </c>
      <c r="AT55" s="573">
        <v>1</v>
      </c>
      <c r="AU55" s="573">
        <v>3</v>
      </c>
      <c r="AV55" s="573">
        <v>0</v>
      </c>
      <c r="AW55" s="575">
        <v>0</v>
      </c>
    </row>
    <row r="56" spans="2:49" ht="20.45" customHeight="1">
      <c r="B56" s="435" t="s">
        <v>537</v>
      </c>
      <c r="C56" s="452" t="s">
        <v>538</v>
      </c>
      <c r="D56" s="569">
        <v>0</v>
      </c>
      <c r="E56" s="572">
        <v>0</v>
      </c>
      <c r="F56" s="573">
        <v>0</v>
      </c>
      <c r="G56" s="573">
        <v>0</v>
      </c>
      <c r="H56" s="573">
        <v>0</v>
      </c>
      <c r="I56" s="573">
        <v>0</v>
      </c>
      <c r="J56" s="573">
        <v>0</v>
      </c>
      <c r="K56" s="573">
        <v>0</v>
      </c>
      <c r="L56" s="573">
        <v>0</v>
      </c>
      <c r="M56" s="573">
        <v>0</v>
      </c>
      <c r="N56" s="573">
        <v>0</v>
      </c>
      <c r="O56" s="573">
        <v>0</v>
      </c>
      <c r="P56" s="573">
        <v>0</v>
      </c>
      <c r="Q56" s="573">
        <v>0</v>
      </c>
      <c r="R56" s="573">
        <v>0</v>
      </c>
      <c r="S56" s="573">
        <v>0</v>
      </c>
      <c r="T56" s="573">
        <v>0</v>
      </c>
      <c r="U56" s="573">
        <v>0</v>
      </c>
      <c r="V56" s="573">
        <v>0</v>
      </c>
      <c r="W56" s="573">
        <v>0</v>
      </c>
      <c r="X56" s="573">
        <v>0</v>
      </c>
      <c r="Y56" s="574"/>
      <c r="Z56" s="574"/>
      <c r="AA56" s="573">
        <v>0</v>
      </c>
      <c r="AB56" s="573">
        <v>0</v>
      </c>
      <c r="AC56" s="573">
        <v>0</v>
      </c>
      <c r="AD56" s="573">
        <v>0</v>
      </c>
      <c r="AE56" s="573">
        <v>0</v>
      </c>
      <c r="AF56" s="573">
        <v>0</v>
      </c>
      <c r="AG56" s="573">
        <v>0</v>
      </c>
      <c r="AH56" s="573">
        <v>0</v>
      </c>
      <c r="AI56" s="573">
        <v>0</v>
      </c>
      <c r="AJ56" s="573">
        <v>0</v>
      </c>
      <c r="AK56" s="573">
        <v>0</v>
      </c>
      <c r="AL56" s="573">
        <v>0</v>
      </c>
      <c r="AM56" s="573">
        <v>0</v>
      </c>
      <c r="AN56" s="573">
        <v>0</v>
      </c>
      <c r="AO56" s="573">
        <v>0</v>
      </c>
      <c r="AP56" s="573">
        <v>0</v>
      </c>
      <c r="AQ56" s="573">
        <v>0</v>
      </c>
      <c r="AR56" s="573">
        <v>0</v>
      </c>
      <c r="AS56" s="573">
        <v>0</v>
      </c>
      <c r="AT56" s="573">
        <v>0</v>
      </c>
      <c r="AU56" s="573">
        <v>0</v>
      </c>
      <c r="AV56" s="573">
        <v>0</v>
      </c>
      <c r="AW56" s="575">
        <v>0</v>
      </c>
    </row>
    <row r="57" spans="2:49" ht="20.45" customHeight="1">
      <c r="B57" s="435" t="s">
        <v>539</v>
      </c>
      <c r="C57" s="452" t="s">
        <v>540</v>
      </c>
      <c r="D57" s="569">
        <v>2</v>
      </c>
      <c r="E57" s="572">
        <v>2</v>
      </c>
      <c r="F57" s="573">
        <v>0</v>
      </c>
      <c r="G57" s="573">
        <v>0</v>
      </c>
      <c r="H57" s="573">
        <v>0</v>
      </c>
      <c r="I57" s="573">
        <v>0</v>
      </c>
      <c r="J57" s="573">
        <v>0</v>
      </c>
      <c r="K57" s="573">
        <v>0</v>
      </c>
      <c r="L57" s="573">
        <v>0</v>
      </c>
      <c r="M57" s="573">
        <v>0</v>
      </c>
      <c r="N57" s="573">
        <v>0</v>
      </c>
      <c r="O57" s="573">
        <v>0</v>
      </c>
      <c r="P57" s="573">
        <v>0</v>
      </c>
      <c r="Q57" s="573">
        <v>0</v>
      </c>
      <c r="R57" s="573">
        <v>0</v>
      </c>
      <c r="S57" s="573">
        <v>0</v>
      </c>
      <c r="T57" s="573">
        <v>0</v>
      </c>
      <c r="U57" s="573">
        <v>0</v>
      </c>
      <c r="V57" s="573">
        <v>0</v>
      </c>
      <c r="W57" s="573">
        <v>0</v>
      </c>
      <c r="X57" s="573">
        <v>0</v>
      </c>
      <c r="Y57" s="574"/>
      <c r="Z57" s="574"/>
      <c r="AA57" s="573">
        <v>0</v>
      </c>
      <c r="AB57" s="573">
        <v>0</v>
      </c>
      <c r="AC57" s="573">
        <v>0</v>
      </c>
      <c r="AD57" s="573">
        <v>0</v>
      </c>
      <c r="AE57" s="573">
        <v>0</v>
      </c>
      <c r="AF57" s="573">
        <v>0</v>
      </c>
      <c r="AG57" s="573">
        <v>0</v>
      </c>
      <c r="AH57" s="573">
        <v>0</v>
      </c>
      <c r="AI57" s="573">
        <v>0</v>
      </c>
      <c r="AJ57" s="573">
        <v>0</v>
      </c>
      <c r="AK57" s="573">
        <v>0</v>
      </c>
      <c r="AL57" s="573">
        <v>0</v>
      </c>
      <c r="AM57" s="573">
        <v>0</v>
      </c>
      <c r="AN57" s="573">
        <v>0</v>
      </c>
      <c r="AO57" s="573">
        <v>0</v>
      </c>
      <c r="AP57" s="573">
        <v>0</v>
      </c>
      <c r="AQ57" s="573">
        <v>0</v>
      </c>
      <c r="AR57" s="573">
        <v>0</v>
      </c>
      <c r="AS57" s="573">
        <v>0</v>
      </c>
      <c r="AT57" s="573">
        <v>0</v>
      </c>
      <c r="AU57" s="573">
        <v>0</v>
      </c>
      <c r="AV57" s="573">
        <v>0</v>
      </c>
      <c r="AW57" s="575">
        <v>0</v>
      </c>
    </row>
    <row r="58" spans="2:49" ht="20.45" customHeight="1">
      <c r="B58" s="435"/>
      <c r="C58" s="452"/>
      <c r="D58" s="569"/>
      <c r="E58" s="572"/>
      <c r="F58" s="573"/>
      <c r="G58" s="573"/>
      <c r="H58" s="573"/>
      <c r="I58" s="573"/>
      <c r="J58" s="573"/>
      <c r="K58" s="573"/>
      <c r="L58" s="573"/>
      <c r="M58" s="573"/>
      <c r="N58" s="573"/>
      <c r="O58" s="573"/>
      <c r="P58" s="573"/>
      <c r="Q58" s="573"/>
      <c r="R58" s="573"/>
      <c r="S58" s="573"/>
      <c r="T58" s="573"/>
      <c r="U58" s="573"/>
      <c r="V58" s="573"/>
      <c r="W58" s="573"/>
      <c r="X58" s="573"/>
      <c r="Y58" s="574"/>
      <c r="Z58" s="574"/>
      <c r="AA58" s="573"/>
      <c r="AB58" s="573"/>
      <c r="AC58" s="573"/>
      <c r="AD58" s="573"/>
      <c r="AE58" s="573"/>
      <c r="AF58" s="573"/>
      <c r="AG58" s="573"/>
      <c r="AH58" s="573"/>
      <c r="AI58" s="573"/>
      <c r="AJ58" s="573"/>
      <c r="AK58" s="573"/>
      <c r="AL58" s="573"/>
      <c r="AM58" s="573"/>
      <c r="AN58" s="573"/>
      <c r="AO58" s="573"/>
      <c r="AP58" s="573"/>
      <c r="AQ58" s="573"/>
      <c r="AR58" s="573"/>
      <c r="AS58" s="573"/>
      <c r="AT58" s="573"/>
      <c r="AU58" s="573"/>
      <c r="AV58" s="573"/>
      <c r="AW58" s="575"/>
    </row>
    <row r="59" spans="2:49" ht="20.45" customHeight="1">
      <c r="B59" s="435"/>
      <c r="C59" s="452" t="s">
        <v>541</v>
      </c>
      <c r="D59" s="569">
        <v>6</v>
      </c>
      <c r="E59" s="572">
        <v>5</v>
      </c>
      <c r="F59" s="573">
        <v>0</v>
      </c>
      <c r="G59" s="573">
        <v>1</v>
      </c>
      <c r="H59" s="573">
        <v>0</v>
      </c>
      <c r="I59" s="573">
        <v>0</v>
      </c>
      <c r="J59" s="573">
        <v>0</v>
      </c>
      <c r="K59" s="573">
        <v>0</v>
      </c>
      <c r="L59" s="573">
        <v>0</v>
      </c>
      <c r="M59" s="573">
        <v>0</v>
      </c>
      <c r="N59" s="573">
        <v>0</v>
      </c>
      <c r="O59" s="573">
        <v>0</v>
      </c>
      <c r="P59" s="573">
        <v>0</v>
      </c>
      <c r="Q59" s="573">
        <v>3</v>
      </c>
      <c r="R59" s="573">
        <v>0</v>
      </c>
      <c r="S59" s="573">
        <v>0</v>
      </c>
      <c r="T59" s="573">
        <v>4</v>
      </c>
      <c r="U59" s="573">
        <v>0</v>
      </c>
      <c r="V59" s="573">
        <v>0</v>
      </c>
      <c r="W59" s="573">
        <v>1</v>
      </c>
      <c r="X59" s="573">
        <v>0</v>
      </c>
      <c r="Y59" s="574"/>
      <c r="Z59" s="574"/>
      <c r="AA59" s="573">
        <v>0</v>
      </c>
      <c r="AB59" s="573">
        <v>0</v>
      </c>
      <c r="AC59" s="573">
        <v>0</v>
      </c>
      <c r="AD59" s="573">
        <v>0</v>
      </c>
      <c r="AE59" s="573">
        <v>0</v>
      </c>
      <c r="AF59" s="573">
        <v>0</v>
      </c>
      <c r="AG59" s="573">
        <v>0</v>
      </c>
      <c r="AH59" s="573">
        <v>0</v>
      </c>
      <c r="AI59" s="573">
        <v>0</v>
      </c>
      <c r="AJ59" s="573">
        <v>0</v>
      </c>
      <c r="AK59" s="573">
        <v>0</v>
      </c>
      <c r="AL59" s="573">
        <v>0</v>
      </c>
      <c r="AM59" s="573">
        <v>0</v>
      </c>
      <c r="AN59" s="573">
        <v>2</v>
      </c>
      <c r="AO59" s="573">
        <v>0</v>
      </c>
      <c r="AP59" s="573">
        <v>0</v>
      </c>
      <c r="AQ59" s="573">
        <v>0</v>
      </c>
      <c r="AR59" s="573">
        <v>0</v>
      </c>
      <c r="AS59" s="573">
        <v>0</v>
      </c>
      <c r="AT59" s="573">
        <v>0</v>
      </c>
      <c r="AU59" s="573">
        <v>0</v>
      </c>
      <c r="AV59" s="573">
        <v>0</v>
      </c>
      <c r="AW59" s="575">
        <v>0</v>
      </c>
    </row>
    <row r="60" spans="2:49" ht="20.45" customHeight="1" thickBot="1">
      <c r="B60" s="436" t="s">
        <v>542</v>
      </c>
      <c r="C60" s="437" t="s">
        <v>543</v>
      </c>
      <c r="D60" s="576">
        <v>17</v>
      </c>
      <c r="E60" s="577">
        <v>7</v>
      </c>
      <c r="F60" s="578">
        <v>1</v>
      </c>
      <c r="G60" s="578">
        <v>1</v>
      </c>
      <c r="H60" s="578">
        <v>1</v>
      </c>
      <c r="I60" s="578">
        <v>1</v>
      </c>
      <c r="J60" s="578">
        <v>0</v>
      </c>
      <c r="K60" s="578">
        <v>0</v>
      </c>
      <c r="L60" s="578">
        <v>0</v>
      </c>
      <c r="M60" s="578">
        <v>0</v>
      </c>
      <c r="N60" s="578">
        <v>0</v>
      </c>
      <c r="O60" s="578">
        <v>0</v>
      </c>
      <c r="P60" s="578">
        <v>0</v>
      </c>
      <c r="Q60" s="578">
        <v>1</v>
      </c>
      <c r="R60" s="578">
        <v>0</v>
      </c>
      <c r="S60" s="578">
        <v>1</v>
      </c>
      <c r="T60" s="578">
        <v>0</v>
      </c>
      <c r="U60" s="578">
        <v>0</v>
      </c>
      <c r="V60" s="578">
        <v>0</v>
      </c>
      <c r="W60" s="578">
        <v>0</v>
      </c>
      <c r="X60" s="578">
        <v>0</v>
      </c>
      <c r="Y60" s="574"/>
      <c r="Z60" s="574"/>
      <c r="AA60" s="578">
        <v>0</v>
      </c>
      <c r="AB60" s="578">
        <v>0</v>
      </c>
      <c r="AC60" s="578">
        <v>0</v>
      </c>
      <c r="AD60" s="578">
        <v>0</v>
      </c>
      <c r="AE60" s="578">
        <v>4</v>
      </c>
      <c r="AF60" s="578">
        <v>0</v>
      </c>
      <c r="AG60" s="578">
        <v>0</v>
      </c>
      <c r="AH60" s="578">
        <v>0</v>
      </c>
      <c r="AI60" s="578">
        <v>0</v>
      </c>
      <c r="AJ60" s="578">
        <v>0</v>
      </c>
      <c r="AK60" s="578">
        <v>0</v>
      </c>
      <c r="AL60" s="578">
        <v>0</v>
      </c>
      <c r="AM60" s="578">
        <v>0</v>
      </c>
      <c r="AN60" s="578">
        <v>7</v>
      </c>
      <c r="AO60" s="578">
        <v>0</v>
      </c>
      <c r="AP60" s="578">
        <v>0</v>
      </c>
      <c r="AQ60" s="578">
        <v>0</v>
      </c>
      <c r="AR60" s="578">
        <v>0</v>
      </c>
      <c r="AS60" s="578">
        <v>0</v>
      </c>
      <c r="AT60" s="578">
        <v>0</v>
      </c>
      <c r="AU60" s="578">
        <v>0</v>
      </c>
      <c r="AV60" s="578">
        <v>0</v>
      </c>
      <c r="AW60" s="579">
        <v>1</v>
      </c>
    </row>
    <row r="61" spans="2:49" ht="20.100000000000001" customHeight="1">
      <c r="B61" s="187" t="s">
        <v>544</v>
      </c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>
        <v>0</v>
      </c>
      <c r="AR61" s="47"/>
    </row>
  </sheetData>
  <mergeCells count="23">
    <mergeCell ref="B11:C11"/>
    <mergeCell ref="AS2:AW2"/>
    <mergeCell ref="B5:C5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4:C24"/>
    <mergeCell ref="B26:C26"/>
    <mergeCell ref="B27:C27"/>
    <mergeCell ref="B28:C28"/>
    <mergeCell ref="B46:C46"/>
  </mergeCells>
  <phoneticPr fontId="2"/>
  <printOptions horizontalCentered="1" gridLinesSet="0"/>
  <pageMargins left="0.31496062992125984" right="0.31496062992125984" top="0.55118110236220474" bottom="0.39370078740157483" header="0.51181102362204722" footer="0.51181102362204722"/>
  <pageSetup paperSize="9" scale="45" firstPageNumber="144" fitToWidth="2" fitToHeight="2" pageOrder="overThenDown" orientation="portrait" useFirstPageNumber="1" horizontalDpi="300" verticalDpi="300" r:id="rId1"/>
  <headerFooter alignWithMargins="0"/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61"/>
  <sheetViews>
    <sheetView showGridLines="0" zoomScale="80" zoomScaleNormal="80" zoomScaleSheetLayoutView="80" workbookViewId="0"/>
  </sheetViews>
  <sheetFormatPr defaultColWidth="10.625" defaultRowHeight="18.75" customHeight="1"/>
  <cols>
    <col min="1" max="1" width="9" style="48" customWidth="1"/>
    <col min="2" max="2" width="14.375" style="48" customWidth="1"/>
    <col min="3" max="3" width="8.75" style="48" customWidth="1"/>
    <col min="4" max="4" width="10.25" style="48" customWidth="1"/>
    <col min="5" max="5" width="7.625" style="48" customWidth="1"/>
    <col min="6" max="7" width="7.875" style="48" customWidth="1"/>
    <col min="8" max="11" width="7.625" style="48" customWidth="1"/>
    <col min="12" max="14" width="10.125" style="48" customWidth="1"/>
    <col min="15" max="15" width="7.5" style="48" bestFit="1" customWidth="1"/>
    <col min="16" max="16" width="9.125" style="48" customWidth="1"/>
    <col min="17" max="18" width="7.5" style="48" bestFit="1" customWidth="1"/>
    <col min="19" max="19" width="2.75" style="48" customWidth="1"/>
    <col min="20" max="20" width="2.625" style="48" customWidth="1"/>
    <col min="21" max="256" width="10.625" style="48"/>
    <col min="257" max="257" width="9" style="48" customWidth="1"/>
    <col min="258" max="258" width="14.375" style="48" customWidth="1"/>
    <col min="259" max="259" width="8.75" style="48" customWidth="1"/>
    <col min="260" max="260" width="10.25" style="48" customWidth="1"/>
    <col min="261" max="261" width="7.625" style="48" customWidth="1"/>
    <col min="262" max="263" width="7.875" style="48" customWidth="1"/>
    <col min="264" max="267" width="7.625" style="48" customWidth="1"/>
    <col min="268" max="270" width="10.125" style="48" customWidth="1"/>
    <col min="271" max="271" width="7.5" style="48" bestFit="1" customWidth="1"/>
    <col min="272" max="272" width="9.125" style="48" customWidth="1"/>
    <col min="273" max="274" width="7.5" style="48" bestFit="1" customWidth="1"/>
    <col min="275" max="275" width="2.75" style="48" customWidth="1"/>
    <col min="276" max="276" width="2.625" style="48" customWidth="1"/>
    <col min="277" max="512" width="10.625" style="48"/>
    <col min="513" max="513" width="9" style="48" customWidth="1"/>
    <col min="514" max="514" width="14.375" style="48" customWidth="1"/>
    <col min="515" max="515" width="8.75" style="48" customWidth="1"/>
    <col min="516" max="516" width="10.25" style="48" customWidth="1"/>
    <col min="517" max="517" width="7.625" style="48" customWidth="1"/>
    <col min="518" max="519" width="7.875" style="48" customWidth="1"/>
    <col min="520" max="523" width="7.625" style="48" customWidth="1"/>
    <col min="524" max="526" width="10.125" style="48" customWidth="1"/>
    <col min="527" max="527" width="7.5" style="48" bestFit="1" customWidth="1"/>
    <col min="528" max="528" width="9.125" style="48" customWidth="1"/>
    <col min="529" max="530" width="7.5" style="48" bestFit="1" customWidth="1"/>
    <col min="531" max="531" width="2.75" style="48" customWidth="1"/>
    <col min="532" max="532" width="2.625" style="48" customWidth="1"/>
    <col min="533" max="768" width="10.625" style="48"/>
    <col min="769" max="769" width="9" style="48" customWidth="1"/>
    <col min="770" max="770" width="14.375" style="48" customWidth="1"/>
    <col min="771" max="771" width="8.75" style="48" customWidth="1"/>
    <col min="772" max="772" width="10.25" style="48" customWidth="1"/>
    <col min="773" max="773" width="7.625" style="48" customWidth="1"/>
    <col min="774" max="775" width="7.875" style="48" customWidth="1"/>
    <col min="776" max="779" width="7.625" style="48" customWidth="1"/>
    <col min="780" max="782" width="10.125" style="48" customWidth="1"/>
    <col min="783" max="783" width="7.5" style="48" bestFit="1" customWidth="1"/>
    <col min="784" max="784" width="9.125" style="48" customWidth="1"/>
    <col min="785" max="786" width="7.5" style="48" bestFit="1" customWidth="1"/>
    <col min="787" max="787" width="2.75" style="48" customWidth="1"/>
    <col min="788" max="788" width="2.625" style="48" customWidth="1"/>
    <col min="789" max="1024" width="10.625" style="48"/>
    <col min="1025" max="1025" width="9" style="48" customWidth="1"/>
    <col min="1026" max="1026" width="14.375" style="48" customWidth="1"/>
    <col min="1027" max="1027" width="8.75" style="48" customWidth="1"/>
    <col min="1028" max="1028" width="10.25" style="48" customWidth="1"/>
    <col min="1029" max="1029" width="7.625" style="48" customWidth="1"/>
    <col min="1030" max="1031" width="7.875" style="48" customWidth="1"/>
    <col min="1032" max="1035" width="7.625" style="48" customWidth="1"/>
    <col min="1036" max="1038" width="10.125" style="48" customWidth="1"/>
    <col min="1039" max="1039" width="7.5" style="48" bestFit="1" customWidth="1"/>
    <col min="1040" max="1040" width="9.125" style="48" customWidth="1"/>
    <col min="1041" max="1042" width="7.5" style="48" bestFit="1" customWidth="1"/>
    <col min="1043" max="1043" width="2.75" style="48" customWidth="1"/>
    <col min="1044" max="1044" width="2.625" style="48" customWidth="1"/>
    <col min="1045" max="1280" width="10.625" style="48"/>
    <col min="1281" max="1281" width="9" style="48" customWidth="1"/>
    <col min="1282" max="1282" width="14.375" style="48" customWidth="1"/>
    <col min="1283" max="1283" width="8.75" style="48" customWidth="1"/>
    <col min="1284" max="1284" width="10.25" style="48" customWidth="1"/>
    <col min="1285" max="1285" width="7.625" style="48" customWidth="1"/>
    <col min="1286" max="1287" width="7.875" style="48" customWidth="1"/>
    <col min="1288" max="1291" width="7.625" style="48" customWidth="1"/>
    <col min="1292" max="1294" width="10.125" style="48" customWidth="1"/>
    <col min="1295" max="1295" width="7.5" style="48" bestFit="1" customWidth="1"/>
    <col min="1296" max="1296" width="9.125" style="48" customWidth="1"/>
    <col min="1297" max="1298" width="7.5" style="48" bestFit="1" customWidth="1"/>
    <col min="1299" max="1299" width="2.75" style="48" customWidth="1"/>
    <col min="1300" max="1300" width="2.625" style="48" customWidth="1"/>
    <col min="1301" max="1536" width="10.625" style="48"/>
    <col min="1537" max="1537" width="9" style="48" customWidth="1"/>
    <col min="1538" max="1538" width="14.375" style="48" customWidth="1"/>
    <col min="1539" max="1539" width="8.75" style="48" customWidth="1"/>
    <col min="1540" max="1540" width="10.25" style="48" customWidth="1"/>
    <col min="1541" max="1541" width="7.625" style="48" customWidth="1"/>
    <col min="1542" max="1543" width="7.875" style="48" customWidth="1"/>
    <col min="1544" max="1547" width="7.625" style="48" customWidth="1"/>
    <col min="1548" max="1550" width="10.125" style="48" customWidth="1"/>
    <col min="1551" max="1551" width="7.5" style="48" bestFit="1" customWidth="1"/>
    <col min="1552" max="1552" width="9.125" style="48" customWidth="1"/>
    <col min="1553" max="1554" width="7.5" style="48" bestFit="1" customWidth="1"/>
    <col min="1555" max="1555" width="2.75" style="48" customWidth="1"/>
    <col min="1556" max="1556" width="2.625" style="48" customWidth="1"/>
    <col min="1557" max="1792" width="10.625" style="48"/>
    <col min="1793" max="1793" width="9" style="48" customWidth="1"/>
    <col min="1794" max="1794" width="14.375" style="48" customWidth="1"/>
    <col min="1795" max="1795" width="8.75" style="48" customWidth="1"/>
    <col min="1796" max="1796" width="10.25" style="48" customWidth="1"/>
    <col min="1797" max="1797" width="7.625" style="48" customWidth="1"/>
    <col min="1798" max="1799" width="7.875" style="48" customWidth="1"/>
    <col min="1800" max="1803" width="7.625" style="48" customWidth="1"/>
    <col min="1804" max="1806" width="10.125" style="48" customWidth="1"/>
    <col min="1807" max="1807" width="7.5" style="48" bestFit="1" customWidth="1"/>
    <col min="1808" max="1808" width="9.125" style="48" customWidth="1"/>
    <col min="1809" max="1810" width="7.5" style="48" bestFit="1" customWidth="1"/>
    <col min="1811" max="1811" width="2.75" style="48" customWidth="1"/>
    <col min="1812" max="1812" width="2.625" style="48" customWidth="1"/>
    <col min="1813" max="2048" width="10.625" style="48"/>
    <col min="2049" max="2049" width="9" style="48" customWidth="1"/>
    <col min="2050" max="2050" width="14.375" style="48" customWidth="1"/>
    <col min="2051" max="2051" width="8.75" style="48" customWidth="1"/>
    <col min="2052" max="2052" width="10.25" style="48" customWidth="1"/>
    <col min="2053" max="2053" width="7.625" style="48" customWidth="1"/>
    <col min="2054" max="2055" width="7.875" style="48" customWidth="1"/>
    <col min="2056" max="2059" width="7.625" style="48" customWidth="1"/>
    <col min="2060" max="2062" width="10.125" style="48" customWidth="1"/>
    <col min="2063" max="2063" width="7.5" style="48" bestFit="1" customWidth="1"/>
    <col min="2064" max="2064" width="9.125" style="48" customWidth="1"/>
    <col min="2065" max="2066" width="7.5" style="48" bestFit="1" customWidth="1"/>
    <col min="2067" max="2067" width="2.75" style="48" customWidth="1"/>
    <col min="2068" max="2068" width="2.625" style="48" customWidth="1"/>
    <col min="2069" max="2304" width="10.625" style="48"/>
    <col min="2305" max="2305" width="9" style="48" customWidth="1"/>
    <col min="2306" max="2306" width="14.375" style="48" customWidth="1"/>
    <col min="2307" max="2307" width="8.75" style="48" customWidth="1"/>
    <col min="2308" max="2308" width="10.25" style="48" customWidth="1"/>
    <col min="2309" max="2309" width="7.625" style="48" customWidth="1"/>
    <col min="2310" max="2311" width="7.875" style="48" customWidth="1"/>
    <col min="2312" max="2315" width="7.625" style="48" customWidth="1"/>
    <col min="2316" max="2318" width="10.125" style="48" customWidth="1"/>
    <col min="2319" max="2319" width="7.5" style="48" bestFit="1" customWidth="1"/>
    <col min="2320" max="2320" width="9.125" style="48" customWidth="1"/>
    <col min="2321" max="2322" width="7.5" style="48" bestFit="1" customWidth="1"/>
    <col min="2323" max="2323" width="2.75" style="48" customWidth="1"/>
    <col min="2324" max="2324" width="2.625" style="48" customWidth="1"/>
    <col min="2325" max="2560" width="10.625" style="48"/>
    <col min="2561" max="2561" width="9" style="48" customWidth="1"/>
    <col min="2562" max="2562" width="14.375" style="48" customWidth="1"/>
    <col min="2563" max="2563" width="8.75" style="48" customWidth="1"/>
    <col min="2564" max="2564" width="10.25" style="48" customWidth="1"/>
    <col min="2565" max="2565" width="7.625" style="48" customWidth="1"/>
    <col min="2566" max="2567" width="7.875" style="48" customWidth="1"/>
    <col min="2568" max="2571" width="7.625" style="48" customWidth="1"/>
    <col min="2572" max="2574" width="10.125" style="48" customWidth="1"/>
    <col min="2575" max="2575" width="7.5" style="48" bestFit="1" customWidth="1"/>
    <col min="2576" max="2576" width="9.125" style="48" customWidth="1"/>
    <col min="2577" max="2578" width="7.5" style="48" bestFit="1" customWidth="1"/>
    <col min="2579" max="2579" width="2.75" style="48" customWidth="1"/>
    <col min="2580" max="2580" width="2.625" style="48" customWidth="1"/>
    <col min="2581" max="2816" width="10.625" style="48"/>
    <col min="2817" max="2817" width="9" style="48" customWidth="1"/>
    <col min="2818" max="2818" width="14.375" style="48" customWidth="1"/>
    <col min="2819" max="2819" width="8.75" style="48" customWidth="1"/>
    <col min="2820" max="2820" width="10.25" style="48" customWidth="1"/>
    <col min="2821" max="2821" width="7.625" style="48" customWidth="1"/>
    <col min="2822" max="2823" width="7.875" style="48" customWidth="1"/>
    <col min="2824" max="2827" width="7.625" style="48" customWidth="1"/>
    <col min="2828" max="2830" width="10.125" style="48" customWidth="1"/>
    <col min="2831" max="2831" width="7.5" style="48" bestFit="1" customWidth="1"/>
    <col min="2832" max="2832" width="9.125" style="48" customWidth="1"/>
    <col min="2833" max="2834" width="7.5" style="48" bestFit="1" customWidth="1"/>
    <col min="2835" max="2835" width="2.75" style="48" customWidth="1"/>
    <col min="2836" max="2836" width="2.625" style="48" customWidth="1"/>
    <col min="2837" max="3072" width="10.625" style="48"/>
    <col min="3073" max="3073" width="9" style="48" customWidth="1"/>
    <col min="3074" max="3074" width="14.375" style="48" customWidth="1"/>
    <col min="3075" max="3075" width="8.75" style="48" customWidth="1"/>
    <col min="3076" max="3076" width="10.25" style="48" customWidth="1"/>
    <col min="3077" max="3077" width="7.625" style="48" customWidth="1"/>
    <col min="3078" max="3079" width="7.875" style="48" customWidth="1"/>
    <col min="3080" max="3083" width="7.625" style="48" customWidth="1"/>
    <col min="3084" max="3086" width="10.125" style="48" customWidth="1"/>
    <col min="3087" max="3087" width="7.5" style="48" bestFit="1" customWidth="1"/>
    <col min="3088" max="3088" width="9.125" style="48" customWidth="1"/>
    <col min="3089" max="3090" width="7.5" style="48" bestFit="1" customWidth="1"/>
    <col min="3091" max="3091" width="2.75" style="48" customWidth="1"/>
    <col min="3092" max="3092" width="2.625" style="48" customWidth="1"/>
    <col min="3093" max="3328" width="10.625" style="48"/>
    <col min="3329" max="3329" width="9" style="48" customWidth="1"/>
    <col min="3330" max="3330" width="14.375" style="48" customWidth="1"/>
    <col min="3331" max="3331" width="8.75" style="48" customWidth="1"/>
    <col min="3332" max="3332" width="10.25" style="48" customWidth="1"/>
    <col min="3333" max="3333" width="7.625" style="48" customWidth="1"/>
    <col min="3334" max="3335" width="7.875" style="48" customWidth="1"/>
    <col min="3336" max="3339" width="7.625" style="48" customWidth="1"/>
    <col min="3340" max="3342" width="10.125" style="48" customWidth="1"/>
    <col min="3343" max="3343" width="7.5" style="48" bestFit="1" customWidth="1"/>
    <col min="3344" max="3344" width="9.125" style="48" customWidth="1"/>
    <col min="3345" max="3346" width="7.5" style="48" bestFit="1" customWidth="1"/>
    <col min="3347" max="3347" width="2.75" style="48" customWidth="1"/>
    <col min="3348" max="3348" width="2.625" style="48" customWidth="1"/>
    <col min="3349" max="3584" width="10.625" style="48"/>
    <col min="3585" max="3585" width="9" style="48" customWidth="1"/>
    <col min="3586" max="3586" width="14.375" style="48" customWidth="1"/>
    <col min="3587" max="3587" width="8.75" style="48" customWidth="1"/>
    <col min="3588" max="3588" width="10.25" style="48" customWidth="1"/>
    <col min="3589" max="3589" width="7.625" style="48" customWidth="1"/>
    <col min="3590" max="3591" width="7.875" style="48" customWidth="1"/>
    <col min="3592" max="3595" width="7.625" style="48" customWidth="1"/>
    <col min="3596" max="3598" width="10.125" style="48" customWidth="1"/>
    <col min="3599" max="3599" width="7.5" style="48" bestFit="1" customWidth="1"/>
    <col min="3600" max="3600" width="9.125" style="48" customWidth="1"/>
    <col min="3601" max="3602" width="7.5" style="48" bestFit="1" customWidth="1"/>
    <col min="3603" max="3603" width="2.75" style="48" customWidth="1"/>
    <col min="3604" max="3604" width="2.625" style="48" customWidth="1"/>
    <col min="3605" max="3840" width="10.625" style="48"/>
    <col min="3841" max="3841" width="9" style="48" customWidth="1"/>
    <col min="3842" max="3842" width="14.375" style="48" customWidth="1"/>
    <col min="3843" max="3843" width="8.75" style="48" customWidth="1"/>
    <col min="3844" max="3844" width="10.25" style="48" customWidth="1"/>
    <col min="3845" max="3845" width="7.625" style="48" customWidth="1"/>
    <col min="3846" max="3847" width="7.875" style="48" customWidth="1"/>
    <col min="3848" max="3851" width="7.625" style="48" customWidth="1"/>
    <col min="3852" max="3854" width="10.125" style="48" customWidth="1"/>
    <col min="3855" max="3855" width="7.5" style="48" bestFit="1" customWidth="1"/>
    <col min="3856" max="3856" width="9.125" style="48" customWidth="1"/>
    <col min="3857" max="3858" width="7.5" style="48" bestFit="1" customWidth="1"/>
    <col min="3859" max="3859" width="2.75" style="48" customWidth="1"/>
    <col min="3860" max="3860" width="2.625" style="48" customWidth="1"/>
    <col min="3861" max="4096" width="10.625" style="48"/>
    <col min="4097" max="4097" width="9" style="48" customWidth="1"/>
    <col min="4098" max="4098" width="14.375" style="48" customWidth="1"/>
    <col min="4099" max="4099" width="8.75" style="48" customWidth="1"/>
    <col min="4100" max="4100" width="10.25" style="48" customWidth="1"/>
    <col min="4101" max="4101" width="7.625" style="48" customWidth="1"/>
    <col min="4102" max="4103" width="7.875" style="48" customWidth="1"/>
    <col min="4104" max="4107" width="7.625" style="48" customWidth="1"/>
    <col min="4108" max="4110" width="10.125" style="48" customWidth="1"/>
    <col min="4111" max="4111" width="7.5" style="48" bestFit="1" customWidth="1"/>
    <col min="4112" max="4112" width="9.125" style="48" customWidth="1"/>
    <col min="4113" max="4114" width="7.5" style="48" bestFit="1" customWidth="1"/>
    <col min="4115" max="4115" width="2.75" style="48" customWidth="1"/>
    <col min="4116" max="4116" width="2.625" style="48" customWidth="1"/>
    <col min="4117" max="4352" width="10.625" style="48"/>
    <col min="4353" max="4353" width="9" style="48" customWidth="1"/>
    <col min="4354" max="4354" width="14.375" style="48" customWidth="1"/>
    <col min="4355" max="4355" width="8.75" style="48" customWidth="1"/>
    <col min="4356" max="4356" width="10.25" style="48" customWidth="1"/>
    <col min="4357" max="4357" width="7.625" style="48" customWidth="1"/>
    <col min="4358" max="4359" width="7.875" style="48" customWidth="1"/>
    <col min="4360" max="4363" width="7.625" style="48" customWidth="1"/>
    <col min="4364" max="4366" width="10.125" style="48" customWidth="1"/>
    <col min="4367" max="4367" width="7.5" style="48" bestFit="1" customWidth="1"/>
    <col min="4368" max="4368" width="9.125" style="48" customWidth="1"/>
    <col min="4369" max="4370" width="7.5" style="48" bestFit="1" customWidth="1"/>
    <col min="4371" max="4371" width="2.75" style="48" customWidth="1"/>
    <col min="4372" max="4372" width="2.625" style="48" customWidth="1"/>
    <col min="4373" max="4608" width="10.625" style="48"/>
    <col min="4609" max="4609" width="9" style="48" customWidth="1"/>
    <col min="4610" max="4610" width="14.375" style="48" customWidth="1"/>
    <col min="4611" max="4611" width="8.75" style="48" customWidth="1"/>
    <col min="4612" max="4612" width="10.25" style="48" customWidth="1"/>
    <col min="4613" max="4613" width="7.625" style="48" customWidth="1"/>
    <col min="4614" max="4615" width="7.875" style="48" customWidth="1"/>
    <col min="4616" max="4619" width="7.625" style="48" customWidth="1"/>
    <col min="4620" max="4622" width="10.125" style="48" customWidth="1"/>
    <col min="4623" max="4623" width="7.5" style="48" bestFit="1" customWidth="1"/>
    <col min="4624" max="4624" width="9.125" style="48" customWidth="1"/>
    <col min="4625" max="4626" width="7.5" style="48" bestFit="1" customWidth="1"/>
    <col min="4627" max="4627" width="2.75" style="48" customWidth="1"/>
    <col min="4628" max="4628" width="2.625" style="48" customWidth="1"/>
    <col min="4629" max="4864" width="10.625" style="48"/>
    <col min="4865" max="4865" width="9" style="48" customWidth="1"/>
    <col min="4866" max="4866" width="14.375" style="48" customWidth="1"/>
    <col min="4867" max="4867" width="8.75" style="48" customWidth="1"/>
    <col min="4868" max="4868" width="10.25" style="48" customWidth="1"/>
    <col min="4869" max="4869" width="7.625" style="48" customWidth="1"/>
    <col min="4870" max="4871" width="7.875" style="48" customWidth="1"/>
    <col min="4872" max="4875" width="7.625" style="48" customWidth="1"/>
    <col min="4876" max="4878" width="10.125" style="48" customWidth="1"/>
    <col min="4879" max="4879" width="7.5" style="48" bestFit="1" customWidth="1"/>
    <col min="4880" max="4880" width="9.125" style="48" customWidth="1"/>
    <col min="4881" max="4882" width="7.5" style="48" bestFit="1" customWidth="1"/>
    <col min="4883" max="4883" width="2.75" style="48" customWidth="1"/>
    <col min="4884" max="4884" width="2.625" style="48" customWidth="1"/>
    <col min="4885" max="5120" width="10.625" style="48"/>
    <col min="5121" max="5121" width="9" style="48" customWidth="1"/>
    <col min="5122" max="5122" width="14.375" style="48" customWidth="1"/>
    <col min="5123" max="5123" width="8.75" style="48" customWidth="1"/>
    <col min="5124" max="5124" width="10.25" style="48" customWidth="1"/>
    <col min="5125" max="5125" width="7.625" style="48" customWidth="1"/>
    <col min="5126" max="5127" width="7.875" style="48" customWidth="1"/>
    <col min="5128" max="5131" width="7.625" style="48" customWidth="1"/>
    <col min="5132" max="5134" width="10.125" style="48" customWidth="1"/>
    <col min="5135" max="5135" width="7.5" style="48" bestFit="1" customWidth="1"/>
    <col min="5136" max="5136" width="9.125" style="48" customWidth="1"/>
    <col min="5137" max="5138" width="7.5" style="48" bestFit="1" customWidth="1"/>
    <col min="5139" max="5139" width="2.75" style="48" customWidth="1"/>
    <col min="5140" max="5140" width="2.625" style="48" customWidth="1"/>
    <col min="5141" max="5376" width="10.625" style="48"/>
    <col min="5377" max="5377" width="9" style="48" customWidth="1"/>
    <col min="5378" max="5378" width="14.375" style="48" customWidth="1"/>
    <col min="5379" max="5379" width="8.75" style="48" customWidth="1"/>
    <col min="5380" max="5380" width="10.25" style="48" customWidth="1"/>
    <col min="5381" max="5381" width="7.625" style="48" customWidth="1"/>
    <col min="5382" max="5383" width="7.875" style="48" customWidth="1"/>
    <col min="5384" max="5387" width="7.625" style="48" customWidth="1"/>
    <col min="5388" max="5390" width="10.125" style="48" customWidth="1"/>
    <col min="5391" max="5391" width="7.5" style="48" bestFit="1" customWidth="1"/>
    <col min="5392" max="5392" width="9.125" style="48" customWidth="1"/>
    <col min="5393" max="5394" width="7.5" style="48" bestFit="1" customWidth="1"/>
    <col min="5395" max="5395" width="2.75" style="48" customWidth="1"/>
    <col min="5396" max="5396" width="2.625" style="48" customWidth="1"/>
    <col min="5397" max="5632" width="10.625" style="48"/>
    <col min="5633" max="5633" width="9" style="48" customWidth="1"/>
    <col min="5634" max="5634" width="14.375" style="48" customWidth="1"/>
    <col min="5635" max="5635" width="8.75" style="48" customWidth="1"/>
    <col min="5636" max="5636" width="10.25" style="48" customWidth="1"/>
    <col min="5637" max="5637" width="7.625" style="48" customWidth="1"/>
    <col min="5638" max="5639" width="7.875" style="48" customWidth="1"/>
    <col min="5640" max="5643" width="7.625" style="48" customWidth="1"/>
    <col min="5644" max="5646" width="10.125" style="48" customWidth="1"/>
    <col min="5647" max="5647" width="7.5" style="48" bestFit="1" customWidth="1"/>
    <col min="5648" max="5648" width="9.125" style="48" customWidth="1"/>
    <col min="5649" max="5650" width="7.5" style="48" bestFit="1" customWidth="1"/>
    <col min="5651" max="5651" width="2.75" style="48" customWidth="1"/>
    <col min="5652" max="5652" width="2.625" style="48" customWidth="1"/>
    <col min="5653" max="5888" width="10.625" style="48"/>
    <col min="5889" max="5889" width="9" style="48" customWidth="1"/>
    <col min="5890" max="5890" width="14.375" style="48" customWidth="1"/>
    <col min="5891" max="5891" width="8.75" style="48" customWidth="1"/>
    <col min="5892" max="5892" width="10.25" style="48" customWidth="1"/>
    <col min="5893" max="5893" width="7.625" style="48" customWidth="1"/>
    <col min="5894" max="5895" width="7.875" style="48" customWidth="1"/>
    <col min="5896" max="5899" width="7.625" style="48" customWidth="1"/>
    <col min="5900" max="5902" width="10.125" style="48" customWidth="1"/>
    <col min="5903" max="5903" width="7.5" style="48" bestFit="1" customWidth="1"/>
    <col min="5904" max="5904" width="9.125" style="48" customWidth="1"/>
    <col min="5905" max="5906" width="7.5" style="48" bestFit="1" customWidth="1"/>
    <col min="5907" max="5907" width="2.75" style="48" customWidth="1"/>
    <col min="5908" max="5908" width="2.625" style="48" customWidth="1"/>
    <col min="5909" max="6144" width="10.625" style="48"/>
    <col min="6145" max="6145" width="9" style="48" customWidth="1"/>
    <col min="6146" max="6146" width="14.375" style="48" customWidth="1"/>
    <col min="6147" max="6147" width="8.75" style="48" customWidth="1"/>
    <col min="6148" max="6148" width="10.25" style="48" customWidth="1"/>
    <col min="6149" max="6149" width="7.625" style="48" customWidth="1"/>
    <col min="6150" max="6151" width="7.875" style="48" customWidth="1"/>
    <col min="6152" max="6155" width="7.625" style="48" customWidth="1"/>
    <col min="6156" max="6158" width="10.125" style="48" customWidth="1"/>
    <col min="6159" max="6159" width="7.5" style="48" bestFit="1" customWidth="1"/>
    <col min="6160" max="6160" width="9.125" style="48" customWidth="1"/>
    <col min="6161" max="6162" width="7.5" style="48" bestFit="1" customWidth="1"/>
    <col min="6163" max="6163" width="2.75" style="48" customWidth="1"/>
    <col min="6164" max="6164" width="2.625" style="48" customWidth="1"/>
    <col min="6165" max="6400" width="10.625" style="48"/>
    <col min="6401" max="6401" width="9" style="48" customWidth="1"/>
    <col min="6402" max="6402" width="14.375" style="48" customWidth="1"/>
    <col min="6403" max="6403" width="8.75" style="48" customWidth="1"/>
    <col min="6404" max="6404" width="10.25" style="48" customWidth="1"/>
    <col min="6405" max="6405" width="7.625" style="48" customWidth="1"/>
    <col min="6406" max="6407" width="7.875" style="48" customWidth="1"/>
    <col min="6408" max="6411" width="7.625" style="48" customWidth="1"/>
    <col min="6412" max="6414" width="10.125" style="48" customWidth="1"/>
    <col min="6415" max="6415" width="7.5" style="48" bestFit="1" customWidth="1"/>
    <col min="6416" max="6416" width="9.125" style="48" customWidth="1"/>
    <col min="6417" max="6418" width="7.5" style="48" bestFit="1" customWidth="1"/>
    <col min="6419" max="6419" width="2.75" style="48" customWidth="1"/>
    <col min="6420" max="6420" width="2.625" style="48" customWidth="1"/>
    <col min="6421" max="6656" width="10.625" style="48"/>
    <col min="6657" max="6657" width="9" style="48" customWidth="1"/>
    <col min="6658" max="6658" width="14.375" style="48" customWidth="1"/>
    <col min="6659" max="6659" width="8.75" style="48" customWidth="1"/>
    <col min="6660" max="6660" width="10.25" style="48" customWidth="1"/>
    <col min="6661" max="6661" width="7.625" style="48" customWidth="1"/>
    <col min="6662" max="6663" width="7.875" style="48" customWidth="1"/>
    <col min="6664" max="6667" width="7.625" style="48" customWidth="1"/>
    <col min="6668" max="6670" width="10.125" style="48" customWidth="1"/>
    <col min="6671" max="6671" width="7.5" style="48" bestFit="1" customWidth="1"/>
    <col min="6672" max="6672" width="9.125" style="48" customWidth="1"/>
    <col min="6673" max="6674" width="7.5" style="48" bestFit="1" customWidth="1"/>
    <col min="6675" max="6675" width="2.75" style="48" customWidth="1"/>
    <col min="6676" max="6676" width="2.625" style="48" customWidth="1"/>
    <col min="6677" max="6912" width="10.625" style="48"/>
    <col min="6913" max="6913" width="9" style="48" customWidth="1"/>
    <col min="6914" max="6914" width="14.375" style="48" customWidth="1"/>
    <col min="6915" max="6915" width="8.75" style="48" customWidth="1"/>
    <col min="6916" max="6916" width="10.25" style="48" customWidth="1"/>
    <col min="6917" max="6917" width="7.625" style="48" customWidth="1"/>
    <col min="6918" max="6919" width="7.875" style="48" customWidth="1"/>
    <col min="6920" max="6923" width="7.625" style="48" customWidth="1"/>
    <col min="6924" max="6926" width="10.125" style="48" customWidth="1"/>
    <col min="6927" max="6927" width="7.5" style="48" bestFit="1" customWidth="1"/>
    <col min="6928" max="6928" width="9.125" style="48" customWidth="1"/>
    <col min="6929" max="6930" width="7.5" style="48" bestFit="1" customWidth="1"/>
    <col min="6931" max="6931" width="2.75" style="48" customWidth="1"/>
    <col min="6932" max="6932" width="2.625" style="48" customWidth="1"/>
    <col min="6933" max="7168" width="10.625" style="48"/>
    <col min="7169" max="7169" width="9" style="48" customWidth="1"/>
    <col min="7170" max="7170" width="14.375" style="48" customWidth="1"/>
    <col min="7171" max="7171" width="8.75" style="48" customWidth="1"/>
    <col min="7172" max="7172" width="10.25" style="48" customWidth="1"/>
    <col min="7173" max="7173" width="7.625" style="48" customWidth="1"/>
    <col min="7174" max="7175" width="7.875" style="48" customWidth="1"/>
    <col min="7176" max="7179" width="7.625" style="48" customWidth="1"/>
    <col min="7180" max="7182" width="10.125" style="48" customWidth="1"/>
    <col min="7183" max="7183" width="7.5" style="48" bestFit="1" customWidth="1"/>
    <col min="7184" max="7184" width="9.125" style="48" customWidth="1"/>
    <col min="7185" max="7186" width="7.5" style="48" bestFit="1" customWidth="1"/>
    <col min="7187" max="7187" width="2.75" style="48" customWidth="1"/>
    <col min="7188" max="7188" width="2.625" style="48" customWidth="1"/>
    <col min="7189" max="7424" width="10.625" style="48"/>
    <col min="7425" max="7425" width="9" style="48" customWidth="1"/>
    <col min="7426" max="7426" width="14.375" style="48" customWidth="1"/>
    <col min="7427" max="7427" width="8.75" style="48" customWidth="1"/>
    <col min="7428" max="7428" width="10.25" style="48" customWidth="1"/>
    <col min="7429" max="7429" width="7.625" style="48" customWidth="1"/>
    <col min="7430" max="7431" width="7.875" style="48" customWidth="1"/>
    <col min="7432" max="7435" width="7.625" style="48" customWidth="1"/>
    <col min="7436" max="7438" width="10.125" style="48" customWidth="1"/>
    <col min="7439" max="7439" width="7.5" style="48" bestFit="1" customWidth="1"/>
    <col min="7440" max="7440" width="9.125" style="48" customWidth="1"/>
    <col min="7441" max="7442" width="7.5" style="48" bestFit="1" customWidth="1"/>
    <col min="7443" max="7443" width="2.75" style="48" customWidth="1"/>
    <col min="7444" max="7444" width="2.625" style="48" customWidth="1"/>
    <col min="7445" max="7680" width="10.625" style="48"/>
    <col min="7681" max="7681" width="9" style="48" customWidth="1"/>
    <col min="7682" max="7682" width="14.375" style="48" customWidth="1"/>
    <col min="7683" max="7683" width="8.75" style="48" customWidth="1"/>
    <col min="7684" max="7684" width="10.25" style="48" customWidth="1"/>
    <col min="7685" max="7685" width="7.625" style="48" customWidth="1"/>
    <col min="7686" max="7687" width="7.875" style="48" customWidth="1"/>
    <col min="7688" max="7691" width="7.625" style="48" customWidth="1"/>
    <col min="7692" max="7694" width="10.125" style="48" customWidth="1"/>
    <col min="7695" max="7695" width="7.5" style="48" bestFit="1" customWidth="1"/>
    <col min="7696" max="7696" width="9.125" style="48" customWidth="1"/>
    <col min="7697" max="7698" width="7.5" style="48" bestFit="1" customWidth="1"/>
    <col min="7699" max="7699" width="2.75" style="48" customWidth="1"/>
    <col min="7700" max="7700" width="2.625" style="48" customWidth="1"/>
    <col min="7701" max="7936" width="10.625" style="48"/>
    <col min="7937" max="7937" width="9" style="48" customWidth="1"/>
    <col min="7938" max="7938" width="14.375" style="48" customWidth="1"/>
    <col min="7939" max="7939" width="8.75" style="48" customWidth="1"/>
    <col min="7940" max="7940" width="10.25" style="48" customWidth="1"/>
    <col min="7941" max="7941" width="7.625" style="48" customWidth="1"/>
    <col min="7942" max="7943" width="7.875" style="48" customWidth="1"/>
    <col min="7944" max="7947" width="7.625" style="48" customWidth="1"/>
    <col min="7948" max="7950" width="10.125" style="48" customWidth="1"/>
    <col min="7951" max="7951" width="7.5" style="48" bestFit="1" customWidth="1"/>
    <col min="7952" max="7952" width="9.125" style="48" customWidth="1"/>
    <col min="7953" max="7954" width="7.5" style="48" bestFit="1" customWidth="1"/>
    <col min="7955" max="7955" width="2.75" style="48" customWidth="1"/>
    <col min="7956" max="7956" width="2.625" style="48" customWidth="1"/>
    <col min="7957" max="8192" width="10.625" style="48"/>
    <col min="8193" max="8193" width="9" style="48" customWidth="1"/>
    <col min="8194" max="8194" width="14.375" style="48" customWidth="1"/>
    <col min="8195" max="8195" width="8.75" style="48" customWidth="1"/>
    <col min="8196" max="8196" width="10.25" style="48" customWidth="1"/>
    <col min="8197" max="8197" width="7.625" style="48" customWidth="1"/>
    <col min="8198" max="8199" width="7.875" style="48" customWidth="1"/>
    <col min="8200" max="8203" width="7.625" style="48" customWidth="1"/>
    <col min="8204" max="8206" width="10.125" style="48" customWidth="1"/>
    <col min="8207" max="8207" width="7.5" style="48" bestFit="1" customWidth="1"/>
    <col min="8208" max="8208" width="9.125" style="48" customWidth="1"/>
    <col min="8209" max="8210" width="7.5" style="48" bestFit="1" customWidth="1"/>
    <col min="8211" max="8211" width="2.75" style="48" customWidth="1"/>
    <col min="8212" max="8212" width="2.625" style="48" customWidth="1"/>
    <col min="8213" max="8448" width="10.625" style="48"/>
    <col min="8449" max="8449" width="9" style="48" customWidth="1"/>
    <col min="8450" max="8450" width="14.375" style="48" customWidth="1"/>
    <col min="8451" max="8451" width="8.75" style="48" customWidth="1"/>
    <col min="8452" max="8452" width="10.25" style="48" customWidth="1"/>
    <col min="8453" max="8453" width="7.625" style="48" customWidth="1"/>
    <col min="8454" max="8455" width="7.875" style="48" customWidth="1"/>
    <col min="8456" max="8459" width="7.625" style="48" customWidth="1"/>
    <col min="8460" max="8462" width="10.125" style="48" customWidth="1"/>
    <col min="8463" max="8463" width="7.5" style="48" bestFit="1" customWidth="1"/>
    <col min="8464" max="8464" width="9.125" style="48" customWidth="1"/>
    <col min="8465" max="8466" width="7.5" style="48" bestFit="1" customWidth="1"/>
    <col min="8467" max="8467" width="2.75" style="48" customWidth="1"/>
    <col min="8468" max="8468" width="2.625" style="48" customWidth="1"/>
    <col min="8469" max="8704" width="10.625" style="48"/>
    <col min="8705" max="8705" width="9" style="48" customWidth="1"/>
    <col min="8706" max="8706" width="14.375" style="48" customWidth="1"/>
    <col min="8707" max="8707" width="8.75" style="48" customWidth="1"/>
    <col min="8708" max="8708" width="10.25" style="48" customWidth="1"/>
    <col min="8709" max="8709" width="7.625" style="48" customWidth="1"/>
    <col min="8710" max="8711" width="7.875" style="48" customWidth="1"/>
    <col min="8712" max="8715" width="7.625" style="48" customWidth="1"/>
    <col min="8716" max="8718" width="10.125" style="48" customWidth="1"/>
    <col min="8719" max="8719" width="7.5" style="48" bestFit="1" customWidth="1"/>
    <col min="8720" max="8720" width="9.125" style="48" customWidth="1"/>
    <col min="8721" max="8722" width="7.5" style="48" bestFit="1" customWidth="1"/>
    <col min="8723" max="8723" width="2.75" style="48" customWidth="1"/>
    <col min="8724" max="8724" width="2.625" style="48" customWidth="1"/>
    <col min="8725" max="8960" width="10.625" style="48"/>
    <col min="8961" max="8961" width="9" style="48" customWidth="1"/>
    <col min="8962" max="8962" width="14.375" style="48" customWidth="1"/>
    <col min="8963" max="8963" width="8.75" style="48" customWidth="1"/>
    <col min="8964" max="8964" width="10.25" style="48" customWidth="1"/>
    <col min="8965" max="8965" width="7.625" style="48" customWidth="1"/>
    <col min="8966" max="8967" width="7.875" style="48" customWidth="1"/>
    <col min="8968" max="8971" width="7.625" style="48" customWidth="1"/>
    <col min="8972" max="8974" width="10.125" style="48" customWidth="1"/>
    <col min="8975" max="8975" width="7.5" style="48" bestFit="1" customWidth="1"/>
    <col min="8976" max="8976" width="9.125" style="48" customWidth="1"/>
    <col min="8977" max="8978" width="7.5" style="48" bestFit="1" customWidth="1"/>
    <col min="8979" max="8979" width="2.75" style="48" customWidth="1"/>
    <col min="8980" max="8980" width="2.625" style="48" customWidth="1"/>
    <col min="8981" max="9216" width="10.625" style="48"/>
    <col min="9217" max="9217" width="9" style="48" customWidth="1"/>
    <col min="9218" max="9218" width="14.375" style="48" customWidth="1"/>
    <col min="9219" max="9219" width="8.75" style="48" customWidth="1"/>
    <col min="9220" max="9220" width="10.25" style="48" customWidth="1"/>
    <col min="9221" max="9221" width="7.625" style="48" customWidth="1"/>
    <col min="9222" max="9223" width="7.875" style="48" customWidth="1"/>
    <col min="9224" max="9227" width="7.625" style="48" customWidth="1"/>
    <col min="9228" max="9230" width="10.125" style="48" customWidth="1"/>
    <col min="9231" max="9231" width="7.5" style="48" bestFit="1" customWidth="1"/>
    <col min="9232" max="9232" width="9.125" style="48" customWidth="1"/>
    <col min="9233" max="9234" width="7.5" style="48" bestFit="1" customWidth="1"/>
    <col min="9235" max="9235" width="2.75" style="48" customWidth="1"/>
    <col min="9236" max="9236" width="2.625" style="48" customWidth="1"/>
    <col min="9237" max="9472" width="10.625" style="48"/>
    <col min="9473" max="9473" width="9" style="48" customWidth="1"/>
    <col min="9474" max="9474" width="14.375" style="48" customWidth="1"/>
    <col min="9475" max="9475" width="8.75" style="48" customWidth="1"/>
    <col min="9476" max="9476" width="10.25" style="48" customWidth="1"/>
    <col min="9477" max="9477" width="7.625" style="48" customWidth="1"/>
    <col min="9478" max="9479" width="7.875" style="48" customWidth="1"/>
    <col min="9480" max="9483" width="7.625" style="48" customWidth="1"/>
    <col min="9484" max="9486" width="10.125" style="48" customWidth="1"/>
    <col min="9487" max="9487" width="7.5" style="48" bestFit="1" customWidth="1"/>
    <col min="9488" max="9488" width="9.125" style="48" customWidth="1"/>
    <col min="9489" max="9490" width="7.5" style="48" bestFit="1" customWidth="1"/>
    <col min="9491" max="9491" width="2.75" style="48" customWidth="1"/>
    <col min="9492" max="9492" width="2.625" style="48" customWidth="1"/>
    <col min="9493" max="9728" width="10.625" style="48"/>
    <col min="9729" max="9729" width="9" style="48" customWidth="1"/>
    <col min="9730" max="9730" width="14.375" style="48" customWidth="1"/>
    <col min="9731" max="9731" width="8.75" style="48" customWidth="1"/>
    <col min="9732" max="9732" width="10.25" style="48" customWidth="1"/>
    <col min="9733" max="9733" width="7.625" style="48" customWidth="1"/>
    <col min="9734" max="9735" width="7.875" style="48" customWidth="1"/>
    <col min="9736" max="9739" width="7.625" style="48" customWidth="1"/>
    <col min="9740" max="9742" width="10.125" style="48" customWidth="1"/>
    <col min="9743" max="9743" width="7.5" style="48" bestFit="1" customWidth="1"/>
    <col min="9744" max="9744" width="9.125" style="48" customWidth="1"/>
    <col min="9745" max="9746" width="7.5" style="48" bestFit="1" customWidth="1"/>
    <col min="9747" max="9747" width="2.75" style="48" customWidth="1"/>
    <col min="9748" max="9748" width="2.625" style="48" customWidth="1"/>
    <col min="9749" max="9984" width="10.625" style="48"/>
    <col min="9985" max="9985" width="9" style="48" customWidth="1"/>
    <col min="9986" max="9986" width="14.375" style="48" customWidth="1"/>
    <col min="9987" max="9987" width="8.75" style="48" customWidth="1"/>
    <col min="9988" max="9988" width="10.25" style="48" customWidth="1"/>
    <col min="9989" max="9989" width="7.625" style="48" customWidth="1"/>
    <col min="9990" max="9991" width="7.875" style="48" customWidth="1"/>
    <col min="9992" max="9995" width="7.625" style="48" customWidth="1"/>
    <col min="9996" max="9998" width="10.125" style="48" customWidth="1"/>
    <col min="9999" max="9999" width="7.5" style="48" bestFit="1" customWidth="1"/>
    <col min="10000" max="10000" width="9.125" style="48" customWidth="1"/>
    <col min="10001" max="10002" width="7.5" style="48" bestFit="1" customWidth="1"/>
    <col min="10003" max="10003" width="2.75" style="48" customWidth="1"/>
    <col min="10004" max="10004" width="2.625" style="48" customWidth="1"/>
    <col min="10005" max="10240" width="10.625" style="48"/>
    <col min="10241" max="10241" width="9" style="48" customWidth="1"/>
    <col min="10242" max="10242" width="14.375" style="48" customWidth="1"/>
    <col min="10243" max="10243" width="8.75" style="48" customWidth="1"/>
    <col min="10244" max="10244" width="10.25" style="48" customWidth="1"/>
    <col min="10245" max="10245" width="7.625" style="48" customWidth="1"/>
    <col min="10246" max="10247" width="7.875" style="48" customWidth="1"/>
    <col min="10248" max="10251" width="7.625" style="48" customWidth="1"/>
    <col min="10252" max="10254" width="10.125" style="48" customWidth="1"/>
    <col min="10255" max="10255" width="7.5" style="48" bestFit="1" customWidth="1"/>
    <col min="10256" max="10256" width="9.125" style="48" customWidth="1"/>
    <col min="10257" max="10258" width="7.5" style="48" bestFit="1" customWidth="1"/>
    <col min="10259" max="10259" width="2.75" style="48" customWidth="1"/>
    <col min="10260" max="10260" width="2.625" style="48" customWidth="1"/>
    <col min="10261" max="10496" width="10.625" style="48"/>
    <col min="10497" max="10497" width="9" style="48" customWidth="1"/>
    <col min="10498" max="10498" width="14.375" style="48" customWidth="1"/>
    <col min="10499" max="10499" width="8.75" style="48" customWidth="1"/>
    <col min="10500" max="10500" width="10.25" style="48" customWidth="1"/>
    <col min="10501" max="10501" width="7.625" style="48" customWidth="1"/>
    <col min="10502" max="10503" width="7.875" style="48" customWidth="1"/>
    <col min="10504" max="10507" width="7.625" style="48" customWidth="1"/>
    <col min="10508" max="10510" width="10.125" style="48" customWidth="1"/>
    <col min="10511" max="10511" width="7.5" style="48" bestFit="1" customWidth="1"/>
    <col min="10512" max="10512" width="9.125" style="48" customWidth="1"/>
    <col min="10513" max="10514" width="7.5" style="48" bestFit="1" customWidth="1"/>
    <col min="10515" max="10515" width="2.75" style="48" customWidth="1"/>
    <col min="10516" max="10516" width="2.625" style="48" customWidth="1"/>
    <col min="10517" max="10752" width="10.625" style="48"/>
    <col min="10753" max="10753" width="9" style="48" customWidth="1"/>
    <col min="10754" max="10754" width="14.375" style="48" customWidth="1"/>
    <col min="10755" max="10755" width="8.75" style="48" customWidth="1"/>
    <col min="10756" max="10756" width="10.25" style="48" customWidth="1"/>
    <col min="10757" max="10757" width="7.625" style="48" customWidth="1"/>
    <col min="10758" max="10759" width="7.875" style="48" customWidth="1"/>
    <col min="10760" max="10763" width="7.625" style="48" customWidth="1"/>
    <col min="10764" max="10766" width="10.125" style="48" customWidth="1"/>
    <col min="10767" max="10767" width="7.5" style="48" bestFit="1" customWidth="1"/>
    <col min="10768" max="10768" width="9.125" style="48" customWidth="1"/>
    <col min="10769" max="10770" width="7.5" style="48" bestFit="1" customWidth="1"/>
    <col min="10771" max="10771" width="2.75" style="48" customWidth="1"/>
    <col min="10772" max="10772" width="2.625" style="48" customWidth="1"/>
    <col min="10773" max="11008" width="10.625" style="48"/>
    <col min="11009" max="11009" width="9" style="48" customWidth="1"/>
    <col min="11010" max="11010" width="14.375" style="48" customWidth="1"/>
    <col min="11011" max="11011" width="8.75" style="48" customWidth="1"/>
    <col min="11012" max="11012" width="10.25" style="48" customWidth="1"/>
    <col min="11013" max="11013" width="7.625" style="48" customWidth="1"/>
    <col min="11014" max="11015" width="7.875" style="48" customWidth="1"/>
    <col min="11016" max="11019" width="7.625" style="48" customWidth="1"/>
    <col min="11020" max="11022" width="10.125" style="48" customWidth="1"/>
    <col min="11023" max="11023" width="7.5" style="48" bestFit="1" customWidth="1"/>
    <col min="11024" max="11024" width="9.125" style="48" customWidth="1"/>
    <col min="11025" max="11026" width="7.5" style="48" bestFit="1" customWidth="1"/>
    <col min="11027" max="11027" width="2.75" style="48" customWidth="1"/>
    <col min="11028" max="11028" width="2.625" style="48" customWidth="1"/>
    <col min="11029" max="11264" width="10.625" style="48"/>
    <col min="11265" max="11265" width="9" style="48" customWidth="1"/>
    <col min="11266" max="11266" width="14.375" style="48" customWidth="1"/>
    <col min="11267" max="11267" width="8.75" style="48" customWidth="1"/>
    <col min="11268" max="11268" width="10.25" style="48" customWidth="1"/>
    <col min="11269" max="11269" width="7.625" style="48" customWidth="1"/>
    <col min="11270" max="11271" width="7.875" style="48" customWidth="1"/>
    <col min="11272" max="11275" width="7.625" style="48" customWidth="1"/>
    <col min="11276" max="11278" width="10.125" style="48" customWidth="1"/>
    <col min="11279" max="11279" width="7.5" style="48" bestFit="1" customWidth="1"/>
    <col min="11280" max="11280" width="9.125" style="48" customWidth="1"/>
    <col min="11281" max="11282" width="7.5" style="48" bestFit="1" customWidth="1"/>
    <col min="11283" max="11283" width="2.75" style="48" customWidth="1"/>
    <col min="11284" max="11284" width="2.625" style="48" customWidth="1"/>
    <col min="11285" max="11520" width="10.625" style="48"/>
    <col min="11521" max="11521" width="9" style="48" customWidth="1"/>
    <col min="11522" max="11522" width="14.375" style="48" customWidth="1"/>
    <col min="11523" max="11523" width="8.75" style="48" customWidth="1"/>
    <col min="11524" max="11524" width="10.25" style="48" customWidth="1"/>
    <col min="11525" max="11525" width="7.625" style="48" customWidth="1"/>
    <col min="11526" max="11527" width="7.875" style="48" customWidth="1"/>
    <col min="11528" max="11531" width="7.625" style="48" customWidth="1"/>
    <col min="11532" max="11534" width="10.125" style="48" customWidth="1"/>
    <col min="11535" max="11535" width="7.5" style="48" bestFit="1" customWidth="1"/>
    <col min="11536" max="11536" width="9.125" style="48" customWidth="1"/>
    <col min="11537" max="11538" width="7.5" style="48" bestFit="1" customWidth="1"/>
    <col min="11539" max="11539" width="2.75" style="48" customWidth="1"/>
    <col min="11540" max="11540" width="2.625" style="48" customWidth="1"/>
    <col min="11541" max="11776" width="10.625" style="48"/>
    <col min="11777" max="11777" width="9" style="48" customWidth="1"/>
    <col min="11778" max="11778" width="14.375" style="48" customWidth="1"/>
    <col min="11779" max="11779" width="8.75" style="48" customWidth="1"/>
    <col min="11780" max="11780" width="10.25" style="48" customWidth="1"/>
    <col min="11781" max="11781" width="7.625" style="48" customWidth="1"/>
    <col min="11782" max="11783" width="7.875" style="48" customWidth="1"/>
    <col min="11784" max="11787" width="7.625" style="48" customWidth="1"/>
    <col min="11788" max="11790" width="10.125" style="48" customWidth="1"/>
    <col min="11791" max="11791" width="7.5" style="48" bestFit="1" customWidth="1"/>
    <col min="11792" max="11792" width="9.125" style="48" customWidth="1"/>
    <col min="11793" max="11794" width="7.5" style="48" bestFit="1" customWidth="1"/>
    <col min="11795" max="11795" width="2.75" style="48" customWidth="1"/>
    <col min="11796" max="11796" width="2.625" style="48" customWidth="1"/>
    <col min="11797" max="12032" width="10.625" style="48"/>
    <col min="12033" max="12033" width="9" style="48" customWidth="1"/>
    <col min="12034" max="12034" width="14.375" style="48" customWidth="1"/>
    <col min="12035" max="12035" width="8.75" style="48" customWidth="1"/>
    <col min="12036" max="12036" width="10.25" style="48" customWidth="1"/>
    <col min="12037" max="12037" width="7.625" style="48" customWidth="1"/>
    <col min="12038" max="12039" width="7.875" style="48" customWidth="1"/>
    <col min="12040" max="12043" width="7.625" style="48" customWidth="1"/>
    <col min="12044" max="12046" width="10.125" style="48" customWidth="1"/>
    <col min="12047" max="12047" width="7.5" style="48" bestFit="1" customWidth="1"/>
    <col min="12048" max="12048" width="9.125" style="48" customWidth="1"/>
    <col min="12049" max="12050" width="7.5" style="48" bestFit="1" customWidth="1"/>
    <col min="12051" max="12051" width="2.75" style="48" customWidth="1"/>
    <col min="12052" max="12052" width="2.625" style="48" customWidth="1"/>
    <col min="12053" max="12288" width="10.625" style="48"/>
    <col min="12289" max="12289" width="9" style="48" customWidth="1"/>
    <col min="12290" max="12290" width="14.375" style="48" customWidth="1"/>
    <col min="12291" max="12291" width="8.75" style="48" customWidth="1"/>
    <col min="12292" max="12292" width="10.25" style="48" customWidth="1"/>
    <col min="12293" max="12293" width="7.625" style="48" customWidth="1"/>
    <col min="12294" max="12295" width="7.875" style="48" customWidth="1"/>
    <col min="12296" max="12299" width="7.625" style="48" customWidth="1"/>
    <col min="12300" max="12302" width="10.125" style="48" customWidth="1"/>
    <col min="12303" max="12303" width="7.5" style="48" bestFit="1" customWidth="1"/>
    <col min="12304" max="12304" width="9.125" style="48" customWidth="1"/>
    <col min="12305" max="12306" width="7.5" style="48" bestFit="1" customWidth="1"/>
    <col min="12307" max="12307" width="2.75" style="48" customWidth="1"/>
    <col min="12308" max="12308" width="2.625" style="48" customWidth="1"/>
    <col min="12309" max="12544" width="10.625" style="48"/>
    <col min="12545" max="12545" width="9" style="48" customWidth="1"/>
    <col min="12546" max="12546" width="14.375" style="48" customWidth="1"/>
    <col min="12547" max="12547" width="8.75" style="48" customWidth="1"/>
    <col min="12548" max="12548" width="10.25" style="48" customWidth="1"/>
    <col min="12549" max="12549" width="7.625" style="48" customWidth="1"/>
    <col min="12550" max="12551" width="7.875" style="48" customWidth="1"/>
    <col min="12552" max="12555" width="7.625" style="48" customWidth="1"/>
    <col min="12556" max="12558" width="10.125" style="48" customWidth="1"/>
    <col min="12559" max="12559" width="7.5" style="48" bestFit="1" customWidth="1"/>
    <col min="12560" max="12560" width="9.125" style="48" customWidth="1"/>
    <col min="12561" max="12562" width="7.5" style="48" bestFit="1" customWidth="1"/>
    <col min="12563" max="12563" width="2.75" style="48" customWidth="1"/>
    <col min="12564" max="12564" width="2.625" style="48" customWidth="1"/>
    <col min="12565" max="12800" width="10.625" style="48"/>
    <col min="12801" max="12801" width="9" style="48" customWidth="1"/>
    <col min="12802" max="12802" width="14.375" style="48" customWidth="1"/>
    <col min="12803" max="12803" width="8.75" style="48" customWidth="1"/>
    <col min="12804" max="12804" width="10.25" style="48" customWidth="1"/>
    <col min="12805" max="12805" width="7.625" style="48" customWidth="1"/>
    <col min="12806" max="12807" width="7.875" style="48" customWidth="1"/>
    <col min="12808" max="12811" width="7.625" style="48" customWidth="1"/>
    <col min="12812" max="12814" width="10.125" style="48" customWidth="1"/>
    <col min="12815" max="12815" width="7.5" style="48" bestFit="1" customWidth="1"/>
    <col min="12816" max="12816" width="9.125" style="48" customWidth="1"/>
    <col min="12817" max="12818" width="7.5" style="48" bestFit="1" customWidth="1"/>
    <col min="12819" max="12819" width="2.75" style="48" customWidth="1"/>
    <col min="12820" max="12820" width="2.625" style="48" customWidth="1"/>
    <col min="12821" max="13056" width="10.625" style="48"/>
    <col min="13057" max="13057" width="9" style="48" customWidth="1"/>
    <col min="13058" max="13058" width="14.375" style="48" customWidth="1"/>
    <col min="13059" max="13059" width="8.75" style="48" customWidth="1"/>
    <col min="13060" max="13060" width="10.25" style="48" customWidth="1"/>
    <col min="13061" max="13061" width="7.625" style="48" customWidth="1"/>
    <col min="13062" max="13063" width="7.875" style="48" customWidth="1"/>
    <col min="13064" max="13067" width="7.625" style="48" customWidth="1"/>
    <col min="13068" max="13070" width="10.125" style="48" customWidth="1"/>
    <col min="13071" max="13071" width="7.5" style="48" bestFit="1" customWidth="1"/>
    <col min="13072" max="13072" width="9.125" style="48" customWidth="1"/>
    <col min="13073" max="13074" width="7.5" style="48" bestFit="1" customWidth="1"/>
    <col min="13075" max="13075" width="2.75" style="48" customWidth="1"/>
    <col min="13076" max="13076" width="2.625" style="48" customWidth="1"/>
    <col min="13077" max="13312" width="10.625" style="48"/>
    <col min="13313" max="13313" width="9" style="48" customWidth="1"/>
    <col min="13314" max="13314" width="14.375" style="48" customWidth="1"/>
    <col min="13315" max="13315" width="8.75" style="48" customWidth="1"/>
    <col min="13316" max="13316" width="10.25" style="48" customWidth="1"/>
    <col min="13317" max="13317" width="7.625" style="48" customWidth="1"/>
    <col min="13318" max="13319" width="7.875" style="48" customWidth="1"/>
    <col min="13320" max="13323" width="7.625" style="48" customWidth="1"/>
    <col min="13324" max="13326" width="10.125" style="48" customWidth="1"/>
    <col min="13327" max="13327" width="7.5" style="48" bestFit="1" customWidth="1"/>
    <col min="13328" max="13328" width="9.125" style="48" customWidth="1"/>
    <col min="13329" max="13330" width="7.5" style="48" bestFit="1" customWidth="1"/>
    <col min="13331" max="13331" width="2.75" style="48" customWidth="1"/>
    <col min="13332" max="13332" width="2.625" style="48" customWidth="1"/>
    <col min="13333" max="13568" width="10.625" style="48"/>
    <col min="13569" max="13569" width="9" style="48" customWidth="1"/>
    <col min="13570" max="13570" width="14.375" style="48" customWidth="1"/>
    <col min="13571" max="13571" width="8.75" style="48" customWidth="1"/>
    <col min="13572" max="13572" width="10.25" style="48" customWidth="1"/>
    <col min="13573" max="13573" width="7.625" style="48" customWidth="1"/>
    <col min="13574" max="13575" width="7.875" style="48" customWidth="1"/>
    <col min="13576" max="13579" width="7.625" style="48" customWidth="1"/>
    <col min="13580" max="13582" width="10.125" style="48" customWidth="1"/>
    <col min="13583" max="13583" width="7.5" style="48" bestFit="1" customWidth="1"/>
    <col min="13584" max="13584" width="9.125" style="48" customWidth="1"/>
    <col min="13585" max="13586" width="7.5" style="48" bestFit="1" customWidth="1"/>
    <col min="13587" max="13587" width="2.75" style="48" customWidth="1"/>
    <col min="13588" max="13588" width="2.625" style="48" customWidth="1"/>
    <col min="13589" max="13824" width="10.625" style="48"/>
    <col min="13825" max="13825" width="9" style="48" customWidth="1"/>
    <col min="13826" max="13826" width="14.375" style="48" customWidth="1"/>
    <col min="13827" max="13827" width="8.75" style="48" customWidth="1"/>
    <col min="13828" max="13828" width="10.25" style="48" customWidth="1"/>
    <col min="13829" max="13829" width="7.625" style="48" customWidth="1"/>
    <col min="13830" max="13831" width="7.875" style="48" customWidth="1"/>
    <col min="13832" max="13835" width="7.625" style="48" customWidth="1"/>
    <col min="13836" max="13838" width="10.125" style="48" customWidth="1"/>
    <col min="13839" max="13839" width="7.5" style="48" bestFit="1" customWidth="1"/>
    <col min="13840" max="13840" width="9.125" style="48" customWidth="1"/>
    <col min="13841" max="13842" width="7.5" style="48" bestFit="1" customWidth="1"/>
    <col min="13843" max="13843" width="2.75" style="48" customWidth="1"/>
    <col min="13844" max="13844" width="2.625" style="48" customWidth="1"/>
    <col min="13845" max="14080" width="10.625" style="48"/>
    <col min="14081" max="14081" width="9" style="48" customWidth="1"/>
    <col min="14082" max="14082" width="14.375" style="48" customWidth="1"/>
    <col min="14083" max="14083" width="8.75" style="48" customWidth="1"/>
    <col min="14084" max="14084" width="10.25" style="48" customWidth="1"/>
    <col min="14085" max="14085" width="7.625" style="48" customWidth="1"/>
    <col min="14086" max="14087" width="7.875" style="48" customWidth="1"/>
    <col min="14088" max="14091" width="7.625" style="48" customWidth="1"/>
    <col min="14092" max="14094" width="10.125" style="48" customWidth="1"/>
    <col min="14095" max="14095" width="7.5" style="48" bestFit="1" customWidth="1"/>
    <col min="14096" max="14096" width="9.125" style="48" customWidth="1"/>
    <col min="14097" max="14098" width="7.5" style="48" bestFit="1" customWidth="1"/>
    <col min="14099" max="14099" width="2.75" style="48" customWidth="1"/>
    <col min="14100" max="14100" width="2.625" style="48" customWidth="1"/>
    <col min="14101" max="14336" width="10.625" style="48"/>
    <col min="14337" max="14337" width="9" style="48" customWidth="1"/>
    <col min="14338" max="14338" width="14.375" style="48" customWidth="1"/>
    <col min="14339" max="14339" width="8.75" style="48" customWidth="1"/>
    <col min="14340" max="14340" width="10.25" style="48" customWidth="1"/>
    <col min="14341" max="14341" width="7.625" style="48" customWidth="1"/>
    <col min="14342" max="14343" width="7.875" style="48" customWidth="1"/>
    <col min="14344" max="14347" width="7.625" style="48" customWidth="1"/>
    <col min="14348" max="14350" width="10.125" style="48" customWidth="1"/>
    <col min="14351" max="14351" width="7.5" style="48" bestFit="1" customWidth="1"/>
    <col min="14352" max="14352" width="9.125" style="48" customWidth="1"/>
    <col min="14353" max="14354" width="7.5" style="48" bestFit="1" customWidth="1"/>
    <col min="14355" max="14355" width="2.75" style="48" customWidth="1"/>
    <col min="14356" max="14356" width="2.625" style="48" customWidth="1"/>
    <col min="14357" max="14592" width="10.625" style="48"/>
    <col min="14593" max="14593" width="9" style="48" customWidth="1"/>
    <col min="14594" max="14594" width="14.375" style="48" customWidth="1"/>
    <col min="14595" max="14595" width="8.75" style="48" customWidth="1"/>
    <col min="14596" max="14596" width="10.25" style="48" customWidth="1"/>
    <col min="14597" max="14597" width="7.625" style="48" customWidth="1"/>
    <col min="14598" max="14599" width="7.875" style="48" customWidth="1"/>
    <col min="14600" max="14603" width="7.625" style="48" customWidth="1"/>
    <col min="14604" max="14606" width="10.125" style="48" customWidth="1"/>
    <col min="14607" max="14607" width="7.5" style="48" bestFit="1" customWidth="1"/>
    <col min="14608" max="14608" width="9.125" style="48" customWidth="1"/>
    <col min="14609" max="14610" width="7.5" style="48" bestFit="1" customWidth="1"/>
    <col min="14611" max="14611" width="2.75" style="48" customWidth="1"/>
    <col min="14612" max="14612" width="2.625" style="48" customWidth="1"/>
    <col min="14613" max="14848" width="10.625" style="48"/>
    <col min="14849" max="14849" width="9" style="48" customWidth="1"/>
    <col min="14850" max="14850" width="14.375" style="48" customWidth="1"/>
    <col min="14851" max="14851" width="8.75" style="48" customWidth="1"/>
    <col min="14852" max="14852" width="10.25" style="48" customWidth="1"/>
    <col min="14853" max="14853" width="7.625" style="48" customWidth="1"/>
    <col min="14854" max="14855" width="7.875" style="48" customWidth="1"/>
    <col min="14856" max="14859" width="7.625" style="48" customWidth="1"/>
    <col min="14860" max="14862" width="10.125" style="48" customWidth="1"/>
    <col min="14863" max="14863" width="7.5" style="48" bestFit="1" customWidth="1"/>
    <col min="14864" max="14864" width="9.125" style="48" customWidth="1"/>
    <col min="14865" max="14866" width="7.5" style="48" bestFit="1" customWidth="1"/>
    <col min="14867" max="14867" width="2.75" style="48" customWidth="1"/>
    <col min="14868" max="14868" width="2.625" style="48" customWidth="1"/>
    <col min="14869" max="15104" width="10.625" style="48"/>
    <col min="15105" max="15105" width="9" style="48" customWidth="1"/>
    <col min="15106" max="15106" width="14.375" style="48" customWidth="1"/>
    <col min="15107" max="15107" width="8.75" style="48" customWidth="1"/>
    <col min="15108" max="15108" width="10.25" style="48" customWidth="1"/>
    <col min="15109" max="15109" width="7.625" style="48" customWidth="1"/>
    <col min="15110" max="15111" width="7.875" style="48" customWidth="1"/>
    <col min="15112" max="15115" width="7.625" style="48" customWidth="1"/>
    <col min="15116" max="15118" width="10.125" style="48" customWidth="1"/>
    <col min="15119" max="15119" width="7.5" style="48" bestFit="1" customWidth="1"/>
    <col min="15120" max="15120" width="9.125" style="48" customWidth="1"/>
    <col min="15121" max="15122" width="7.5" style="48" bestFit="1" customWidth="1"/>
    <col min="15123" max="15123" width="2.75" style="48" customWidth="1"/>
    <col min="15124" max="15124" width="2.625" style="48" customWidth="1"/>
    <col min="15125" max="15360" width="10.625" style="48"/>
    <col min="15361" max="15361" width="9" style="48" customWidth="1"/>
    <col min="15362" max="15362" width="14.375" style="48" customWidth="1"/>
    <col min="15363" max="15363" width="8.75" style="48" customWidth="1"/>
    <col min="15364" max="15364" width="10.25" style="48" customWidth="1"/>
    <col min="15365" max="15365" width="7.625" style="48" customWidth="1"/>
    <col min="15366" max="15367" width="7.875" style="48" customWidth="1"/>
    <col min="15368" max="15371" width="7.625" style="48" customWidth="1"/>
    <col min="15372" max="15374" width="10.125" style="48" customWidth="1"/>
    <col min="15375" max="15375" width="7.5" style="48" bestFit="1" customWidth="1"/>
    <col min="15376" max="15376" width="9.125" style="48" customWidth="1"/>
    <col min="15377" max="15378" width="7.5" style="48" bestFit="1" customWidth="1"/>
    <col min="15379" max="15379" width="2.75" style="48" customWidth="1"/>
    <col min="15380" max="15380" width="2.625" style="48" customWidth="1"/>
    <col min="15381" max="15616" width="10.625" style="48"/>
    <col min="15617" max="15617" width="9" style="48" customWidth="1"/>
    <col min="15618" max="15618" width="14.375" style="48" customWidth="1"/>
    <col min="15619" max="15619" width="8.75" style="48" customWidth="1"/>
    <col min="15620" max="15620" width="10.25" style="48" customWidth="1"/>
    <col min="15621" max="15621" width="7.625" style="48" customWidth="1"/>
    <col min="15622" max="15623" width="7.875" style="48" customWidth="1"/>
    <col min="15624" max="15627" width="7.625" style="48" customWidth="1"/>
    <col min="15628" max="15630" width="10.125" style="48" customWidth="1"/>
    <col min="15631" max="15631" width="7.5" style="48" bestFit="1" customWidth="1"/>
    <col min="15632" max="15632" width="9.125" style="48" customWidth="1"/>
    <col min="15633" max="15634" width="7.5" style="48" bestFit="1" customWidth="1"/>
    <col min="15635" max="15635" width="2.75" style="48" customWidth="1"/>
    <col min="15636" max="15636" width="2.625" style="48" customWidth="1"/>
    <col min="15637" max="15872" width="10.625" style="48"/>
    <col min="15873" max="15873" width="9" style="48" customWidth="1"/>
    <col min="15874" max="15874" width="14.375" style="48" customWidth="1"/>
    <col min="15875" max="15875" width="8.75" style="48" customWidth="1"/>
    <col min="15876" max="15876" width="10.25" style="48" customWidth="1"/>
    <col min="15877" max="15877" width="7.625" style="48" customWidth="1"/>
    <col min="15878" max="15879" width="7.875" style="48" customWidth="1"/>
    <col min="15880" max="15883" width="7.625" style="48" customWidth="1"/>
    <col min="15884" max="15886" width="10.125" style="48" customWidth="1"/>
    <col min="15887" max="15887" width="7.5" style="48" bestFit="1" customWidth="1"/>
    <col min="15888" max="15888" width="9.125" style="48" customWidth="1"/>
    <col min="15889" max="15890" width="7.5" style="48" bestFit="1" customWidth="1"/>
    <col min="15891" max="15891" width="2.75" style="48" customWidth="1"/>
    <col min="15892" max="15892" width="2.625" style="48" customWidth="1"/>
    <col min="15893" max="16128" width="10.625" style="48"/>
    <col min="16129" max="16129" width="9" style="48" customWidth="1"/>
    <col min="16130" max="16130" width="14.375" style="48" customWidth="1"/>
    <col min="16131" max="16131" width="8.75" style="48" customWidth="1"/>
    <col min="16132" max="16132" width="10.25" style="48" customWidth="1"/>
    <col min="16133" max="16133" width="7.625" style="48" customWidth="1"/>
    <col min="16134" max="16135" width="7.875" style="48" customWidth="1"/>
    <col min="16136" max="16139" width="7.625" style="48" customWidth="1"/>
    <col min="16140" max="16142" width="10.125" style="48" customWidth="1"/>
    <col min="16143" max="16143" width="7.5" style="48" bestFit="1" customWidth="1"/>
    <col min="16144" max="16144" width="9.125" style="48" customWidth="1"/>
    <col min="16145" max="16146" width="7.5" style="48" bestFit="1" customWidth="1"/>
    <col min="16147" max="16147" width="2.75" style="48" customWidth="1"/>
    <col min="16148" max="16148" width="2.625" style="48" customWidth="1"/>
    <col min="16149" max="16384" width="10.625" style="48"/>
  </cols>
  <sheetData>
    <row r="1" spans="1:19" ht="18.75" customHeight="1">
      <c r="A1" s="454" t="s">
        <v>612</v>
      </c>
    </row>
    <row r="2" spans="1:19" ht="18.75" customHeight="1" thickBo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632" t="s">
        <v>613</v>
      </c>
      <c r="P2" s="632"/>
      <c r="Q2" s="632"/>
      <c r="R2" s="632"/>
      <c r="S2" s="47"/>
    </row>
    <row r="3" spans="1:19" ht="18.75" customHeight="1">
      <c r="A3" s="409"/>
      <c r="B3" s="455"/>
      <c r="C3" s="115"/>
      <c r="D3" s="54" t="s">
        <v>126</v>
      </c>
      <c r="E3" s="189"/>
      <c r="F3" s="189"/>
      <c r="G3" s="189"/>
      <c r="H3" s="189"/>
      <c r="I3" s="189"/>
      <c r="J3" s="657" t="s">
        <v>614</v>
      </c>
      <c r="K3" s="638" t="s">
        <v>460</v>
      </c>
      <c r="L3" s="189"/>
      <c r="M3" s="189"/>
      <c r="N3" s="189"/>
      <c r="O3" s="53" t="s">
        <v>238</v>
      </c>
      <c r="P3" s="189"/>
      <c r="Q3" s="189"/>
      <c r="R3" s="456"/>
      <c r="S3" s="109"/>
    </row>
    <row r="4" spans="1:19" ht="18.75" customHeight="1">
      <c r="A4" s="199"/>
      <c r="B4" s="132"/>
      <c r="C4" s="94"/>
      <c r="D4" s="198"/>
      <c r="E4" s="62" t="s">
        <v>461</v>
      </c>
      <c r="F4" s="64" t="s">
        <v>615</v>
      </c>
      <c r="G4" s="64" t="s">
        <v>137</v>
      </c>
      <c r="H4" s="62" t="s">
        <v>305</v>
      </c>
      <c r="I4" s="62" t="s">
        <v>305</v>
      </c>
      <c r="J4" s="642"/>
      <c r="K4" s="639"/>
      <c r="L4" s="68" t="s">
        <v>137</v>
      </c>
      <c r="M4" s="194" t="s">
        <v>616</v>
      </c>
      <c r="N4" s="68" t="s">
        <v>469</v>
      </c>
      <c r="O4" s="94"/>
      <c r="P4" s="64" t="s">
        <v>145</v>
      </c>
      <c r="Q4" s="64"/>
      <c r="R4" s="69"/>
      <c r="S4" s="130"/>
    </row>
    <row r="5" spans="1:19" ht="18.75" customHeight="1">
      <c r="A5" s="628" t="s">
        <v>470</v>
      </c>
      <c r="B5" s="629"/>
      <c r="C5" s="62" t="s">
        <v>274</v>
      </c>
      <c r="D5" s="63" t="s">
        <v>132</v>
      </c>
      <c r="E5" s="62" t="s">
        <v>365</v>
      </c>
      <c r="F5" s="64" t="s">
        <v>155</v>
      </c>
      <c r="G5" s="64" t="s">
        <v>156</v>
      </c>
      <c r="H5" s="62" t="s">
        <v>472</v>
      </c>
      <c r="I5" s="62"/>
      <c r="J5" s="642"/>
      <c r="K5" s="639"/>
      <c r="L5" s="68" t="s">
        <v>617</v>
      </c>
      <c r="M5" s="194" t="s">
        <v>618</v>
      </c>
      <c r="N5" s="68"/>
      <c r="O5" s="94"/>
      <c r="P5" s="64"/>
      <c r="Q5" s="64" t="s">
        <v>146</v>
      </c>
      <c r="R5" s="72"/>
      <c r="S5" s="130"/>
    </row>
    <row r="6" spans="1:19" ht="18.75" customHeight="1">
      <c r="A6" s="199"/>
      <c r="B6" s="132"/>
      <c r="C6" s="94"/>
      <c r="D6" s="198"/>
      <c r="E6" s="62" t="s">
        <v>476</v>
      </c>
      <c r="F6" s="64" t="s">
        <v>166</v>
      </c>
      <c r="G6" s="64" t="s">
        <v>168</v>
      </c>
      <c r="H6" s="62" t="s">
        <v>479</v>
      </c>
      <c r="I6" s="62" t="s">
        <v>480</v>
      </c>
      <c r="J6" s="642"/>
      <c r="K6" s="639"/>
      <c r="L6" s="68" t="s">
        <v>619</v>
      </c>
      <c r="M6" s="194" t="s">
        <v>620</v>
      </c>
      <c r="N6" s="68" t="s">
        <v>483</v>
      </c>
      <c r="O6" s="94"/>
      <c r="P6" s="64" t="s">
        <v>484</v>
      </c>
      <c r="Q6" s="64"/>
      <c r="R6" s="72" t="s">
        <v>176</v>
      </c>
      <c r="S6" s="130"/>
    </row>
    <row r="7" spans="1:19" ht="18.75" customHeight="1">
      <c r="A7" s="199"/>
      <c r="B7" s="132"/>
      <c r="C7" s="94"/>
      <c r="D7" s="63" t="s">
        <v>154</v>
      </c>
      <c r="E7" s="62" t="s">
        <v>485</v>
      </c>
      <c r="F7" s="64" t="s">
        <v>182</v>
      </c>
      <c r="G7" s="64" t="s">
        <v>183</v>
      </c>
      <c r="H7" s="62" t="s">
        <v>486</v>
      </c>
      <c r="I7" s="62"/>
      <c r="J7" s="642"/>
      <c r="K7" s="639"/>
      <c r="L7" s="68" t="s">
        <v>621</v>
      </c>
      <c r="M7" s="194" t="s">
        <v>622</v>
      </c>
      <c r="N7" s="68"/>
      <c r="O7" s="62" t="s">
        <v>490</v>
      </c>
      <c r="P7" s="64"/>
      <c r="Q7" s="64" t="s">
        <v>144</v>
      </c>
      <c r="R7" s="72"/>
      <c r="S7" s="130"/>
    </row>
    <row r="8" spans="1:19" ht="18.75" customHeight="1">
      <c r="A8" s="418"/>
      <c r="B8" s="146"/>
      <c r="C8" s="136"/>
      <c r="D8" s="285"/>
      <c r="E8" s="78" t="s">
        <v>491</v>
      </c>
      <c r="F8" s="80" t="s">
        <v>194</v>
      </c>
      <c r="G8" s="457"/>
      <c r="H8" s="78" t="s">
        <v>492</v>
      </c>
      <c r="I8" s="78" t="s">
        <v>187</v>
      </c>
      <c r="J8" s="643"/>
      <c r="K8" s="640"/>
      <c r="L8" s="133" t="s">
        <v>230</v>
      </c>
      <c r="M8" s="85" t="s">
        <v>623</v>
      </c>
      <c r="N8" s="133" t="s">
        <v>624</v>
      </c>
      <c r="O8" s="136"/>
      <c r="P8" s="80" t="s">
        <v>252</v>
      </c>
      <c r="Q8" s="80"/>
      <c r="R8" s="86"/>
      <c r="S8" s="130"/>
    </row>
    <row r="9" spans="1:19" ht="20.45" customHeight="1">
      <c r="A9" s="630" t="s">
        <v>493</v>
      </c>
      <c r="B9" s="631"/>
      <c r="C9" s="154">
        <f>SUM(D9,J9,K9,O9)</f>
        <v>107443</v>
      </c>
      <c r="D9" s="458">
        <f>SUM(E9:I9)</f>
        <v>104118</v>
      </c>
      <c r="E9" s="459">
        <v>19</v>
      </c>
      <c r="F9" s="459">
        <v>3211</v>
      </c>
      <c r="G9" s="459">
        <v>9099</v>
      </c>
      <c r="H9" s="459">
        <v>58867</v>
      </c>
      <c r="I9" s="459">
        <v>32922</v>
      </c>
      <c r="J9" s="459">
        <v>34</v>
      </c>
      <c r="K9" s="459">
        <f>SUM(L9:N9)</f>
        <v>1646</v>
      </c>
      <c r="L9" s="459">
        <v>1048</v>
      </c>
      <c r="M9" s="459">
        <v>213</v>
      </c>
      <c r="N9" s="459">
        <v>385</v>
      </c>
      <c r="O9" s="459">
        <f>SUM(P9:R9)</f>
        <v>1645</v>
      </c>
      <c r="P9" s="459">
        <v>399</v>
      </c>
      <c r="Q9" s="459">
        <v>1220</v>
      </c>
      <c r="R9" s="460">
        <v>26</v>
      </c>
      <c r="S9" s="93"/>
    </row>
    <row r="10" spans="1:19" ht="20.45" customHeight="1">
      <c r="A10" s="621"/>
      <c r="B10" s="622"/>
      <c r="C10" s="154"/>
      <c r="D10" s="207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461"/>
      <c r="S10" s="93"/>
    </row>
    <row r="11" spans="1:19" ht="20.45" customHeight="1">
      <c r="A11" s="621"/>
      <c r="B11" s="622"/>
      <c r="C11" s="154"/>
      <c r="D11" s="207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461"/>
    </row>
    <row r="12" spans="1:19" ht="20.45" customHeight="1">
      <c r="A12" s="628" t="s">
        <v>494</v>
      </c>
      <c r="B12" s="629"/>
      <c r="C12" s="154">
        <f>SUM(D12,J12,K12,O12)</f>
        <v>1807</v>
      </c>
      <c r="D12" s="207">
        <f>SUM(D15:D19)</f>
        <v>1764</v>
      </c>
      <c r="E12" s="208">
        <f t="shared" ref="E12:R12" si="0">SUM(E15:E19)</f>
        <v>1</v>
      </c>
      <c r="F12" s="208">
        <f t="shared" si="0"/>
        <v>49</v>
      </c>
      <c r="G12" s="208">
        <f t="shared" si="0"/>
        <v>261</v>
      </c>
      <c r="H12" s="208">
        <f t="shared" si="0"/>
        <v>916</v>
      </c>
      <c r="I12" s="208">
        <f t="shared" si="0"/>
        <v>537</v>
      </c>
      <c r="J12" s="208">
        <f t="shared" si="0"/>
        <v>0</v>
      </c>
      <c r="K12" s="208">
        <f>SUM(K15:K19)</f>
        <v>27</v>
      </c>
      <c r="L12" s="208">
        <f t="shared" si="0"/>
        <v>20</v>
      </c>
      <c r="M12" s="208">
        <f t="shared" si="0"/>
        <v>2</v>
      </c>
      <c r="N12" s="208">
        <f t="shared" si="0"/>
        <v>5</v>
      </c>
      <c r="O12" s="208">
        <f>SUM(O15:O19)</f>
        <v>16</v>
      </c>
      <c r="P12" s="208">
        <f t="shared" si="0"/>
        <v>4</v>
      </c>
      <c r="Q12" s="208">
        <f t="shared" si="0"/>
        <v>12</v>
      </c>
      <c r="R12" s="461">
        <f t="shared" si="0"/>
        <v>0</v>
      </c>
      <c r="S12" s="93"/>
    </row>
    <row r="13" spans="1:19" ht="20.45" customHeight="1">
      <c r="A13" s="621"/>
      <c r="B13" s="622"/>
      <c r="C13" s="154"/>
      <c r="D13" s="207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461"/>
      <c r="S13" s="93"/>
    </row>
    <row r="14" spans="1:19" ht="20.45" customHeight="1">
      <c r="A14" s="621"/>
      <c r="B14" s="622"/>
      <c r="C14" s="154"/>
      <c r="D14" s="207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461"/>
      <c r="S14" s="93"/>
    </row>
    <row r="15" spans="1:19" ht="20.45" customHeight="1">
      <c r="A15" s="626" t="s">
        <v>495</v>
      </c>
      <c r="B15" s="627"/>
      <c r="C15" s="154">
        <f t="shared" ref="C15:R16" si="1">SUM(C21,C23)</f>
        <v>1117</v>
      </c>
      <c r="D15" s="207">
        <f t="shared" si="1"/>
        <v>1081</v>
      </c>
      <c r="E15" s="208">
        <f t="shared" si="1"/>
        <v>0</v>
      </c>
      <c r="F15" s="208">
        <f t="shared" si="1"/>
        <v>24</v>
      </c>
      <c r="G15" s="208">
        <f t="shared" si="1"/>
        <v>257</v>
      </c>
      <c r="H15" s="208">
        <f t="shared" si="1"/>
        <v>500</v>
      </c>
      <c r="I15" s="208">
        <f t="shared" si="1"/>
        <v>300</v>
      </c>
      <c r="J15" s="208">
        <f t="shared" si="1"/>
        <v>0</v>
      </c>
      <c r="K15" s="208">
        <f t="shared" si="1"/>
        <v>26</v>
      </c>
      <c r="L15" s="208">
        <f t="shared" si="1"/>
        <v>20</v>
      </c>
      <c r="M15" s="208">
        <f t="shared" si="1"/>
        <v>2</v>
      </c>
      <c r="N15" s="208">
        <f t="shared" si="1"/>
        <v>4</v>
      </c>
      <c r="O15" s="208">
        <f t="shared" si="1"/>
        <v>10</v>
      </c>
      <c r="P15" s="208">
        <f t="shared" si="1"/>
        <v>2</v>
      </c>
      <c r="Q15" s="208">
        <f t="shared" si="1"/>
        <v>8</v>
      </c>
      <c r="R15" s="155">
        <f t="shared" si="1"/>
        <v>0</v>
      </c>
      <c r="S15" s="93"/>
    </row>
    <row r="16" spans="1:19" ht="20.45" customHeight="1">
      <c r="A16" s="626" t="s">
        <v>496</v>
      </c>
      <c r="B16" s="627"/>
      <c r="C16" s="154">
        <f t="shared" si="1"/>
        <v>521</v>
      </c>
      <c r="D16" s="207">
        <f t="shared" si="1"/>
        <v>516</v>
      </c>
      <c r="E16" s="208">
        <f t="shared" si="1"/>
        <v>1</v>
      </c>
      <c r="F16" s="208">
        <f t="shared" si="1"/>
        <v>18</v>
      </c>
      <c r="G16" s="208">
        <f t="shared" si="1"/>
        <v>4</v>
      </c>
      <c r="H16" s="208">
        <f t="shared" si="1"/>
        <v>302</v>
      </c>
      <c r="I16" s="208">
        <f t="shared" si="1"/>
        <v>191</v>
      </c>
      <c r="J16" s="208">
        <f t="shared" si="1"/>
        <v>0</v>
      </c>
      <c r="K16" s="208">
        <f t="shared" si="1"/>
        <v>0</v>
      </c>
      <c r="L16" s="208">
        <f t="shared" si="1"/>
        <v>0</v>
      </c>
      <c r="M16" s="208">
        <f t="shared" si="1"/>
        <v>0</v>
      </c>
      <c r="N16" s="208">
        <f t="shared" si="1"/>
        <v>0</v>
      </c>
      <c r="O16" s="208">
        <f t="shared" si="1"/>
        <v>5</v>
      </c>
      <c r="P16" s="208">
        <f t="shared" si="1"/>
        <v>1</v>
      </c>
      <c r="Q16" s="208">
        <f t="shared" si="1"/>
        <v>4</v>
      </c>
      <c r="R16" s="155">
        <f t="shared" si="1"/>
        <v>0</v>
      </c>
      <c r="S16" s="93"/>
    </row>
    <row r="17" spans="1:21" ht="20.45" customHeight="1">
      <c r="A17" s="626" t="s">
        <v>497</v>
      </c>
      <c r="B17" s="627"/>
      <c r="C17" s="154">
        <f t="shared" ref="C17:R19" si="2">SUM(C25)</f>
        <v>35</v>
      </c>
      <c r="D17" s="207">
        <f t="shared" si="2"/>
        <v>34</v>
      </c>
      <c r="E17" s="208">
        <f t="shared" si="2"/>
        <v>0</v>
      </c>
      <c r="F17" s="208">
        <f t="shared" si="2"/>
        <v>1</v>
      </c>
      <c r="G17" s="208">
        <f t="shared" si="2"/>
        <v>0</v>
      </c>
      <c r="H17" s="208">
        <f t="shared" si="2"/>
        <v>21</v>
      </c>
      <c r="I17" s="208">
        <f t="shared" si="2"/>
        <v>12</v>
      </c>
      <c r="J17" s="208">
        <f t="shared" si="2"/>
        <v>0</v>
      </c>
      <c r="K17" s="208">
        <f t="shared" si="2"/>
        <v>0</v>
      </c>
      <c r="L17" s="208">
        <f t="shared" si="2"/>
        <v>0</v>
      </c>
      <c r="M17" s="208">
        <f t="shared" si="2"/>
        <v>0</v>
      </c>
      <c r="N17" s="208">
        <f t="shared" si="2"/>
        <v>0</v>
      </c>
      <c r="O17" s="208">
        <f t="shared" si="2"/>
        <v>1</v>
      </c>
      <c r="P17" s="208">
        <f t="shared" si="2"/>
        <v>1</v>
      </c>
      <c r="Q17" s="208">
        <f t="shared" si="2"/>
        <v>0</v>
      </c>
      <c r="R17" s="155">
        <f t="shared" si="2"/>
        <v>0</v>
      </c>
      <c r="S17" s="93"/>
    </row>
    <row r="18" spans="1:21" ht="20.45" customHeight="1">
      <c r="A18" s="626" t="s">
        <v>498</v>
      </c>
      <c r="B18" s="627"/>
      <c r="C18" s="154">
        <f t="shared" si="2"/>
        <v>22</v>
      </c>
      <c r="D18" s="207">
        <f t="shared" si="2"/>
        <v>22</v>
      </c>
      <c r="E18" s="208">
        <f t="shared" si="2"/>
        <v>0</v>
      </c>
      <c r="F18" s="208">
        <f t="shared" si="2"/>
        <v>0</v>
      </c>
      <c r="G18" s="208">
        <f t="shared" si="2"/>
        <v>0</v>
      </c>
      <c r="H18" s="208">
        <f t="shared" si="2"/>
        <v>18</v>
      </c>
      <c r="I18" s="208">
        <f t="shared" si="2"/>
        <v>4</v>
      </c>
      <c r="J18" s="208">
        <f t="shared" si="2"/>
        <v>0</v>
      </c>
      <c r="K18" s="208">
        <f t="shared" si="2"/>
        <v>0</v>
      </c>
      <c r="L18" s="208">
        <f t="shared" si="2"/>
        <v>0</v>
      </c>
      <c r="M18" s="208">
        <f t="shared" si="2"/>
        <v>0</v>
      </c>
      <c r="N18" s="208">
        <f t="shared" si="2"/>
        <v>0</v>
      </c>
      <c r="O18" s="208">
        <f t="shared" si="2"/>
        <v>0</v>
      </c>
      <c r="P18" s="208">
        <f t="shared" si="2"/>
        <v>0</v>
      </c>
      <c r="Q18" s="208">
        <f t="shared" si="2"/>
        <v>0</v>
      </c>
      <c r="R18" s="155">
        <f t="shared" si="2"/>
        <v>0</v>
      </c>
      <c r="S18" s="93"/>
    </row>
    <row r="19" spans="1:21" ht="20.45" customHeight="1">
      <c r="A19" s="626" t="s">
        <v>499</v>
      </c>
      <c r="B19" s="627"/>
      <c r="C19" s="154">
        <f t="shared" si="2"/>
        <v>112</v>
      </c>
      <c r="D19" s="207">
        <f t="shared" si="2"/>
        <v>111</v>
      </c>
      <c r="E19" s="208">
        <f t="shared" si="2"/>
        <v>0</v>
      </c>
      <c r="F19" s="208">
        <f t="shared" si="2"/>
        <v>6</v>
      </c>
      <c r="G19" s="208">
        <f t="shared" si="2"/>
        <v>0</v>
      </c>
      <c r="H19" s="208">
        <f t="shared" si="2"/>
        <v>75</v>
      </c>
      <c r="I19" s="208">
        <f t="shared" si="2"/>
        <v>30</v>
      </c>
      <c r="J19" s="208">
        <f t="shared" si="2"/>
        <v>0</v>
      </c>
      <c r="K19" s="208">
        <f t="shared" si="2"/>
        <v>1</v>
      </c>
      <c r="L19" s="208">
        <f t="shared" si="2"/>
        <v>0</v>
      </c>
      <c r="M19" s="208">
        <f t="shared" si="2"/>
        <v>0</v>
      </c>
      <c r="N19" s="208">
        <f t="shared" si="2"/>
        <v>1</v>
      </c>
      <c r="O19" s="208">
        <f t="shared" si="2"/>
        <v>0</v>
      </c>
      <c r="P19" s="208">
        <f t="shared" si="2"/>
        <v>0</v>
      </c>
      <c r="Q19" s="208">
        <f t="shared" si="2"/>
        <v>0</v>
      </c>
      <c r="R19" s="155">
        <f t="shared" si="2"/>
        <v>0</v>
      </c>
      <c r="S19" s="93"/>
    </row>
    <row r="20" spans="1:21" ht="20.45" customHeight="1">
      <c r="A20" s="623"/>
      <c r="B20" s="624"/>
      <c r="C20" s="154"/>
      <c r="D20" s="207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461"/>
      <c r="S20" s="93"/>
    </row>
    <row r="21" spans="1:21" ht="20.45" customHeight="1">
      <c r="A21" s="618" t="s">
        <v>500</v>
      </c>
      <c r="B21" s="619"/>
      <c r="C21" s="154">
        <f>SUM(C29)</f>
        <v>970</v>
      </c>
      <c r="D21" s="207">
        <f>SUM(D29)</f>
        <v>935</v>
      </c>
      <c r="E21" s="208">
        <f t="shared" ref="E21:J21" si="3">SUM(E29)</f>
        <v>0</v>
      </c>
      <c r="F21" s="208">
        <f t="shared" si="3"/>
        <v>14</v>
      </c>
      <c r="G21" s="208">
        <f t="shared" si="3"/>
        <v>257</v>
      </c>
      <c r="H21" s="208">
        <f t="shared" si="3"/>
        <v>406</v>
      </c>
      <c r="I21" s="208">
        <f t="shared" si="3"/>
        <v>258</v>
      </c>
      <c r="J21" s="208">
        <f t="shared" si="3"/>
        <v>0</v>
      </c>
      <c r="K21" s="208">
        <f>SUM(K29)</f>
        <v>26</v>
      </c>
      <c r="L21" s="208">
        <f t="shared" ref="L21:R21" si="4">SUM(L29)</f>
        <v>20</v>
      </c>
      <c r="M21" s="208">
        <f t="shared" si="4"/>
        <v>2</v>
      </c>
      <c r="N21" s="208">
        <f t="shared" si="4"/>
        <v>4</v>
      </c>
      <c r="O21" s="208">
        <f t="shared" si="4"/>
        <v>9</v>
      </c>
      <c r="P21" s="208">
        <f t="shared" si="4"/>
        <v>1</v>
      </c>
      <c r="Q21" s="208">
        <f t="shared" si="4"/>
        <v>8</v>
      </c>
      <c r="R21" s="461">
        <f t="shared" si="4"/>
        <v>0</v>
      </c>
      <c r="S21" s="93"/>
    </row>
    <row r="22" spans="1:21" ht="20.45" customHeight="1">
      <c r="A22" s="620" t="s">
        <v>501</v>
      </c>
      <c r="B22" s="625"/>
      <c r="C22" s="154">
        <f>SUM(C30)</f>
        <v>365</v>
      </c>
      <c r="D22" s="207">
        <f t="shared" ref="D22:R22" si="5">SUM(D30)</f>
        <v>362</v>
      </c>
      <c r="E22" s="208">
        <f t="shared" si="5"/>
        <v>1</v>
      </c>
      <c r="F22" s="208">
        <f t="shared" si="5"/>
        <v>16</v>
      </c>
      <c r="G22" s="208">
        <f t="shared" si="5"/>
        <v>4</v>
      </c>
      <c r="H22" s="208">
        <f t="shared" si="5"/>
        <v>203</v>
      </c>
      <c r="I22" s="208">
        <f t="shared" si="5"/>
        <v>138</v>
      </c>
      <c r="J22" s="208">
        <f t="shared" si="5"/>
        <v>0</v>
      </c>
      <c r="K22" s="208">
        <f t="shared" si="5"/>
        <v>0</v>
      </c>
      <c r="L22" s="208">
        <f t="shared" si="5"/>
        <v>0</v>
      </c>
      <c r="M22" s="208">
        <f t="shared" si="5"/>
        <v>0</v>
      </c>
      <c r="N22" s="208">
        <f t="shared" si="5"/>
        <v>0</v>
      </c>
      <c r="O22" s="208">
        <f t="shared" si="5"/>
        <v>3</v>
      </c>
      <c r="P22" s="208">
        <f t="shared" si="5"/>
        <v>0</v>
      </c>
      <c r="Q22" s="208">
        <f t="shared" si="5"/>
        <v>3</v>
      </c>
      <c r="R22" s="461">
        <f t="shared" si="5"/>
        <v>0</v>
      </c>
      <c r="S22" s="93"/>
    </row>
    <row r="23" spans="1:21" ht="20.45" customHeight="1">
      <c r="A23" s="620" t="s">
        <v>502</v>
      </c>
      <c r="B23" s="619"/>
      <c r="C23" s="154">
        <f>SUM(C32,C39,C41,C42,C47,C60)</f>
        <v>147</v>
      </c>
      <c r="D23" s="207">
        <f>SUM(D32,D39,D41,D42,D47,D60)</f>
        <v>146</v>
      </c>
      <c r="E23" s="208">
        <f t="shared" ref="E23:R23" si="6">SUM(E32,E39,E41,E42,E47,E60)</f>
        <v>0</v>
      </c>
      <c r="F23" s="208">
        <f t="shared" si="6"/>
        <v>10</v>
      </c>
      <c r="G23" s="208">
        <f t="shared" si="6"/>
        <v>0</v>
      </c>
      <c r="H23" s="208">
        <f t="shared" si="6"/>
        <v>94</v>
      </c>
      <c r="I23" s="208">
        <f t="shared" si="6"/>
        <v>42</v>
      </c>
      <c r="J23" s="208">
        <f t="shared" si="6"/>
        <v>0</v>
      </c>
      <c r="K23" s="208">
        <f t="shared" si="6"/>
        <v>0</v>
      </c>
      <c r="L23" s="208">
        <f t="shared" si="6"/>
        <v>0</v>
      </c>
      <c r="M23" s="208">
        <f t="shared" si="6"/>
        <v>0</v>
      </c>
      <c r="N23" s="208">
        <f t="shared" si="6"/>
        <v>0</v>
      </c>
      <c r="O23" s="208">
        <f t="shared" si="6"/>
        <v>1</v>
      </c>
      <c r="P23" s="208">
        <f t="shared" si="6"/>
        <v>1</v>
      </c>
      <c r="Q23" s="208">
        <f t="shared" si="6"/>
        <v>0</v>
      </c>
      <c r="R23" s="155">
        <f t="shared" si="6"/>
        <v>0</v>
      </c>
      <c r="S23" s="93"/>
    </row>
    <row r="24" spans="1:21" ht="20.45" customHeight="1">
      <c r="A24" s="620" t="s">
        <v>503</v>
      </c>
      <c r="B24" s="619"/>
      <c r="C24" s="154">
        <f>SUM(C33,C35,C36,C45,C48,C49,C50,)</f>
        <v>156</v>
      </c>
      <c r="D24" s="207">
        <f>SUM(D33,D35,D36,D45,D48,D49,D50)</f>
        <v>154</v>
      </c>
      <c r="E24" s="208">
        <f t="shared" ref="E24:R24" si="7">SUM(E33,E35,E36,E45,E48,E49,E50)</f>
        <v>0</v>
      </c>
      <c r="F24" s="208">
        <f t="shared" si="7"/>
        <v>2</v>
      </c>
      <c r="G24" s="208">
        <f t="shared" si="7"/>
        <v>0</v>
      </c>
      <c r="H24" s="208">
        <f t="shared" si="7"/>
        <v>99</v>
      </c>
      <c r="I24" s="208">
        <f t="shared" si="7"/>
        <v>53</v>
      </c>
      <c r="J24" s="208">
        <f t="shared" si="7"/>
        <v>0</v>
      </c>
      <c r="K24" s="208">
        <f t="shared" si="7"/>
        <v>0</v>
      </c>
      <c r="L24" s="208">
        <f t="shared" si="7"/>
        <v>0</v>
      </c>
      <c r="M24" s="208">
        <f t="shared" si="7"/>
        <v>0</v>
      </c>
      <c r="N24" s="208">
        <f t="shared" si="7"/>
        <v>0</v>
      </c>
      <c r="O24" s="208">
        <f t="shared" si="7"/>
        <v>2</v>
      </c>
      <c r="P24" s="208">
        <f t="shared" si="7"/>
        <v>1</v>
      </c>
      <c r="Q24" s="208">
        <f t="shared" si="7"/>
        <v>1</v>
      </c>
      <c r="R24" s="155">
        <f t="shared" si="7"/>
        <v>0</v>
      </c>
      <c r="S24" s="93"/>
    </row>
    <row r="25" spans="1:21" ht="20.45" customHeight="1">
      <c r="A25" s="620" t="s">
        <v>504</v>
      </c>
      <c r="B25" s="619"/>
      <c r="C25" s="154">
        <f>SUM(C37,C38)</f>
        <v>35</v>
      </c>
      <c r="D25" s="207">
        <f>SUM(D37,D38)</f>
        <v>34</v>
      </c>
      <c r="E25" s="208">
        <f t="shared" ref="E25:R25" si="8">SUM(E37,E38)</f>
        <v>0</v>
      </c>
      <c r="F25" s="208">
        <f t="shared" si="8"/>
        <v>1</v>
      </c>
      <c r="G25" s="208">
        <f t="shared" si="8"/>
        <v>0</v>
      </c>
      <c r="H25" s="208">
        <f t="shared" si="8"/>
        <v>21</v>
      </c>
      <c r="I25" s="208">
        <f t="shared" si="8"/>
        <v>12</v>
      </c>
      <c r="J25" s="208">
        <f t="shared" si="8"/>
        <v>0</v>
      </c>
      <c r="K25" s="208">
        <f t="shared" si="8"/>
        <v>0</v>
      </c>
      <c r="L25" s="208">
        <f t="shared" si="8"/>
        <v>0</v>
      </c>
      <c r="M25" s="208">
        <f t="shared" si="8"/>
        <v>0</v>
      </c>
      <c r="N25" s="208">
        <f t="shared" si="8"/>
        <v>0</v>
      </c>
      <c r="O25" s="208">
        <f t="shared" si="8"/>
        <v>1</v>
      </c>
      <c r="P25" s="208">
        <f t="shared" si="8"/>
        <v>1</v>
      </c>
      <c r="Q25" s="208">
        <f t="shared" si="8"/>
        <v>0</v>
      </c>
      <c r="R25" s="155">
        <f t="shared" si="8"/>
        <v>0</v>
      </c>
      <c r="S25" s="93"/>
      <c r="T25" s="47"/>
    </row>
    <row r="26" spans="1:21" ht="20.45" customHeight="1">
      <c r="A26" s="618" t="s">
        <v>505</v>
      </c>
      <c r="B26" s="619"/>
      <c r="C26" s="154">
        <f>SUM(C43,C51)</f>
        <v>22</v>
      </c>
      <c r="D26" s="207">
        <f>SUM(D43,D51)</f>
        <v>22</v>
      </c>
      <c r="E26" s="208">
        <f t="shared" ref="E26:R26" si="9">SUM(E43,E51)</f>
        <v>0</v>
      </c>
      <c r="F26" s="208">
        <f t="shared" si="9"/>
        <v>0</v>
      </c>
      <c r="G26" s="208">
        <f t="shared" si="9"/>
        <v>0</v>
      </c>
      <c r="H26" s="208">
        <f t="shared" si="9"/>
        <v>18</v>
      </c>
      <c r="I26" s="208">
        <f t="shared" si="9"/>
        <v>4</v>
      </c>
      <c r="J26" s="208">
        <f t="shared" si="9"/>
        <v>0</v>
      </c>
      <c r="K26" s="208">
        <f t="shared" si="9"/>
        <v>0</v>
      </c>
      <c r="L26" s="208">
        <f t="shared" si="9"/>
        <v>0</v>
      </c>
      <c r="M26" s="208">
        <f t="shared" si="9"/>
        <v>0</v>
      </c>
      <c r="N26" s="208">
        <f t="shared" si="9"/>
        <v>0</v>
      </c>
      <c r="O26" s="208">
        <f t="shared" si="9"/>
        <v>0</v>
      </c>
      <c r="P26" s="208">
        <f t="shared" si="9"/>
        <v>0</v>
      </c>
      <c r="Q26" s="208">
        <f t="shared" si="9"/>
        <v>0</v>
      </c>
      <c r="R26" s="155">
        <f t="shared" si="9"/>
        <v>0</v>
      </c>
      <c r="S26" s="93"/>
      <c r="T26" s="47"/>
    </row>
    <row r="27" spans="1:21" ht="20.45" customHeight="1">
      <c r="A27" s="620" t="s">
        <v>506</v>
      </c>
      <c r="B27" s="619"/>
      <c r="C27" s="154">
        <f>SUM(C31,C44,C53,C54,C55,C56,C57,C59)</f>
        <v>112</v>
      </c>
      <c r="D27" s="207">
        <f>SUM(D31,D44,D53,D54,D55,D56,D57,D59)</f>
        <v>111</v>
      </c>
      <c r="E27" s="208">
        <f t="shared" ref="E27:R27" si="10">SUM(E31,E44,E53,E54,E55,E56,E57,E59)</f>
        <v>0</v>
      </c>
      <c r="F27" s="208">
        <f t="shared" si="10"/>
        <v>6</v>
      </c>
      <c r="G27" s="208">
        <f t="shared" si="10"/>
        <v>0</v>
      </c>
      <c r="H27" s="208">
        <f t="shared" si="10"/>
        <v>75</v>
      </c>
      <c r="I27" s="208">
        <f t="shared" si="10"/>
        <v>30</v>
      </c>
      <c r="J27" s="208">
        <f t="shared" si="10"/>
        <v>0</v>
      </c>
      <c r="K27" s="208">
        <f t="shared" si="10"/>
        <v>1</v>
      </c>
      <c r="L27" s="208">
        <f t="shared" si="10"/>
        <v>0</v>
      </c>
      <c r="M27" s="208">
        <f t="shared" si="10"/>
        <v>0</v>
      </c>
      <c r="N27" s="208">
        <f t="shared" si="10"/>
        <v>1</v>
      </c>
      <c r="O27" s="208">
        <f>SUM(O31,O44,O53,O54,O55,O56,O57,O59)</f>
        <v>0</v>
      </c>
      <c r="P27" s="208">
        <f t="shared" si="10"/>
        <v>0</v>
      </c>
      <c r="Q27" s="208">
        <f t="shared" si="10"/>
        <v>0</v>
      </c>
      <c r="R27" s="155">
        <f t="shared" si="10"/>
        <v>0</v>
      </c>
      <c r="S27" s="93"/>
      <c r="T27" s="47"/>
    </row>
    <row r="28" spans="1:21" ht="20.45" customHeight="1">
      <c r="A28" s="621"/>
      <c r="B28" s="622"/>
      <c r="C28" s="154"/>
      <c r="D28" s="207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461"/>
      <c r="S28" s="93"/>
      <c r="T28" s="47"/>
    </row>
    <row r="29" spans="1:21" ht="20.45" customHeight="1">
      <c r="A29" s="199"/>
      <c r="B29" s="430" t="s">
        <v>507</v>
      </c>
      <c r="C29" s="154">
        <f>SUM(D29,J29,K29,O29)</f>
        <v>970</v>
      </c>
      <c r="D29" s="207">
        <f>SUM(E29:I29)</f>
        <v>935</v>
      </c>
      <c r="E29" s="208">
        <v>0</v>
      </c>
      <c r="F29" s="208">
        <v>14</v>
      </c>
      <c r="G29" s="208">
        <v>257</v>
      </c>
      <c r="H29" s="208">
        <v>406</v>
      </c>
      <c r="I29" s="208">
        <v>258</v>
      </c>
      <c r="J29" s="208">
        <v>0</v>
      </c>
      <c r="K29" s="208">
        <f>SUM(L29:N29)</f>
        <v>26</v>
      </c>
      <c r="L29" s="208">
        <v>20</v>
      </c>
      <c r="M29" s="208">
        <v>2</v>
      </c>
      <c r="N29" s="208">
        <v>4</v>
      </c>
      <c r="O29" s="208">
        <f>SUM(P29:R29)</f>
        <v>9</v>
      </c>
      <c r="P29" s="208">
        <v>1</v>
      </c>
      <c r="Q29" s="208">
        <v>8</v>
      </c>
      <c r="R29" s="155">
        <v>0</v>
      </c>
      <c r="S29" s="181"/>
      <c r="T29" s="181"/>
      <c r="U29" s="181"/>
    </row>
    <row r="30" spans="1:21" ht="20.45" customHeight="1">
      <c r="A30" s="199"/>
      <c r="B30" s="430" t="s">
        <v>508</v>
      </c>
      <c r="C30" s="154">
        <f t="shared" ref="C30:C60" si="11">SUM(D30,J30,K30,O30)</f>
        <v>365</v>
      </c>
      <c r="D30" s="207">
        <f t="shared" ref="D30:D60" si="12">SUM(E30:I30)</f>
        <v>362</v>
      </c>
      <c r="E30" s="208">
        <v>1</v>
      </c>
      <c r="F30" s="208">
        <v>16</v>
      </c>
      <c r="G30" s="208">
        <v>4</v>
      </c>
      <c r="H30" s="208">
        <v>203</v>
      </c>
      <c r="I30" s="208">
        <v>138</v>
      </c>
      <c r="J30" s="208">
        <v>0</v>
      </c>
      <c r="K30" s="208">
        <f t="shared" ref="K30:K60" si="13">SUM(L30:N30)</f>
        <v>0</v>
      </c>
      <c r="L30" s="208">
        <v>0</v>
      </c>
      <c r="M30" s="208">
        <v>0</v>
      </c>
      <c r="N30" s="208">
        <v>0</v>
      </c>
      <c r="O30" s="208">
        <f t="shared" ref="O30:O60" si="14">SUM(P30:R30)</f>
        <v>3</v>
      </c>
      <c r="P30" s="208">
        <v>0</v>
      </c>
      <c r="Q30" s="208">
        <v>3</v>
      </c>
      <c r="R30" s="155">
        <v>0</v>
      </c>
      <c r="S30" s="181"/>
      <c r="T30" s="181"/>
      <c r="U30" s="181"/>
    </row>
    <row r="31" spans="1:21" ht="20.45" customHeight="1">
      <c r="A31" s="199"/>
      <c r="B31" s="430" t="s">
        <v>509</v>
      </c>
      <c r="C31" s="154">
        <f t="shared" si="11"/>
        <v>64</v>
      </c>
      <c r="D31" s="207">
        <f t="shared" si="12"/>
        <v>63</v>
      </c>
      <c r="E31" s="208">
        <v>0</v>
      </c>
      <c r="F31" s="208">
        <v>5</v>
      </c>
      <c r="G31" s="208">
        <v>0</v>
      </c>
      <c r="H31" s="208">
        <v>45</v>
      </c>
      <c r="I31" s="208">
        <v>13</v>
      </c>
      <c r="J31" s="208">
        <v>0</v>
      </c>
      <c r="K31" s="208">
        <f t="shared" si="13"/>
        <v>1</v>
      </c>
      <c r="L31" s="208">
        <v>0</v>
      </c>
      <c r="M31" s="208">
        <v>0</v>
      </c>
      <c r="N31" s="208">
        <v>1</v>
      </c>
      <c r="O31" s="208">
        <f t="shared" si="14"/>
        <v>0</v>
      </c>
      <c r="P31" s="208">
        <v>0</v>
      </c>
      <c r="Q31" s="208">
        <v>0</v>
      </c>
      <c r="R31" s="155">
        <v>0</v>
      </c>
      <c r="S31" s="181"/>
      <c r="T31" s="181"/>
      <c r="U31" s="181"/>
    </row>
    <row r="32" spans="1:21" ht="20.45" customHeight="1">
      <c r="A32" s="199"/>
      <c r="B32" s="430" t="s">
        <v>510</v>
      </c>
      <c r="C32" s="154">
        <f t="shared" si="11"/>
        <v>49</v>
      </c>
      <c r="D32" s="207">
        <f t="shared" si="12"/>
        <v>49</v>
      </c>
      <c r="E32" s="208">
        <v>0</v>
      </c>
      <c r="F32" s="208">
        <v>1</v>
      </c>
      <c r="G32" s="208">
        <v>0</v>
      </c>
      <c r="H32" s="208">
        <v>31</v>
      </c>
      <c r="I32" s="208">
        <v>17</v>
      </c>
      <c r="J32" s="208">
        <v>0</v>
      </c>
      <c r="K32" s="208">
        <f t="shared" si="13"/>
        <v>0</v>
      </c>
      <c r="L32" s="208">
        <v>0</v>
      </c>
      <c r="M32" s="208">
        <v>0</v>
      </c>
      <c r="N32" s="208">
        <v>0</v>
      </c>
      <c r="O32" s="208">
        <f t="shared" si="14"/>
        <v>0</v>
      </c>
      <c r="P32" s="208">
        <v>0</v>
      </c>
      <c r="Q32" s="208">
        <v>0</v>
      </c>
      <c r="R32" s="155">
        <v>0</v>
      </c>
      <c r="S32" s="181"/>
      <c r="T32" s="181"/>
      <c r="U32" s="181"/>
    </row>
    <row r="33" spans="1:21" ht="20.45" customHeight="1">
      <c r="A33" s="199"/>
      <c r="B33" s="430" t="s">
        <v>511</v>
      </c>
      <c r="C33" s="154">
        <f>SUM(D33,J33,K33,O33)</f>
        <v>36</v>
      </c>
      <c r="D33" s="207">
        <f t="shared" si="12"/>
        <v>36</v>
      </c>
      <c r="E33" s="208">
        <v>0</v>
      </c>
      <c r="F33" s="208">
        <v>2</v>
      </c>
      <c r="G33" s="208">
        <v>0</v>
      </c>
      <c r="H33" s="208">
        <v>24</v>
      </c>
      <c r="I33" s="208">
        <v>10</v>
      </c>
      <c r="J33" s="208">
        <v>0</v>
      </c>
      <c r="K33" s="208">
        <f t="shared" si="13"/>
        <v>0</v>
      </c>
      <c r="L33" s="208">
        <v>0</v>
      </c>
      <c r="M33" s="208">
        <v>0</v>
      </c>
      <c r="N33" s="208">
        <v>0</v>
      </c>
      <c r="O33" s="208">
        <f t="shared" si="14"/>
        <v>0</v>
      </c>
      <c r="P33" s="208">
        <v>0</v>
      </c>
      <c r="Q33" s="208">
        <v>0</v>
      </c>
      <c r="R33" s="155">
        <v>0</v>
      </c>
      <c r="S33" s="181"/>
      <c r="T33" s="181"/>
      <c r="U33" s="181"/>
    </row>
    <row r="34" spans="1:21" ht="20.45" customHeight="1">
      <c r="A34" s="199"/>
      <c r="B34" s="431"/>
      <c r="C34" s="154"/>
      <c r="D34" s="207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155"/>
      <c r="S34" s="181"/>
      <c r="T34" s="181"/>
      <c r="U34" s="181"/>
    </row>
    <row r="35" spans="1:21" ht="20.45" customHeight="1">
      <c r="A35" s="199"/>
      <c r="B35" s="430" t="s">
        <v>512</v>
      </c>
      <c r="C35" s="154">
        <f t="shared" si="11"/>
        <v>26</v>
      </c>
      <c r="D35" s="207">
        <f t="shared" si="12"/>
        <v>26</v>
      </c>
      <c r="E35" s="208">
        <v>0</v>
      </c>
      <c r="F35" s="208">
        <v>0</v>
      </c>
      <c r="G35" s="208">
        <v>0</v>
      </c>
      <c r="H35" s="208">
        <v>21</v>
      </c>
      <c r="I35" s="208">
        <v>5</v>
      </c>
      <c r="J35" s="208">
        <v>0</v>
      </c>
      <c r="K35" s="208">
        <f t="shared" si="13"/>
        <v>0</v>
      </c>
      <c r="L35" s="208">
        <v>0</v>
      </c>
      <c r="M35" s="208">
        <v>0</v>
      </c>
      <c r="N35" s="208">
        <v>0</v>
      </c>
      <c r="O35" s="208">
        <f t="shared" si="14"/>
        <v>0</v>
      </c>
      <c r="P35" s="208">
        <v>0</v>
      </c>
      <c r="Q35" s="208">
        <v>0</v>
      </c>
      <c r="R35" s="155">
        <v>0</v>
      </c>
      <c r="S35" s="181"/>
      <c r="T35" s="181"/>
      <c r="U35" s="181"/>
    </row>
    <row r="36" spans="1:21" ht="20.45" customHeight="1">
      <c r="A36" s="199"/>
      <c r="B36" s="430" t="s">
        <v>513</v>
      </c>
      <c r="C36" s="154">
        <f t="shared" si="11"/>
        <v>49</v>
      </c>
      <c r="D36" s="207">
        <f t="shared" si="12"/>
        <v>48</v>
      </c>
      <c r="E36" s="208">
        <v>0</v>
      </c>
      <c r="F36" s="208">
        <v>0</v>
      </c>
      <c r="G36" s="208">
        <v>0</v>
      </c>
      <c r="H36" s="208">
        <v>26</v>
      </c>
      <c r="I36" s="208">
        <v>22</v>
      </c>
      <c r="J36" s="208">
        <v>0</v>
      </c>
      <c r="K36" s="208">
        <f t="shared" si="13"/>
        <v>0</v>
      </c>
      <c r="L36" s="208">
        <v>0</v>
      </c>
      <c r="M36" s="208">
        <v>0</v>
      </c>
      <c r="N36" s="208">
        <v>0</v>
      </c>
      <c r="O36" s="208">
        <f t="shared" si="14"/>
        <v>1</v>
      </c>
      <c r="P36" s="208">
        <v>1</v>
      </c>
      <c r="Q36" s="208">
        <v>0</v>
      </c>
      <c r="R36" s="155">
        <v>0</v>
      </c>
      <c r="S36" s="181"/>
      <c r="T36" s="181"/>
      <c r="U36" s="181"/>
    </row>
    <row r="37" spans="1:21" ht="20.45" customHeight="1">
      <c r="A37" s="199"/>
      <c r="B37" s="430" t="s">
        <v>514</v>
      </c>
      <c r="C37" s="154">
        <f t="shared" si="11"/>
        <v>23</v>
      </c>
      <c r="D37" s="207">
        <f t="shared" si="12"/>
        <v>22</v>
      </c>
      <c r="E37" s="208">
        <v>0</v>
      </c>
      <c r="F37" s="208">
        <v>1</v>
      </c>
      <c r="G37" s="208">
        <v>0</v>
      </c>
      <c r="H37" s="208">
        <v>12</v>
      </c>
      <c r="I37" s="208">
        <v>9</v>
      </c>
      <c r="J37" s="208">
        <v>0</v>
      </c>
      <c r="K37" s="208">
        <f t="shared" si="13"/>
        <v>0</v>
      </c>
      <c r="L37" s="208">
        <v>0</v>
      </c>
      <c r="M37" s="208">
        <v>0</v>
      </c>
      <c r="N37" s="208">
        <v>0</v>
      </c>
      <c r="O37" s="208">
        <f t="shared" si="14"/>
        <v>1</v>
      </c>
      <c r="P37" s="208">
        <v>1</v>
      </c>
      <c r="Q37" s="208">
        <v>0</v>
      </c>
      <c r="R37" s="155">
        <v>0</v>
      </c>
      <c r="S37" s="181"/>
      <c r="T37" s="181"/>
      <c r="U37" s="181"/>
    </row>
    <row r="38" spans="1:21" ht="20.45" customHeight="1">
      <c r="A38" s="199"/>
      <c r="B38" s="430" t="s">
        <v>515</v>
      </c>
      <c r="C38" s="154">
        <f t="shared" si="11"/>
        <v>12</v>
      </c>
      <c r="D38" s="207">
        <f t="shared" si="12"/>
        <v>12</v>
      </c>
      <c r="E38" s="208">
        <v>0</v>
      </c>
      <c r="F38" s="208">
        <v>0</v>
      </c>
      <c r="G38" s="208">
        <v>0</v>
      </c>
      <c r="H38" s="208">
        <v>9</v>
      </c>
      <c r="I38" s="208">
        <v>3</v>
      </c>
      <c r="J38" s="208">
        <v>0</v>
      </c>
      <c r="K38" s="208">
        <f t="shared" si="13"/>
        <v>0</v>
      </c>
      <c r="L38" s="208">
        <v>0</v>
      </c>
      <c r="M38" s="208">
        <v>0</v>
      </c>
      <c r="N38" s="208">
        <v>0</v>
      </c>
      <c r="O38" s="208">
        <f t="shared" si="14"/>
        <v>0</v>
      </c>
      <c r="P38" s="208">
        <v>0</v>
      </c>
      <c r="Q38" s="208">
        <v>0</v>
      </c>
      <c r="R38" s="155">
        <v>0</v>
      </c>
      <c r="S38" s="181"/>
      <c r="T38" s="181"/>
      <c r="U38" s="181"/>
    </row>
    <row r="39" spans="1:21" ht="20.45" customHeight="1">
      <c r="A39" s="199"/>
      <c r="B39" s="430" t="s">
        <v>516</v>
      </c>
      <c r="C39" s="154">
        <f t="shared" si="11"/>
        <v>19</v>
      </c>
      <c r="D39" s="207">
        <f t="shared" si="12"/>
        <v>19</v>
      </c>
      <c r="E39" s="208">
        <v>0</v>
      </c>
      <c r="F39" s="208">
        <v>0</v>
      </c>
      <c r="G39" s="208">
        <v>0</v>
      </c>
      <c r="H39" s="208">
        <v>16</v>
      </c>
      <c r="I39" s="208">
        <v>3</v>
      </c>
      <c r="J39" s="208">
        <v>0</v>
      </c>
      <c r="K39" s="208">
        <f t="shared" si="13"/>
        <v>0</v>
      </c>
      <c r="L39" s="208">
        <v>0</v>
      </c>
      <c r="M39" s="208">
        <v>0</v>
      </c>
      <c r="N39" s="208">
        <v>0</v>
      </c>
      <c r="O39" s="208">
        <f t="shared" si="14"/>
        <v>0</v>
      </c>
      <c r="P39" s="208">
        <v>0</v>
      </c>
      <c r="Q39" s="208">
        <v>0</v>
      </c>
      <c r="R39" s="155">
        <v>0</v>
      </c>
      <c r="S39" s="181"/>
      <c r="T39" s="181"/>
      <c r="U39" s="181"/>
    </row>
    <row r="40" spans="1:21" ht="20.45" customHeight="1">
      <c r="A40" s="199"/>
      <c r="B40" s="431"/>
      <c r="C40" s="154"/>
      <c r="D40" s="207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155"/>
      <c r="S40" s="181"/>
      <c r="T40" s="181"/>
      <c r="U40" s="181"/>
    </row>
    <row r="41" spans="1:21" ht="20.45" customHeight="1">
      <c r="A41" s="199"/>
      <c r="B41" s="432" t="s">
        <v>517</v>
      </c>
      <c r="C41" s="154">
        <f t="shared" si="11"/>
        <v>31</v>
      </c>
      <c r="D41" s="207">
        <f t="shared" si="12"/>
        <v>31</v>
      </c>
      <c r="E41" s="208">
        <v>0</v>
      </c>
      <c r="F41" s="208">
        <v>5</v>
      </c>
      <c r="G41" s="208">
        <v>0</v>
      </c>
      <c r="H41" s="208">
        <v>12</v>
      </c>
      <c r="I41" s="208">
        <v>14</v>
      </c>
      <c r="J41" s="208">
        <v>0</v>
      </c>
      <c r="K41" s="208">
        <f t="shared" si="13"/>
        <v>0</v>
      </c>
      <c r="L41" s="208">
        <v>0</v>
      </c>
      <c r="M41" s="208">
        <v>0</v>
      </c>
      <c r="N41" s="208">
        <v>0</v>
      </c>
      <c r="O41" s="208">
        <f t="shared" si="14"/>
        <v>0</v>
      </c>
      <c r="P41" s="208">
        <v>0</v>
      </c>
      <c r="Q41" s="208">
        <v>0</v>
      </c>
      <c r="R41" s="155">
        <v>0</v>
      </c>
      <c r="S41" s="181"/>
      <c r="T41" s="181"/>
      <c r="U41" s="181"/>
    </row>
    <row r="42" spans="1:21" ht="20.45" customHeight="1">
      <c r="A42" s="199"/>
      <c r="B42" s="432" t="s">
        <v>518</v>
      </c>
      <c r="C42" s="154">
        <f t="shared" si="11"/>
        <v>33</v>
      </c>
      <c r="D42" s="207">
        <f t="shared" si="12"/>
        <v>33</v>
      </c>
      <c r="E42" s="208">
        <v>0</v>
      </c>
      <c r="F42" s="208">
        <v>0</v>
      </c>
      <c r="G42" s="208">
        <v>0</v>
      </c>
      <c r="H42" s="208">
        <v>25</v>
      </c>
      <c r="I42" s="208">
        <v>8</v>
      </c>
      <c r="J42" s="208">
        <v>0</v>
      </c>
      <c r="K42" s="208">
        <f t="shared" si="13"/>
        <v>0</v>
      </c>
      <c r="L42" s="208">
        <v>0</v>
      </c>
      <c r="M42" s="208">
        <v>0</v>
      </c>
      <c r="N42" s="208">
        <v>0</v>
      </c>
      <c r="O42" s="208">
        <f t="shared" si="14"/>
        <v>0</v>
      </c>
      <c r="P42" s="208">
        <v>0</v>
      </c>
      <c r="Q42" s="208">
        <v>0</v>
      </c>
      <c r="R42" s="155">
        <v>0</v>
      </c>
      <c r="S42" s="181"/>
      <c r="T42" s="181"/>
      <c r="U42" s="181"/>
    </row>
    <row r="43" spans="1:21" ht="20.45" customHeight="1">
      <c r="A43" s="199"/>
      <c r="B43" s="432" t="s">
        <v>519</v>
      </c>
      <c r="C43" s="154">
        <f t="shared" si="11"/>
        <v>21</v>
      </c>
      <c r="D43" s="207">
        <f t="shared" si="12"/>
        <v>21</v>
      </c>
      <c r="E43" s="208">
        <v>0</v>
      </c>
      <c r="F43" s="208">
        <v>0</v>
      </c>
      <c r="G43" s="208">
        <v>0</v>
      </c>
      <c r="H43" s="208">
        <v>18</v>
      </c>
      <c r="I43" s="208">
        <v>3</v>
      </c>
      <c r="J43" s="208">
        <v>0</v>
      </c>
      <c r="K43" s="208">
        <f t="shared" si="13"/>
        <v>0</v>
      </c>
      <c r="L43" s="208">
        <v>0</v>
      </c>
      <c r="M43" s="208">
        <v>0</v>
      </c>
      <c r="N43" s="208">
        <v>0</v>
      </c>
      <c r="O43" s="208">
        <f t="shared" si="14"/>
        <v>0</v>
      </c>
      <c r="P43" s="208">
        <v>0</v>
      </c>
      <c r="Q43" s="208">
        <v>0</v>
      </c>
      <c r="R43" s="155">
        <v>0</v>
      </c>
      <c r="S43" s="181"/>
      <c r="T43" s="181"/>
      <c r="U43" s="181"/>
    </row>
    <row r="44" spans="1:21" ht="20.45" customHeight="1">
      <c r="A44" s="199"/>
      <c r="B44" s="432" t="s">
        <v>520</v>
      </c>
      <c r="C44" s="154">
        <f t="shared" si="11"/>
        <v>15</v>
      </c>
      <c r="D44" s="207">
        <f t="shared" si="12"/>
        <v>15</v>
      </c>
      <c r="E44" s="208">
        <v>0</v>
      </c>
      <c r="F44" s="208">
        <v>0</v>
      </c>
      <c r="G44" s="208">
        <v>0</v>
      </c>
      <c r="H44" s="208">
        <v>10</v>
      </c>
      <c r="I44" s="208">
        <v>5</v>
      </c>
      <c r="J44" s="208">
        <v>0</v>
      </c>
      <c r="K44" s="208">
        <f t="shared" si="13"/>
        <v>0</v>
      </c>
      <c r="L44" s="208">
        <v>0</v>
      </c>
      <c r="M44" s="208">
        <v>0</v>
      </c>
      <c r="N44" s="208">
        <v>0</v>
      </c>
      <c r="O44" s="208">
        <f t="shared" si="14"/>
        <v>0</v>
      </c>
      <c r="P44" s="208">
        <v>0</v>
      </c>
      <c r="Q44" s="208">
        <v>0</v>
      </c>
      <c r="R44" s="155">
        <v>0</v>
      </c>
      <c r="S44" s="181"/>
      <c r="T44" s="181"/>
      <c r="U44" s="181"/>
    </row>
    <row r="45" spans="1:21" ht="20.45" customHeight="1">
      <c r="A45" s="199"/>
      <c r="B45" s="432" t="s">
        <v>521</v>
      </c>
      <c r="C45" s="154">
        <f t="shared" si="11"/>
        <v>17</v>
      </c>
      <c r="D45" s="207">
        <f t="shared" si="12"/>
        <v>17</v>
      </c>
      <c r="E45" s="208">
        <v>0</v>
      </c>
      <c r="F45" s="208">
        <v>0</v>
      </c>
      <c r="G45" s="208">
        <v>0</v>
      </c>
      <c r="H45" s="208">
        <v>12</v>
      </c>
      <c r="I45" s="208">
        <v>5</v>
      </c>
      <c r="J45" s="208">
        <v>0</v>
      </c>
      <c r="K45" s="208">
        <f t="shared" si="13"/>
        <v>0</v>
      </c>
      <c r="L45" s="208">
        <v>0</v>
      </c>
      <c r="M45" s="208">
        <v>0</v>
      </c>
      <c r="N45" s="208">
        <v>0</v>
      </c>
      <c r="O45" s="208">
        <f t="shared" si="14"/>
        <v>0</v>
      </c>
      <c r="P45" s="208">
        <v>0</v>
      </c>
      <c r="Q45" s="208">
        <v>0</v>
      </c>
      <c r="R45" s="155">
        <v>0</v>
      </c>
      <c r="S45" s="181"/>
      <c r="T45" s="181"/>
      <c r="U45" s="181"/>
    </row>
    <row r="46" spans="1:21" ht="20.45" customHeight="1">
      <c r="A46" s="621"/>
      <c r="B46" s="622"/>
      <c r="C46" s="154"/>
      <c r="D46" s="207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155"/>
      <c r="S46" s="181"/>
      <c r="T46" s="181"/>
      <c r="U46" s="181"/>
    </row>
    <row r="47" spans="1:21" ht="20.45" customHeight="1">
      <c r="A47" s="433" t="s">
        <v>522</v>
      </c>
      <c r="B47" s="434" t="s">
        <v>523</v>
      </c>
      <c r="C47" s="154">
        <f t="shared" si="11"/>
        <v>9</v>
      </c>
      <c r="D47" s="207">
        <f t="shared" si="12"/>
        <v>8</v>
      </c>
      <c r="E47" s="208">
        <v>0</v>
      </c>
      <c r="F47" s="208">
        <v>2</v>
      </c>
      <c r="G47" s="208">
        <v>0</v>
      </c>
      <c r="H47" s="208">
        <v>6</v>
      </c>
      <c r="I47" s="208">
        <v>0</v>
      </c>
      <c r="J47" s="208">
        <v>0</v>
      </c>
      <c r="K47" s="208">
        <f t="shared" si="13"/>
        <v>0</v>
      </c>
      <c r="L47" s="208">
        <v>0</v>
      </c>
      <c r="M47" s="208">
        <v>0</v>
      </c>
      <c r="N47" s="208">
        <v>0</v>
      </c>
      <c r="O47" s="208">
        <f t="shared" si="14"/>
        <v>1</v>
      </c>
      <c r="P47" s="208">
        <v>1</v>
      </c>
      <c r="Q47" s="208">
        <v>0</v>
      </c>
      <c r="R47" s="155">
        <v>0</v>
      </c>
      <c r="S47" s="181"/>
      <c r="T47" s="181"/>
      <c r="U47" s="181"/>
    </row>
    <row r="48" spans="1:21" ht="20.45" customHeight="1">
      <c r="A48" s="433" t="s">
        <v>524</v>
      </c>
      <c r="B48" s="434" t="s">
        <v>525</v>
      </c>
      <c r="C48" s="154">
        <f t="shared" si="11"/>
        <v>13</v>
      </c>
      <c r="D48" s="207">
        <f t="shared" si="12"/>
        <v>13</v>
      </c>
      <c r="E48" s="208">
        <v>0</v>
      </c>
      <c r="F48" s="208">
        <v>0</v>
      </c>
      <c r="G48" s="208">
        <v>0</v>
      </c>
      <c r="H48" s="208">
        <v>5</v>
      </c>
      <c r="I48" s="208">
        <v>8</v>
      </c>
      <c r="J48" s="208">
        <v>0</v>
      </c>
      <c r="K48" s="208">
        <f t="shared" si="13"/>
        <v>0</v>
      </c>
      <c r="L48" s="208">
        <v>0</v>
      </c>
      <c r="M48" s="208">
        <v>0</v>
      </c>
      <c r="N48" s="208">
        <v>0</v>
      </c>
      <c r="O48" s="208">
        <f t="shared" si="14"/>
        <v>0</v>
      </c>
      <c r="P48" s="208">
        <v>0</v>
      </c>
      <c r="Q48" s="208">
        <v>0</v>
      </c>
      <c r="R48" s="155">
        <v>0</v>
      </c>
      <c r="S48" s="181"/>
      <c r="T48" s="181"/>
      <c r="U48" s="181"/>
    </row>
    <row r="49" spans="1:21" ht="20.45" customHeight="1">
      <c r="A49" s="433" t="s">
        <v>526</v>
      </c>
      <c r="B49" s="434" t="s">
        <v>527</v>
      </c>
      <c r="C49" s="154">
        <f t="shared" si="11"/>
        <v>6</v>
      </c>
      <c r="D49" s="207">
        <f t="shared" si="12"/>
        <v>6</v>
      </c>
      <c r="E49" s="208">
        <v>0</v>
      </c>
      <c r="F49" s="208">
        <v>0</v>
      </c>
      <c r="G49" s="208">
        <v>0</v>
      </c>
      <c r="H49" s="208">
        <v>4</v>
      </c>
      <c r="I49" s="208">
        <v>2</v>
      </c>
      <c r="J49" s="208">
        <v>0</v>
      </c>
      <c r="K49" s="208">
        <f t="shared" si="13"/>
        <v>0</v>
      </c>
      <c r="L49" s="208">
        <v>0</v>
      </c>
      <c r="M49" s="208">
        <v>0</v>
      </c>
      <c r="N49" s="208">
        <v>0</v>
      </c>
      <c r="O49" s="208">
        <f t="shared" si="14"/>
        <v>0</v>
      </c>
      <c r="P49" s="208">
        <v>0</v>
      </c>
      <c r="Q49" s="208">
        <v>0</v>
      </c>
      <c r="R49" s="155">
        <v>0</v>
      </c>
      <c r="S49" s="181"/>
      <c r="T49" s="181"/>
      <c r="U49" s="181"/>
    </row>
    <row r="50" spans="1:21" ht="20.45" customHeight="1">
      <c r="A50" s="433" t="s">
        <v>528</v>
      </c>
      <c r="B50" s="434" t="s">
        <v>529</v>
      </c>
      <c r="C50" s="154">
        <f t="shared" si="11"/>
        <v>9</v>
      </c>
      <c r="D50" s="207">
        <f t="shared" si="12"/>
        <v>8</v>
      </c>
      <c r="E50" s="208">
        <v>0</v>
      </c>
      <c r="F50" s="208">
        <v>0</v>
      </c>
      <c r="G50" s="208">
        <v>0</v>
      </c>
      <c r="H50" s="208">
        <v>7</v>
      </c>
      <c r="I50" s="208">
        <v>1</v>
      </c>
      <c r="J50" s="208">
        <v>0</v>
      </c>
      <c r="K50" s="208">
        <f t="shared" si="13"/>
        <v>0</v>
      </c>
      <c r="L50" s="208">
        <v>0</v>
      </c>
      <c r="M50" s="208">
        <v>0</v>
      </c>
      <c r="N50" s="208">
        <v>0</v>
      </c>
      <c r="O50" s="208">
        <f t="shared" si="14"/>
        <v>1</v>
      </c>
      <c r="P50" s="208">
        <v>0</v>
      </c>
      <c r="Q50" s="208">
        <v>1</v>
      </c>
      <c r="R50" s="155">
        <v>0</v>
      </c>
      <c r="S50" s="181"/>
      <c r="T50" s="181"/>
      <c r="U50" s="181"/>
    </row>
    <row r="51" spans="1:21" ht="20.45" customHeight="1">
      <c r="A51" s="433" t="s">
        <v>530</v>
      </c>
      <c r="B51" s="434" t="s">
        <v>531</v>
      </c>
      <c r="C51" s="154">
        <f t="shared" si="11"/>
        <v>1</v>
      </c>
      <c r="D51" s="207">
        <f t="shared" si="12"/>
        <v>1</v>
      </c>
      <c r="E51" s="208">
        <v>0</v>
      </c>
      <c r="F51" s="208">
        <v>0</v>
      </c>
      <c r="G51" s="208">
        <v>0</v>
      </c>
      <c r="H51" s="208">
        <v>0</v>
      </c>
      <c r="I51" s="208">
        <v>1</v>
      </c>
      <c r="J51" s="208">
        <v>0</v>
      </c>
      <c r="K51" s="208">
        <f t="shared" si="13"/>
        <v>0</v>
      </c>
      <c r="L51" s="208">
        <v>0</v>
      </c>
      <c r="M51" s="208">
        <v>0</v>
      </c>
      <c r="N51" s="208">
        <v>0</v>
      </c>
      <c r="O51" s="208">
        <f t="shared" si="14"/>
        <v>0</v>
      </c>
      <c r="P51" s="208">
        <v>0</v>
      </c>
      <c r="Q51" s="208">
        <v>0</v>
      </c>
      <c r="R51" s="155">
        <v>0</v>
      </c>
      <c r="S51" s="181"/>
      <c r="T51" s="181"/>
      <c r="U51" s="181"/>
    </row>
    <row r="52" spans="1:21" ht="20.45" customHeight="1">
      <c r="A52" s="433"/>
      <c r="B52" s="434"/>
      <c r="C52" s="154"/>
      <c r="D52" s="207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155"/>
      <c r="S52" s="181"/>
      <c r="T52" s="181"/>
      <c r="U52" s="181"/>
    </row>
    <row r="53" spans="1:21" ht="20.45" customHeight="1">
      <c r="A53" s="433" t="s">
        <v>532</v>
      </c>
      <c r="B53" s="434" t="s">
        <v>533</v>
      </c>
      <c r="C53" s="154">
        <f t="shared" si="11"/>
        <v>6</v>
      </c>
      <c r="D53" s="207">
        <f t="shared" si="12"/>
        <v>6</v>
      </c>
      <c r="E53" s="208">
        <v>0</v>
      </c>
      <c r="F53" s="208">
        <v>0</v>
      </c>
      <c r="G53" s="208">
        <v>0</v>
      </c>
      <c r="H53" s="208">
        <v>5</v>
      </c>
      <c r="I53" s="208">
        <v>1</v>
      </c>
      <c r="J53" s="208">
        <v>0</v>
      </c>
      <c r="K53" s="208">
        <f t="shared" si="13"/>
        <v>0</v>
      </c>
      <c r="L53" s="208">
        <v>0</v>
      </c>
      <c r="M53" s="208">
        <v>0</v>
      </c>
      <c r="N53" s="208">
        <v>0</v>
      </c>
      <c r="O53" s="208">
        <f t="shared" si="14"/>
        <v>0</v>
      </c>
      <c r="P53" s="208">
        <v>0</v>
      </c>
      <c r="Q53" s="208">
        <v>0</v>
      </c>
      <c r="R53" s="155">
        <v>0</v>
      </c>
      <c r="S53" s="181"/>
      <c r="T53" s="181"/>
      <c r="U53" s="181"/>
    </row>
    <row r="54" spans="1:21" ht="20.45" customHeight="1">
      <c r="A54" s="433" t="s">
        <v>534</v>
      </c>
      <c r="B54" s="434" t="s">
        <v>535</v>
      </c>
      <c r="C54" s="154">
        <f t="shared" si="11"/>
        <v>9</v>
      </c>
      <c r="D54" s="207">
        <f t="shared" si="12"/>
        <v>9</v>
      </c>
      <c r="E54" s="208">
        <v>0</v>
      </c>
      <c r="F54" s="208">
        <v>1</v>
      </c>
      <c r="G54" s="208">
        <v>0</v>
      </c>
      <c r="H54" s="208">
        <v>4</v>
      </c>
      <c r="I54" s="208">
        <v>4</v>
      </c>
      <c r="J54" s="208">
        <v>0</v>
      </c>
      <c r="K54" s="208">
        <f t="shared" si="13"/>
        <v>0</v>
      </c>
      <c r="L54" s="208">
        <v>0</v>
      </c>
      <c r="M54" s="208">
        <v>0</v>
      </c>
      <c r="N54" s="208">
        <v>0</v>
      </c>
      <c r="O54" s="208">
        <f t="shared" si="14"/>
        <v>0</v>
      </c>
      <c r="P54" s="208">
        <v>0</v>
      </c>
      <c r="Q54" s="208">
        <v>0</v>
      </c>
      <c r="R54" s="155">
        <v>0</v>
      </c>
      <c r="S54" s="181"/>
      <c r="T54" s="181"/>
      <c r="U54" s="181"/>
    </row>
    <row r="55" spans="1:21" ht="20.45" customHeight="1">
      <c r="A55" s="435"/>
      <c r="B55" s="434" t="s">
        <v>536</v>
      </c>
      <c r="C55" s="154">
        <f t="shared" si="11"/>
        <v>4</v>
      </c>
      <c r="D55" s="207">
        <f t="shared" si="12"/>
        <v>4</v>
      </c>
      <c r="E55" s="208">
        <v>0</v>
      </c>
      <c r="F55" s="208">
        <v>0</v>
      </c>
      <c r="G55" s="208">
        <v>0</v>
      </c>
      <c r="H55" s="208">
        <v>2</v>
      </c>
      <c r="I55" s="208">
        <v>2</v>
      </c>
      <c r="J55" s="208">
        <v>0</v>
      </c>
      <c r="K55" s="208">
        <f t="shared" si="13"/>
        <v>0</v>
      </c>
      <c r="L55" s="208">
        <v>0</v>
      </c>
      <c r="M55" s="208">
        <v>0</v>
      </c>
      <c r="N55" s="208">
        <v>0</v>
      </c>
      <c r="O55" s="208">
        <f t="shared" si="14"/>
        <v>0</v>
      </c>
      <c r="P55" s="208">
        <v>0</v>
      </c>
      <c r="Q55" s="208">
        <v>0</v>
      </c>
      <c r="R55" s="155">
        <v>0</v>
      </c>
      <c r="S55" s="181"/>
      <c r="T55" s="181"/>
      <c r="U55" s="181"/>
    </row>
    <row r="56" spans="1:21" ht="20.45" customHeight="1">
      <c r="A56" s="433" t="s">
        <v>537</v>
      </c>
      <c r="B56" s="434" t="s">
        <v>538</v>
      </c>
      <c r="C56" s="154">
        <f t="shared" si="11"/>
        <v>2</v>
      </c>
      <c r="D56" s="207">
        <f t="shared" si="12"/>
        <v>2</v>
      </c>
      <c r="E56" s="208">
        <v>0</v>
      </c>
      <c r="F56" s="208">
        <v>0</v>
      </c>
      <c r="G56" s="208">
        <v>0</v>
      </c>
      <c r="H56" s="208">
        <v>2</v>
      </c>
      <c r="I56" s="208">
        <v>0</v>
      </c>
      <c r="J56" s="208">
        <v>0</v>
      </c>
      <c r="K56" s="208">
        <f t="shared" si="13"/>
        <v>0</v>
      </c>
      <c r="L56" s="208">
        <v>0</v>
      </c>
      <c r="M56" s="208">
        <v>0</v>
      </c>
      <c r="N56" s="208">
        <v>0</v>
      </c>
      <c r="O56" s="208">
        <f t="shared" si="14"/>
        <v>0</v>
      </c>
      <c r="P56" s="208">
        <v>0</v>
      </c>
      <c r="Q56" s="208">
        <v>0</v>
      </c>
      <c r="R56" s="155">
        <v>0</v>
      </c>
      <c r="S56" s="181"/>
      <c r="T56" s="181"/>
      <c r="U56" s="181"/>
    </row>
    <row r="57" spans="1:21" ht="20.45" customHeight="1">
      <c r="A57" s="433" t="s">
        <v>539</v>
      </c>
      <c r="B57" s="434" t="s">
        <v>540</v>
      </c>
      <c r="C57" s="154">
        <f t="shared" si="11"/>
        <v>2</v>
      </c>
      <c r="D57" s="207">
        <f t="shared" si="12"/>
        <v>2</v>
      </c>
      <c r="E57" s="208">
        <v>0</v>
      </c>
      <c r="F57" s="208">
        <v>0</v>
      </c>
      <c r="G57" s="208">
        <v>0</v>
      </c>
      <c r="H57" s="208">
        <v>2</v>
      </c>
      <c r="I57" s="208">
        <v>0</v>
      </c>
      <c r="J57" s="208">
        <v>0</v>
      </c>
      <c r="K57" s="208">
        <f t="shared" si="13"/>
        <v>0</v>
      </c>
      <c r="L57" s="208">
        <v>0</v>
      </c>
      <c r="M57" s="208">
        <v>0</v>
      </c>
      <c r="N57" s="208">
        <v>0</v>
      </c>
      <c r="O57" s="208">
        <f t="shared" si="14"/>
        <v>0</v>
      </c>
      <c r="P57" s="208">
        <v>0</v>
      </c>
      <c r="Q57" s="208">
        <v>0</v>
      </c>
      <c r="R57" s="155">
        <v>0</v>
      </c>
      <c r="S57" s="181"/>
      <c r="T57" s="181"/>
      <c r="U57" s="181"/>
    </row>
    <row r="58" spans="1:21" ht="20.45" customHeight="1">
      <c r="A58" s="433"/>
      <c r="B58" s="434"/>
      <c r="C58" s="154"/>
      <c r="D58" s="207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155"/>
      <c r="S58" s="181"/>
      <c r="T58" s="181"/>
      <c r="U58" s="181"/>
    </row>
    <row r="59" spans="1:21" ht="20.45" customHeight="1">
      <c r="A59" s="435"/>
      <c r="B59" s="434" t="s">
        <v>541</v>
      </c>
      <c r="C59" s="154">
        <f t="shared" si="11"/>
        <v>10</v>
      </c>
      <c r="D59" s="207">
        <f t="shared" si="12"/>
        <v>10</v>
      </c>
      <c r="E59" s="208">
        <v>0</v>
      </c>
      <c r="F59" s="208">
        <v>0</v>
      </c>
      <c r="G59" s="208">
        <v>0</v>
      </c>
      <c r="H59" s="208">
        <v>5</v>
      </c>
      <c r="I59" s="208">
        <v>5</v>
      </c>
      <c r="J59" s="208">
        <v>0</v>
      </c>
      <c r="K59" s="208">
        <f t="shared" si="13"/>
        <v>0</v>
      </c>
      <c r="L59" s="208">
        <v>0</v>
      </c>
      <c r="M59" s="208">
        <v>0</v>
      </c>
      <c r="N59" s="208">
        <v>0</v>
      </c>
      <c r="O59" s="208">
        <f t="shared" si="14"/>
        <v>0</v>
      </c>
      <c r="P59" s="208">
        <v>0</v>
      </c>
      <c r="Q59" s="208">
        <v>0</v>
      </c>
      <c r="R59" s="155">
        <v>0</v>
      </c>
      <c r="S59" s="181"/>
      <c r="T59" s="181"/>
      <c r="U59" s="181"/>
    </row>
    <row r="60" spans="1:21" ht="20.45" customHeight="1" thickBot="1">
      <c r="A60" s="436" t="s">
        <v>542</v>
      </c>
      <c r="B60" s="437" t="s">
        <v>543</v>
      </c>
      <c r="C60" s="462">
        <f t="shared" si="11"/>
        <v>6</v>
      </c>
      <c r="D60" s="463">
        <f t="shared" si="12"/>
        <v>6</v>
      </c>
      <c r="E60" s="172">
        <v>0</v>
      </c>
      <c r="F60" s="172">
        <v>2</v>
      </c>
      <c r="G60" s="172">
        <v>0</v>
      </c>
      <c r="H60" s="172">
        <v>4</v>
      </c>
      <c r="I60" s="172">
        <v>0</v>
      </c>
      <c r="J60" s="172">
        <v>0</v>
      </c>
      <c r="K60" s="172">
        <f t="shared" si="13"/>
        <v>0</v>
      </c>
      <c r="L60" s="172">
        <v>0</v>
      </c>
      <c r="M60" s="172">
        <v>0</v>
      </c>
      <c r="N60" s="172">
        <v>0</v>
      </c>
      <c r="O60" s="172">
        <f t="shared" si="14"/>
        <v>0</v>
      </c>
      <c r="P60" s="172">
        <v>0</v>
      </c>
      <c r="Q60" s="172">
        <v>0</v>
      </c>
      <c r="R60" s="174">
        <v>0</v>
      </c>
      <c r="S60" s="181"/>
      <c r="T60" s="181"/>
      <c r="U60" s="181"/>
    </row>
    <row r="61" spans="1:21" ht="20.45" customHeight="1">
      <c r="A61" s="187" t="s">
        <v>625</v>
      </c>
    </row>
  </sheetData>
  <mergeCells count="25">
    <mergeCell ref="A10:B10"/>
    <mergeCell ref="O2:R2"/>
    <mergeCell ref="J3:J8"/>
    <mergeCell ref="K3:K8"/>
    <mergeCell ref="A5:B5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46:B46"/>
    <mergeCell ref="A23:B23"/>
    <mergeCell ref="A24:B24"/>
    <mergeCell ref="A25:B25"/>
    <mergeCell ref="A26:B26"/>
    <mergeCell ref="A27:B27"/>
    <mergeCell ref="A28:B28"/>
  </mergeCells>
  <phoneticPr fontId="2"/>
  <printOptions horizontalCentered="1" gridLinesSet="0"/>
  <pageMargins left="0.51181102362204722" right="0.51181102362204722" top="0.55118110236220474" bottom="0.39370078740157483" header="0.51181102362204722" footer="0.51181102362204722"/>
  <pageSetup paperSize="9" scale="52" firstPageNumber="148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1"/>
  <sheetViews>
    <sheetView showGridLines="0" zoomScale="80" zoomScaleNormal="80" zoomScaleSheetLayoutView="100" workbookViewId="0"/>
  </sheetViews>
  <sheetFormatPr defaultColWidth="10.625" defaultRowHeight="16.149999999999999" customHeight="1"/>
  <cols>
    <col min="1" max="1" width="2.625" style="48" customWidth="1"/>
    <col min="2" max="2" width="11.125" style="48" customWidth="1"/>
    <col min="3" max="3" width="13.25" style="48" customWidth="1"/>
    <col min="4" max="10" width="12.125" style="48" customWidth="1"/>
    <col min="11" max="11" width="2.625" style="48" customWidth="1"/>
    <col min="12" max="16384" width="10.625" style="48"/>
  </cols>
  <sheetData>
    <row r="1" spans="1:10" ht="18" customHeight="1">
      <c r="A1" s="214"/>
      <c r="B1" s="464" t="s">
        <v>626</v>
      </c>
    </row>
    <row r="2" spans="1:10" ht="18" customHeight="1" thickBot="1">
      <c r="C2" s="47"/>
      <c r="D2" s="47"/>
      <c r="E2" s="47"/>
      <c r="F2" s="47"/>
      <c r="G2" s="47"/>
      <c r="H2" s="632" t="s">
        <v>613</v>
      </c>
      <c r="I2" s="632"/>
      <c r="J2" s="632"/>
    </row>
    <row r="3" spans="1:10" ht="18" customHeight="1">
      <c r="B3" s="409"/>
      <c r="C3" s="465"/>
      <c r="D3" s="466" t="s">
        <v>2</v>
      </c>
      <c r="E3" s="467"/>
      <c r="F3" s="467" t="s">
        <v>627</v>
      </c>
      <c r="G3" s="467" t="s">
        <v>628</v>
      </c>
      <c r="H3" s="467" t="s">
        <v>629</v>
      </c>
      <c r="I3" s="467" t="s">
        <v>574</v>
      </c>
      <c r="J3" s="468"/>
    </row>
    <row r="4" spans="1:10" ht="18" customHeight="1">
      <c r="B4" s="660" t="s">
        <v>630</v>
      </c>
      <c r="C4" s="661"/>
      <c r="D4" s="469"/>
      <c r="E4" s="470" t="s">
        <v>631</v>
      </c>
      <c r="F4" s="470"/>
      <c r="G4" s="470"/>
      <c r="H4" s="470"/>
      <c r="I4" s="470" t="s">
        <v>632</v>
      </c>
      <c r="J4" s="471" t="s">
        <v>633</v>
      </c>
    </row>
    <row r="5" spans="1:10" ht="18" customHeight="1">
      <c r="B5" s="418"/>
      <c r="C5" s="472"/>
      <c r="D5" s="473" t="s">
        <v>634</v>
      </c>
      <c r="E5" s="474"/>
      <c r="F5" s="474" t="s">
        <v>2</v>
      </c>
      <c r="G5" s="474" t="s">
        <v>2</v>
      </c>
      <c r="H5" s="474" t="s">
        <v>635</v>
      </c>
      <c r="I5" s="474" t="s">
        <v>636</v>
      </c>
      <c r="J5" s="475"/>
    </row>
    <row r="6" spans="1:10" ht="18" customHeight="1">
      <c r="B6" s="656" t="s">
        <v>493</v>
      </c>
      <c r="C6" s="599"/>
      <c r="D6" s="429">
        <v>104118</v>
      </c>
      <c r="E6" s="429">
        <v>94022</v>
      </c>
      <c r="F6" s="429">
        <v>22502</v>
      </c>
      <c r="G6" s="429">
        <v>42144</v>
      </c>
      <c r="H6" s="429">
        <v>30756</v>
      </c>
      <c r="I6" s="429">
        <v>1987</v>
      </c>
      <c r="J6" s="426">
        <v>675</v>
      </c>
    </row>
    <row r="7" spans="1:10" ht="18" customHeight="1">
      <c r="B7" s="648"/>
      <c r="C7" s="649"/>
      <c r="D7" s="429"/>
      <c r="E7" s="429"/>
      <c r="F7" s="429"/>
      <c r="G7" s="429"/>
      <c r="H7" s="429"/>
      <c r="I7" s="429"/>
      <c r="J7" s="426"/>
    </row>
    <row r="8" spans="1:10" ht="18" customHeight="1">
      <c r="B8" s="648"/>
      <c r="C8" s="649"/>
      <c r="D8" s="429"/>
      <c r="E8" s="429"/>
      <c r="F8" s="429"/>
      <c r="G8" s="429"/>
      <c r="H8" s="429"/>
      <c r="I8" s="429"/>
      <c r="J8" s="426"/>
    </row>
    <row r="9" spans="1:10" ht="18" customHeight="1">
      <c r="B9" s="656" t="s">
        <v>494</v>
      </c>
      <c r="C9" s="599"/>
      <c r="D9" s="429">
        <f>SUM(D12:D16)</f>
        <v>1764</v>
      </c>
      <c r="E9" s="429">
        <f t="shared" ref="E9:J9" si="0">SUM(E12:E16)</f>
        <v>1584</v>
      </c>
      <c r="F9" s="429">
        <f t="shared" si="0"/>
        <v>323</v>
      </c>
      <c r="G9" s="429">
        <f t="shared" si="0"/>
        <v>609</v>
      </c>
      <c r="H9" s="429">
        <f t="shared" si="0"/>
        <v>413</v>
      </c>
      <c r="I9" s="429">
        <f t="shared" si="0"/>
        <v>27</v>
      </c>
      <c r="J9" s="426">
        <f t="shared" si="0"/>
        <v>16</v>
      </c>
    </row>
    <row r="10" spans="1:10" ht="18" customHeight="1">
      <c r="B10" s="648"/>
      <c r="C10" s="649"/>
      <c r="D10" s="429"/>
      <c r="E10" s="429"/>
      <c r="F10" s="429"/>
      <c r="G10" s="429"/>
      <c r="H10" s="429"/>
      <c r="I10" s="429"/>
      <c r="J10" s="426"/>
    </row>
    <row r="11" spans="1:10" ht="18" customHeight="1">
      <c r="B11" s="648"/>
      <c r="C11" s="649"/>
      <c r="D11" s="429"/>
      <c r="E11" s="429"/>
      <c r="F11" s="429"/>
      <c r="G11" s="429"/>
      <c r="H11" s="429"/>
      <c r="I11" s="429"/>
      <c r="J11" s="426"/>
    </row>
    <row r="12" spans="1:10" ht="18" customHeight="1">
      <c r="B12" s="650" t="s">
        <v>495</v>
      </c>
      <c r="C12" s="651"/>
      <c r="D12" s="429">
        <f>SUM(D18,D20)</f>
        <v>1081</v>
      </c>
      <c r="E12" s="429">
        <f t="shared" ref="E12:J13" si="1">SUM(E18,E20)</f>
        <v>926</v>
      </c>
      <c r="F12" s="429">
        <f t="shared" si="1"/>
        <v>195</v>
      </c>
      <c r="G12" s="429">
        <f t="shared" si="1"/>
        <v>344</v>
      </c>
      <c r="H12" s="429">
        <f t="shared" si="1"/>
        <v>257</v>
      </c>
      <c r="I12" s="429">
        <f t="shared" si="1"/>
        <v>25</v>
      </c>
      <c r="J12" s="426">
        <f t="shared" si="1"/>
        <v>15</v>
      </c>
    </row>
    <row r="13" spans="1:10" ht="18" customHeight="1">
      <c r="B13" s="650" t="s">
        <v>496</v>
      </c>
      <c r="C13" s="651"/>
      <c r="D13" s="429">
        <f>SUM(D19,D21)</f>
        <v>516</v>
      </c>
      <c r="E13" s="429">
        <f t="shared" si="1"/>
        <v>497</v>
      </c>
      <c r="F13" s="429">
        <f t="shared" si="1"/>
        <v>100</v>
      </c>
      <c r="G13" s="429">
        <f t="shared" si="1"/>
        <v>219</v>
      </c>
      <c r="H13" s="429">
        <f t="shared" si="1"/>
        <v>128</v>
      </c>
      <c r="I13" s="429">
        <f t="shared" si="1"/>
        <v>1</v>
      </c>
      <c r="J13" s="426">
        <f t="shared" si="1"/>
        <v>1</v>
      </c>
    </row>
    <row r="14" spans="1:10" ht="18" customHeight="1">
      <c r="B14" s="650" t="s">
        <v>497</v>
      </c>
      <c r="C14" s="651"/>
      <c r="D14" s="429">
        <f>SUM(D22)</f>
        <v>34</v>
      </c>
      <c r="E14" s="429">
        <f t="shared" ref="E14:J16" si="2">SUM(E22)</f>
        <v>34</v>
      </c>
      <c r="F14" s="429">
        <f t="shared" si="2"/>
        <v>8</v>
      </c>
      <c r="G14" s="429">
        <f t="shared" si="2"/>
        <v>12</v>
      </c>
      <c r="H14" s="429">
        <f t="shared" si="2"/>
        <v>7</v>
      </c>
      <c r="I14" s="429">
        <f t="shared" si="2"/>
        <v>0</v>
      </c>
      <c r="J14" s="426">
        <f t="shared" si="2"/>
        <v>0</v>
      </c>
    </row>
    <row r="15" spans="1:10" ht="18" customHeight="1">
      <c r="B15" s="650" t="s">
        <v>498</v>
      </c>
      <c r="C15" s="651"/>
      <c r="D15" s="429">
        <f>SUM(D23)</f>
        <v>22</v>
      </c>
      <c r="E15" s="429">
        <f t="shared" si="2"/>
        <v>22</v>
      </c>
      <c r="F15" s="429">
        <f t="shared" si="2"/>
        <v>6</v>
      </c>
      <c r="G15" s="429">
        <f t="shared" si="2"/>
        <v>10</v>
      </c>
      <c r="H15" s="429">
        <f t="shared" si="2"/>
        <v>4</v>
      </c>
      <c r="I15" s="429">
        <f t="shared" si="2"/>
        <v>0</v>
      </c>
      <c r="J15" s="426">
        <f t="shared" si="2"/>
        <v>0</v>
      </c>
    </row>
    <row r="16" spans="1:10" ht="18" customHeight="1">
      <c r="B16" s="650" t="s">
        <v>499</v>
      </c>
      <c r="C16" s="651"/>
      <c r="D16" s="429">
        <f>SUM(D24)</f>
        <v>111</v>
      </c>
      <c r="E16" s="429">
        <f t="shared" si="2"/>
        <v>105</v>
      </c>
      <c r="F16" s="429">
        <f t="shared" si="2"/>
        <v>14</v>
      </c>
      <c r="G16" s="429">
        <f t="shared" si="2"/>
        <v>24</v>
      </c>
      <c r="H16" s="429">
        <f t="shared" si="2"/>
        <v>17</v>
      </c>
      <c r="I16" s="429">
        <f t="shared" si="2"/>
        <v>1</v>
      </c>
      <c r="J16" s="426">
        <f t="shared" si="2"/>
        <v>0</v>
      </c>
    </row>
    <row r="17" spans="2:12" ht="18" customHeight="1">
      <c r="B17" s="652"/>
      <c r="C17" s="653"/>
      <c r="D17" s="429"/>
      <c r="E17" s="429"/>
      <c r="F17" s="429"/>
      <c r="G17" s="429"/>
      <c r="H17" s="429"/>
      <c r="I17" s="429"/>
      <c r="J17" s="426"/>
    </row>
    <row r="18" spans="2:12" ht="18" customHeight="1">
      <c r="B18" s="646" t="s">
        <v>500</v>
      </c>
      <c r="C18" s="647"/>
      <c r="D18" s="429">
        <f>SUM(D26)</f>
        <v>935</v>
      </c>
      <c r="E18" s="429">
        <f t="shared" ref="D18:J19" si="3">SUM(E26)</f>
        <v>782</v>
      </c>
      <c r="F18" s="429">
        <f t="shared" si="3"/>
        <v>176</v>
      </c>
      <c r="G18" s="429">
        <f t="shared" si="3"/>
        <v>299</v>
      </c>
      <c r="H18" s="429">
        <f t="shared" si="3"/>
        <v>226</v>
      </c>
      <c r="I18" s="429">
        <f t="shared" si="3"/>
        <v>25</v>
      </c>
      <c r="J18" s="426">
        <f t="shared" si="3"/>
        <v>14</v>
      </c>
    </row>
    <row r="19" spans="2:12" ht="18" customHeight="1">
      <c r="B19" s="658" t="s">
        <v>501</v>
      </c>
      <c r="C19" s="659"/>
      <c r="D19" s="429">
        <f t="shared" si="3"/>
        <v>362</v>
      </c>
      <c r="E19" s="429">
        <f t="shared" si="3"/>
        <v>345</v>
      </c>
      <c r="F19" s="429">
        <f t="shared" si="3"/>
        <v>76</v>
      </c>
      <c r="G19" s="429">
        <f t="shared" si="3"/>
        <v>163</v>
      </c>
      <c r="H19" s="429">
        <f t="shared" si="3"/>
        <v>96</v>
      </c>
      <c r="I19" s="429">
        <f t="shared" si="3"/>
        <v>1</v>
      </c>
      <c r="J19" s="426">
        <f t="shared" si="3"/>
        <v>0</v>
      </c>
    </row>
    <row r="20" spans="2:12" ht="18" customHeight="1">
      <c r="B20" s="658" t="s">
        <v>502</v>
      </c>
      <c r="C20" s="647"/>
      <c r="D20" s="429">
        <f t="shared" ref="D20:J20" si="4">SUM(D29,D36,D38,D39,D44,D57)</f>
        <v>146</v>
      </c>
      <c r="E20" s="429">
        <f t="shared" si="4"/>
        <v>144</v>
      </c>
      <c r="F20" s="429">
        <f t="shared" si="4"/>
        <v>19</v>
      </c>
      <c r="G20" s="429">
        <f t="shared" si="4"/>
        <v>45</v>
      </c>
      <c r="H20" s="429">
        <f t="shared" si="4"/>
        <v>31</v>
      </c>
      <c r="I20" s="429">
        <f t="shared" si="4"/>
        <v>0</v>
      </c>
      <c r="J20" s="426">
        <f t="shared" si="4"/>
        <v>1</v>
      </c>
    </row>
    <row r="21" spans="2:12" ht="18" customHeight="1">
      <c r="B21" s="658" t="s">
        <v>503</v>
      </c>
      <c r="C21" s="647"/>
      <c r="D21" s="429">
        <f>SUM(D30,D32,D33,D42,D45,D46,D47)</f>
        <v>154</v>
      </c>
      <c r="E21" s="429">
        <f t="shared" ref="E21:J21" si="5">SUM(E30,E32,E33,E42,E45,E46,E47)</f>
        <v>152</v>
      </c>
      <c r="F21" s="429">
        <f t="shared" si="5"/>
        <v>24</v>
      </c>
      <c r="G21" s="429">
        <f t="shared" si="5"/>
        <v>56</v>
      </c>
      <c r="H21" s="429">
        <f t="shared" si="5"/>
        <v>32</v>
      </c>
      <c r="I21" s="429">
        <f t="shared" si="5"/>
        <v>0</v>
      </c>
      <c r="J21" s="426">
        <f t="shared" si="5"/>
        <v>1</v>
      </c>
    </row>
    <row r="22" spans="2:12" ht="18" customHeight="1">
      <c r="B22" s="658" t="s">
        <v>504</v>
      </c>
      <c r="C22" s="647"/>
      <c r="D22" s="429">
        <f>SUM(D34,D35)</f>
        <v>34</v>
      </c>
      <c r="E22" s="429">
        <f t="shared" ref="E22:J22" si="6">SUM(E34,E35)</f>
        <v>34</v>
      </c>
      <c r="F22" s="429">
        <f t="shared" si="6"/>
        <v>8</v>
      </c>
      <c r="G22" s="429">
        <f t="shared" si="6"/>
        <v>12</v>
      </c>
      <c r="H22" s="429">
        <f t="shared" si="6"/>
        <v>7</v>
      </c>
      <c r="I22" s="429">
        <f t="shared" si="6"/>
        <v>0</v>
      </c>
      <c r="J22" s="426">
        <f t="shared" si="6"/>
        <v>0</v>
      </c>
    </row>
    <row r="23" spans="2:12" ht="18" customHeight="1">
      <c r="B23" s="646" t="s">
        <v>505</v>
      </c>
      <c r="C23" s="647"/>
      <c r="D23" s="429">
        <f>SUM(D40,D48)</f>
        <v>22</v>
      </c>
      <c r="E23" s="429">
        <f t="shared" ref="E23:J23" si="7">SUM(E40,E48)</f>
        <v>22</v>
      </c>
      <c r="F23" s="429">
        <f t="shared" si="7"/>
        <v>6</v>
      </c>
      <c r="G23" s="429">
        <f t="shared" si="7"/>
        <v>10</v>
      </c>
      <c r="H23" s="429">
        <f t="shared" si="7"/>
        <v>4</v>
      </c>
      <c r="I23" s="429">
        <f t="shared" si="7"/>
        <v>0</v>
      </c>
      <c r="J23" s="426">
        <f t="shared" si="7"/>
        <v>0</v>
      </c>
      <c r="K23" s="47"/>
      <c r="L23" s="47"/>
    </row>
    <row r="24" spans="2:12" ht="18" customHeight="1">
      <c r="B24" s="658" t="s">
        <v>506</v>
      </c>
      <c r="C24" s="647"/>
      <c r="D24" s="429">
        <f>SUM(D28,D41,D50,D51,D52,D53,D54,D56)</f>
        <v>111</v>
      </c>
      <c r="E24" s="429">
        <f>SUM(E28,E41,E50,E51,E52,E53,E54,E56)</f>
        <v>105</v>
      </c>
      <c r="F24" s="429">
        <f t="shared" ref="F24:J24" si="8">SUM(F28,F41,F50,F51,F52,F53,F54,F56)</f>
        <v>14</v>
      </c>
      <c r="G24" s="429">
        <f t="shared" si="8"/>
        <v>24</v>
      </c>
      <c r="H24" s="429">
        <f t="shared" si="8"/>
        <v>17</v>
      </c>
      <c r="I24" s="429">
        <f t="shared" si="8"/>
        <v>1</v>
      </c>
      <c r="J24" s="426">
        <f t="shared" si="8"/>
        <v>0</v>
      </c>
      <c r="K24" s="47"/>
      <c r="L24" s="47"/>
    </row>
    <row r="25" spans="2:12" ht="18" customHeight="1">
      <c r="B25" s="648"/>
      <c r="C25" s="649"/>
      <c r="D25" s="429"/>
      <c r="E25" s="429"/>
      <c r="F25" s="429"/>
      <c r="G25" s="429"/>
      <c r="H25" s="429"/>
      <c r="I25" s="429"/>
      <c r="J25" s="426"/>
      <c r="K25" s="47"/>
      <c r="L25" s="47"/>
    </row>
    <row r="26" spans="2:12" ht="18" customHeight="1">
      <c r="B26" s="199"/>
      <c r="C26" s="452" t="s">
        <v>507</v>
      </c>
      <c r="D26" s="429">
        <v>935</v>
      </c>
      <c r="E26" s="429">
        <v>782</v>
      </c>
      <c r="F26" s="429">
        <v>176</v>
      </c>
      <c r="G26" s="429">
        <v>299</v>
      </c>
      <c r="H26" s="429">
        <v>226</v>
      </c>
      <c r="I26" s="429">
        <v>25</v>
      </c>
      <c r="J26" s="426">
        <v>14</v>
      </c>
      <c r="K26" s="476"/>
      <c r="L26" s="476"/>
    </row>
    <row r="27" spans="2:12" ht="18" customHeight="1">
      <c r="B27" s="199"/>
      <c r="C27" s="452" t="s">
        <v>508</v>
      </c>
      <c r="D27" s="429">
        <v>362</v>
      </c>
      <c r="E27" s="429">
        <v>345</v>
      </c>
      <c r="F27" s="429">
        <v>76</v>
      </c>
      <c r="G27" s="429">
        <v>163</v>
      </c>
      <c r="H27" s="429">
        <v>96</v>
      </c>
      <c r="I27" s="429">
        <v>1</v>
      </c>
      <c r="J27" s="426">
        <v>0</v>
      </c>
      <c r="K27" s="476"/>
      <c r="L27" s="476"/>
    </row>
    <row r="28" spans="2:12" ht="18" customHeight="1">
      <c r="B28" s="199"/>
      <c r="C28" s="452" t="s">
        <v>509</v>
      </c>
      <c r="D28" s="429">
        <v>63</v>
      </c>
      <c r="E28" s="429">
        <v>58</v>
      </c>
      <c r="F28" s="429">
        <v>10</v>
      </c>
      <c r="G28" s="429">
        <v>13</v>
      </c>
      <c r="H28" s="429">
        <v>9</v>
      </c>
      <c r="I28" s="429">
        <v>1</v>
      </c>
      <c r="J28" s="426">
        <v>0</v>
      </c>
      <c r="K28" s="476"/>
      <c r="L28" s="476"/>
    </row>
    <row r="29" spans="2:12" ht="18" customHeight="1">
      <c r="B29" s="199"/>
      <c r="C29" s="452" t="s">
        <v>510</v>
      </c>
      <c r="D29" s="429">
        <v>49</v>
      </c>
      <c r="E29" s="429">
        <v>48</v>
      </c>
      <c r="F29" s="429">
        <v>9</v>
      </c>
      <c r="G29" s="429">
        <v>19</v>
      </c>
      <c r="H29" s="429">
        <v>17</v>
      </c>
      <c r="I29" s="429">
        <v>0</v>
      </c>
      <c r="J29" s="426">
        <v>0</v>
      </c>
      <c r="K29" s="476"/>
      <c r="L29" s="476"/>
    </row>
    <row r="30" spans="2:12" ht="18" customHeight="1">
      <c r="B30" s="199"/>
      <c r="C30" s="452" t="s">
        <v>511</v>
      </c>
      <c r="D30" s="429">
        <v>36</v>
      </c>
      <c r="E30" s="429">
        <v>35</v>
      </c>
      <c r="F30" s="429">
        <v>3</v>
      </c>
      <c r="G30" s="429">
        <v>9</v>
      </c>
      <c r="H30" s="429">
        <v>5</v>
      </c>
      <c r="I30" s="429">
        <v>0</v>
      </c>
      <c r="J30" s="426">
        <v>1</v>
      </c>
      <c r="K30" s="476"/>
      <c r="L30" s="476"/>
    </row>
    <row r="31" spans="2:12" ht="18" customHeight="1">
      <c r="B31" s="199"/>
      <c r="C31" s="453"/>
      <c r="D31" s="429"/>
      <c r="E31" s="429"/>
      <c r="F31" s="429"/>
      <c r="G31" s="429"/>
      <c r="H31" s="429"/>
      <c r="I31" s="429"/>
      <c r="J31" s="426"/>
      <c r="K31" s="476"/>
      <c r="L31" s="476"/>
    </row>
    <row r="32" spans="2:12" ht="18" customHeight="1">
      <c r="B32" s="199"/>
      <c r="C32" s="452" t="s">
        <v>512</v>
      </c>
      <c r="D32" s="429">
        <v>26</v>
      </c>
      <c r="E32" s="429">
        <v>26</v>
      </c>
      <c r="F32" s="429">
        <v>8</v>
      </c>
      <c r="G32" s="429">
        <v>13</v>
      </c>
      <c r="H32" s="429">
        <v>8</v>
      </c>
      <c r="I32" s="429">
        <v>0</v>
      </c>
      <c r="J32" s="426">
        <v>0</v>
      </c>
      <c r="K32" s="476"/>
      <c r="L32" s="476"/>
    </row>
    <row r="33" spans="2:12" ht="18" customHeight="1">
      <c r="B33" s="199"/>
      <c r="C33" s="452" t="s">
        <v>513</v>
      </c>
      <c r="D33" s="429">
        <v>48</v>
      </c>
      <c r="E33" s="429">
        <v>47</v>
      </c>
      <c r="F33" s="429">
        <v>6</v>
      </c>
      <c r="G33" s="429">
        <v>18</v>
      </c>
      <c r="H33" s="429">
        <v>8</v>
      </c>
      <c r="I33" s="429">
        <v>0</v>
      </c>
      <c r="J33" s="426">
        <v>0</v>
      </c>
      <c r="K33" s="476"/>
      <c r="L33" s="476"/>
    </row>
    <row r="34" spans="2:12" ht="18" customHeight="1">
      <c r="B34" s="199"/>
      <c r="C34" s="452" t="s">
        <v>514</v>
      </c>
      <c r="D34" s="429">
        <v>22</v>
      </c>
      <c r="E34" s="429">
        <v>22</v>
      </c>
      <c r="F34" s="429">
        <v>5</v>
      </c>
      <c r="G34" s="429">
        <v>7</v>
      </c>
      <c r="H34" s="429">
        <v>2</v>
      </c>
      <c r="I34" s="429">
        <v>0</v>
      </c>
      <c r="J34" s="426">
        <v>0</v>
      </c>
      <c r="K34" s="476"/>
      <c r="L34" s="476"/>
    </row>
    <row r="35" spans="2:12" ht="18" customHeight="1">
      <c r="B35" s="199"/>
      <c r="C35" s="452" t="s">
        <v>515</v>
      </c>
      <c r="D35" s="429">
        <v>12</v>
      </c>
      <c r="E35" s="429">
        <v>12</v>
      </c>
      <c r="F35" s="429">
        <v>3</v>
      </c>
      <c r="G35" s="429">
        <v>5</v>
      </c>
      <c r="H35" s="429">
        <v>5</v>
      </c>
      <c r="I35" s="429">
        <v>0</v>
      </c>
      <c r="J35" s="426">
        <v>0</v>
      </c>
      <c r="K35" s="476"/>
      <c r="L35" s="476"/>
    </row>
    <row r="36" spans="2:12" ht="18" customHeight="1">
      <c r="B36" s="199"/>
      <c r="C36" s="452" t="s">
        <v>516</v>
      </c>
      <c r="D36" s="429">
        <v>19</v>
      </c>
      <c r="E36" s="429">
        <v>19</v>
      </c>
      <c r="F36" s="429">
        <v>6</v>
      </c>
      <c r="G36" s="429">
        <v>8</v>
      </c>
      <c r="H36" s="429">
        <v>3</v>
      </c>
      <c r="I36" s="429">
        <v>0</v>
      </c>
      <c r="J36" s="426">
        <v>0</v>
      </c>
      <c r="K36" s="476"/>
      <c r="L36" s="476"/>
    </row>
    <row r="37" spans="2:12" ht="18" customHeight="1">
      <c r="B37" s="199"/>
      <c r="C37" s="453"/>
      <c r="D37" s="429"/>
      <c r="E37" s="429"/>
      <c r="F37" s="429"/>
      <c r="G37" s="429"/>
      <c r="H37" s="429"/>
      <c r="I37" s="429"/>
      <c r="J37" s="426"/>
      <c r="K37" s="476"/>
      <c r="L37" s="476"/>
    </row>
    <row r="38" spans="2:12" ht="18" customHeight="1">
      <c r="B38" s="199"/>
      <c r="C38" s="434" t="s">
        <v>517</v>
      </c>
      <c r="D38" s="429">
        <v>31</v>
      </c>
      <c r="E38" s="429">
        <v>31</v>
      </c>
      <c r="F38" s="429">
        <v>2</v>
      </c>
      <c r="G38" s="429">
        <v>5</v>
      </c>
      <c r="H38" s="429">
        <v>5</v>
      </c>
      <c r="I38" s="429">
        <v>0</v>
      </c>
      <c r="J38" s="426">
        <v>0</v>
      </c>
      <c r="K38" s="476"/>
      <c r="L38" s="476"/>
    </row>
    <row r="39" spans="2:12" ht="18" customHeight="1">
      <c r="B39" s="199"/>
      <c r="C39" s="434" t="s">
        <v>518</v>
      </c>
      <c r="D39" s="429">
        <v>33</v>
      </c>
      <c r="E39" s="429">
        <v>32</v>
      </c>
      <c r="F39" s="429">
        <v>2</v>
      </c>
      <c r="G39" s="429">
        <v>10</v>
      </c>
      <c r="H39" s="429">
        <v>6</v>
      </c>
      <c r="I39" s="429">
        <v>0</v>
      </c>
      <c r="J39" s="426">
        <v>1</v>
      </c>
      <c r="K39" s="476"/>
      <c r="L39" s="476"/>
    </row>
    <row r="40" spans="2:12" ht="18" customHeight="1">
      <c r="B40" s="199"/>
      <c r="C40" s="434" t="s">
        <v>519</v>
      </c>
      <c r="D40" s="429">
        <v>21</v>
      </c>
      <c r="E40" s="429">
        <v>21</v>
      </c>
      <c r="F40" s="429">
        <v>6</v>
      </c>
      <c r="G40" s="429">
        <v>10</v>
      </c>
      <c r="H40" s="429">
        <v>4</v>
      </c>
      <c r="I40" s="429">
        <v>0</v>
      </c>
      <c r="J40" s="426">
        <v>0</v>
      </c>
      <c r="K40" s="476"/>
      <c r="L40" s="476"/>
    </row>
    <row r="41" spans="2:12" ht="18" customHeight="1">
      <c r="B41" s="199"/>
      <c r="C41" s="434" t="s">
        <v>520</v>
      </c>
      <c r="D41" s="429">
        <v>15</v>
      </c>
      <c r="E41" s="429">
        <v>15</v>
      </c>
      <c r="F41" s="429">
        <v>1</v>
      </c>
      <c r="G41" s="429">
        <v>3</v>
      </c>
      <c r="H41" s="429">
        <v>1</v>
      </c>
      <c r="I41" s="429">
        <v>0</v>
      </c>
      <c r="J41" s="426">
        <v>0</v>
      </c>
      <c r="K41" s="476"/>
      <c r="L41" s="476"/>
    </row>
    <row r="42" spans="2:12" ht="18" customHeight="1">
      <c r="B42" s="199"/>
      <c r="C42" s="434" t="s">
        <v>521</v>
      </c>
      <c r="D42" s="429">
        <v>17</v>
      </c>
      <c r="E42" s="429">
        <v>17</v>
      </c>
      <c r="F42" s="429">
        <v>3</v>
      </c>
      <c r="G42" s="429">
        <v>6</v>
      </c>
      <c r="H42" s="429">
        <v>4</v>
      </c>
      <c r="I42" s="429">
        <v>0</v>
      </c>
      <c r="J42" s="426">
        <v>0</v>
      </c>
      <c r="K42" s="476"/>
      <c r="L42" s="476"/>
    </row>
    <row r="43" spans="2:12" ht="18" customHeight="1">
      <c r="B43" s="621"/>
      <c r="C43" s="622"/>
      <c r="D43" s="429"/>
      <c r="E43" s="429"/>
      <c r="F43" s="429"/>
      <c r="G43" s="429"/>
      <c r="H43" s="429"/>
      <c r="I43" s="429"/>
      <c r="J43" s="426"/>
      <c r="K43" s="476"/>
      <c r="L43" s="476"/>
    </row>
    <row r="44" spans="2:12" ht="18" customHeight="1">
      <c r="B44" s="433" t="s">
        <v>522</v>
      </c>
      <c r="C44" s="434" t="s">
        <v>523</v>
      </c>
      <c r="D44" s="429">
        <v>8</v>
      </c>
      <c r="E44" s="429">
        <v>8</v>
      </c>
      <c r="F44" s="429">
        <v>0</v>
      </c>
      <c r="G44" s="429">
        <v>2</v>
      </c>
      <c r="H44" s="429">
        <v>0</v>
      </c>
      <c r="I44" s="429">
        <v>0</v>
      </c>
      <c r="J44" s="426">
        <v>0</v>
      </c>
      <c r="K44" s="476"/>
      <c r="L44" s="476"/>
    </row>
    <row r="45" spans="2:12" ht="18" customHeight="1">
      <c r="B45" s="433" t="s">
        <v>524</v>
      </c>
      <c r="C45" s="434" t="s">
        <v>525</v>
      </c>
      <c r="D45" s="429">
        <v>13</v>
      </c>
      <c r="E45" s="429">
        <v>13</v>
      </c>
      <c r="F45" s="429">
        <v>2</v>
      </c>
      <c r="G45" s="429">
        <v>6</v>
      </c>
      <c r="H45" s="429">
        <v>1</v>
      </c>
      <c r="I45" s="429">
        <v>0</v>
      </c>
      <c r="J45" s="426">
        <v>0</v>
      </c>
      <c r="K45" s="476"/>
      <c r="L45" s="476"/>
    </row>
    <row r="46" spans="2:12" ht="18" customHeight="1">
      <c r="B46" s="433" t="s">
        <v>526</v>
      </c>
      <c r="C46" s="434" t="s">
        <v>527</v>
      </c>
      <c r="D46" s="429">
        <v>6</v>
      </c>
      <c r="E46" s="429">
        <v>6</v>
      </c>
      <c r="F46" s="429">
        <v>0</v>
      </c>
      <c r="G46" s="429">
        <v>2</v>
      </c>
      <c r="H46" s="429">
        <v>3</v>
      </c>
      <c r="I46" s="429">
        <v>0</v>
      </c>
      <c r="J46" s="426">
        <v>0</v>
      </c>
      <c r="K46" s="476"/>
      <c r="L46" s="476"/>
    </row>
    <row r="47" spans="2:12" ht="18" customHeight="1">
      <c r="B47" s="433" t="s">
        <v>528</v>
      </c>
      <c r="C47" s="434" t="s">
        <v>529</v>
      </c>
      <c r="D47" s="429">
        <v>8</v>
      </c>
      <c r="E47" s="429">
        <v>8</v>
      </c>
      <c r="F47" s="429">
        <v>2</v>
      </c>
      <c r="G47" s="429">
        <v>2</v>
      </c>
      <c r="H47" s="429">
        <v>3</v>
      </c>
      <c r="I47" s="429">
        <v>0</v>
      </c>
      <c r="J47" s="426">
        <v>0</v>
      </c>
      <c r="K47" s="476"/>
      <c r="L47" s="476"/>
    </row>
    <row r="48" spans="2:12" ht="18" customHeight="1">
      <c r="B48" s="433" t="s">
        <v>530</v>
      </c>
      <c r="C48" s="434" t="s">
        <v>531</v>
      </c>
      <c r="D48" s="429">
        <v>1</v>
      </c>
      <c r="E48" s="429">
        <v>1</v>
      </c>
      <c r="F48" s="429">
        <v>0</v>
      </c>
      <c r="G48" s="429">
        <v>0</v>
      </c>
      <c r="H48" s="429">
        <v>0</v>
      </c>
      <c r="I48" s="429">
        <v>0</v>
      </c>
      <c r="J48" s="426">
        <v>0</v>
      </c>
      <c r="K48" s="476"/>
      <c r="L48" s="476"/>
    </row>
    <row r="49" spans="2:12" ht="18" customHeight="1">
      <c r="B49" s="433"/>
      <c r="C49" s="434"/>
      <c r="D49" s="429"/>
      <c r="E49" s="429"/>
      <c r="F49" s="429"/>
      <c r="G49" s="429"/>
      <c r="H49" s="429"/>
      <c r="I49" s="429"/>
      <c r="J49" s="426"/>
      <c r="K49" s="476"/>
      <c r="L49" s="476"/>
    </row>
    <row r="50" spans="2:12" ht="18" customHeight="1">
      <c r="B50" s="433" t="s">
        <v>532</v>
      </c>
      <c r="C50" s="434" t="s">
        <v>533</v>
      </c>
      <c r="D50" s="429">
        <v>6</v>
      </c>
      <c r="E50" s="429">
        <v>6</v>
      </c>
      <c r="F50" s="429">
        <v>0</v>
      </c>
      <c r="G50" s="429">
        <v>1</v>
      </c>
      <c r="H50" s="429">
        <v>1</v>
      </c>
      <c r="I50" s="429">
        <v>0</v>
      </c>
      <c r="J50" s="426">
        <v>0</v>
      </c>
      <c r="K50" s="476"/>
      <c r="L50" s="476"/>
    </row>
    <row r="51" spans="2:12" ht="18" customHeight="1">
      <c r="B51" s="433" t="s">
        <v>534</v>
      </c>
      <c r="C51" s="434" t="s">
        <v>535</v>
      </c>
      <c r="D51" s="429">
        <v>9</v>
      </c>
      <c r="E51" s="429">
        <v>8</v>
      </c>
      <c r="F51" s="429">
        <v>1</v>
      </c>
      <c r="G51" s="429">
        <v>2</v>
      </c>
      <c r="H51" s="429">
        <v>1</v>
      </c>
      <c r="I51" s="429">
        <v>0</v>
      </c>
      <c r="J51" s="426">
        <v>0</v>
      </c>
      <c r="K51" s="476"/>
      <c r="L51" s="476"/>
    </row>
    <row r="52" spans="2:12" ht="18" customHeight="1">
      <c r="B52" s="435"/>
      <c r="C52" s="434" t="s">
        <v>536</v>
      </c>
      <c r="D52" s="429">
        <v>4</v>
      </c>
      <c r="E52" s="429">
        <v>4</v>
      </c>
      <c r="F52" s="429">
        <v>1</v>
      </c>
      <c r="G52" s="429">
        <v>1</v>
      </c>
      <c r="H52" s="429">
        <v>1</v>
      </c>
      <c r="I52" s="429">
        <v>0</v>
      </c>
      <c r="J52" s="426">
        <v>0</v>
      </c>
      <c r="K52" s="476"/>
      <c r="L52" s="476"/>
    </row>
    <row r="53" spans="2:12" ht="18" customHeight="1">
      <c r="B53" s="433" t="s">
        <v>537</v>
      </c>
      <c r="C53" s="434" t="s">
        <v>538</v>
      </c>
      <c r="D53" s="428">
        <v>2</v>
      </c>
      <c r="E53" s="48">
        <v>2</v>
      </c>
      <c r="F53" s="429">
        <v>0</v>
      </c>
      <c r="G53" s="429">
        <v>0</v>
      </c>
      <c r="H53" s="429">
        <v>0</v>
      </c>
      <c r="I53" s="429">
        <v>0</v>
      </c>
      <c r="J53" s="426">
        <v>0</v>
      </c>
      <c r="K53" s="476"/>
      <c r="L53" s="476"/>
    </row>
    <row r="54" spans="2:12" ht="18" customHeight="1">
      <c r="B54" s="433" t="s">
        <v>539</v>
      </c>
      <c r="C54" s="434" t="s">
        <v>540</v>
      </c>
      <c r="D54" s="429">
        <v>2</v>
      </c>
      <c r="E54" s="429">
        <v>2</v>
      </c>
      <c r="F54" s="429">
        <v>1</v>
      </c>
      <c r="G54" s="429">
        <v>1</v>
      </c>
      <c r="H54" s="429">
        <v>2</v>
      </c>
      <c r="I54" s="429">
        <v>0</v>
      </c>
      <c r="J54" s="426">
        <v>0</v>
      </c>
      <c r="K54" s="476"/>
      <c r="L54" s="476"/>
    </row>
    <row r="55" spans="2:12" ht="18" customHeight="1">
      <c r="B55" s="433"/>
      <c r="C55" s="434"/>
      <c r="D55" s="429"/>
      <c r="E55" s="429"/>
      <c r="F55" s="429"/>
      <c r="G55" s="429"/>
      <c r="H55" s="429"/>
      <c r="I55" s="429"/>
      <c r="J55" s="426"/>
      <c r="K55" s="476"/>
      <c r="L55" s="476"/>
    </row>
    <row r="56" spans="2:12" ht="18" customHeight="1">
      <c r="B56" s="435"/>
      <c r="C56" s="434" t="s">
        <v>541</v>
      </c>
      <c r="D56" s="429">
        <v>10</v>
      </c>
      <c r="E56" s="429">
        <v>10</v>
      </c>
      <c r="F56" s="429">
        <v>0</v>
      </c>
      <c r="G56" s="429">
        <v>3</v>
      </c>
      <c r="H56" s="429">
        <v>2</v>
      </c>
      <c r="I56" s="429">
        <v>0</v>
      </c>
      <c r="J56" s="426">
        <v>0</v>
      </c>
      <c r="K56" s="476"/>
      <c r="L56" s="476"/>
    </row>
    <row r="57" spans="2:12" ht="18" customHeight="1" thickBot="1">
      <c r="B57" s="436" t="s">
        <v>542</v>
      </c>
      <c r="C57" s="437" t="s">
        <v>543</v>
      </c>
      <c r="D57" s="440">
        <v>6</v>
      </c>
      <c r="E57" s="440">
        <v>6</v>
      </c>
      <c r="F57" s="440">
        <v>0</v>
      </c>
      <c r="G57" s="440">
        <v>1</v>
      </c>
      <c r="H57" s="440">
        <v>0</v>
      </c>
      <c r="I57" s="440">
        <v>0</v>
      </c>
      <c r="J57" s="442">
        <v>0</v>
      </c>
      <c r="K57" s="476"/>
      <c r="L57" s="476"/>
    </row>
    <row r="58" spans="2:12" ht="18" customHeight="1">
      <c r="B58" s="187" t="s">
        <v>544</v>
      </c>
      <c r="D58" s="346"/>
      <c r="E58" s="346"/>
      <c r="F58" s="346"/>
      <c r="G58" s="346"/>
      <c r="H58" s="346"/>
      <c r="I58" s="346"/>
      <c r="J58" s="346"/>
    </row>
    <row r="61" spans="2:12" ht="16.149999999999999" customHeight="1">
      <c r="F61" s="476"/>
    </row>
  </sheetData>
  <mergeCells count="23">
    <mergeCell ref="B9:C9"/>
    <mergeCell ref="H2:J2"/>
    <mergeCell ref="B4:C4"/>
    <mergeCell ref="B6:C6"/>
    <mergeCell ref="B7:C7"/>
    <mergeCell ref="B8:C8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B43:C43"/>
  </mergeCells>
  <phoneticPr fontId="2"/>
  <printOptions horizontalCentered="1" gridLinesSet="0"/>
  <pageMargins left="0.51181102362204722" right="0.51181102362204722" top="0.55118110236220474" bottom="0.39370078740157483" header="0.51181102362204722" footer="0.51181102362204722"/>
  <pageSetup paperSize="9" scale="70" firstPageNumber="15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28</vt:i4>
      </vt:variant>
    </vt:vector>
  </HeadingPairs>
  <TitlesOfParts>
    <vt:vector size="40" baseType="lpstr">
      <vt:lpstr>4-1</vt:lpstr>
      <vt:lpstr>4-2～4</vt:lpstr>
      <vt:lpstr>4-5,6</vt:lpstr>
      <vt:lpstr>4-7,8</vt:lpstr>
      <vt:lpstr>4-9,10</vt:lpstr>
      <vt:lpstr>4-11</vt:lpstr>
      <vt:lpstr>4-12</vt:lpstr>
      <vt:lpstr>4-13</vt:lpstr>
      <vt:lpstr>4-14</vt:lpstr>
      <vt:lpstr>4-15</vt:lpstr>
      <vt:lpstr>4-16</vt:lpstr>
      <vt:lpstr>4-17~19</vt:lpstr>
      <vt:lpstr>'4-1'!Print_Area</vt:lpstr>
      <vt:lpstr>'4-11'!Print_Area</vt:lpstr>
      <vt:lpstr>'4-13'!Print_Area</vt:lpstr>
      <vt:lpstr>'4-14'!Print_Area</vt:lpstr>
      <vt:lpstr>'4-16'!Print_Area</vt:lpstr>
      <vt:lpstr>'4-17~19'!Print_Area</vt:lpstr>
      <vt:lpstr>'4-2～4'!Print_Area</vt:lpstr>
      <vt:lpstr>'4-5,6'!Print_Area</vt:lpstr>
      <vt:lpstr>'4-7,8'!Print_Area</vt:lpstr>
      <vt:lpstr>'4-9,10'!Print_Area</vt:lpstr>
      <vt:lpstr>'4-1'!Print_Area_MI</vt:lpstr>
      <vt:lpstr>'4-11'!Print_Area_MI</vt:lpstr>
      <vt:lpstr>'4-12'!Print_Area_MI</vt:lpstr>
      <vt:lpstr>'4-13'!Print_Area_MI</vt:lpstr>
      <vt:lpstr>'4-14'!Print_Area_MI</vt:lpstr>
      <vt:lpstr>'4-15'!Print_Area_MI</vt:lpstr>
      <vt:lpstr>'4-16'!Print_Area_MI</vt:lpstr>
      <vt:lpstr>'4-5,6'!Print_Area_MI</vt:lpstr>
      <vt:lpstr>'4-9,10'!Print_Area_MI</vt:lpstr>
      <vt:lpstr>'4-1'!印刷範囲</vt:lpstr>
      <vt:lpstr>'4-11'!印刷範囲</vt:lpstr>
      <vt:lpstr>'4-12'!印刷範囲</vt:lpstr>
      <vt:lpstr>'4-13'!印刷範囲</vt:lpstr>
      <vt:lpstr>'4-14'!印刷範囲</vt:lpstr>
      <vt:lpstr>'4-15'!印刷範囲</vt:lpstr>
      <vt:lpstr>'4-16'!印刷範囲</vt:lpstr>
      <vt:lpstr>'4-5,6'!印刷範囲</vt:lpstr>
      <vt:lpstr>'4-9,10'!印刷範囲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武久　磨菜</cp:lastModifiedBy>
  <dcterms:created xsi:type="dcterms:W3CDTF">2022-12-15T07:06:28Z</dcterms:created>
  <dcterms:modified xsi:type="dcterms:W3CDTF">2022-12-22T01:46:46Z</dcterms:modified>
</cp:coreProperties>
</file>