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4.xml" ContentType="application/vnd.openxmlformats-officedocument.drawing+xml"/>
  <Override PartName="/xl/ctrlProps/ctrlProp5.xml" ContentType="application/vnd.ms-excel.controlpropertie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drawings/drawing5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4_産業労働部\600_時短要請協力金\★大規模施設_第3期\30_HP資料\0910 申請要領公開\○個別様式\作業場所\テナント\"/>
    </mc:Choice>
  </mc:AlternateContent>
  <bookViews>
    <workbookView xWindow="930" yWindow="0" windowWidth="27870" windowHeight="12795" tabRatio="789" firstSheet="2" activeTab="2"/>
  </bookViews>
  <sheets>
    <sheet name="大規模 (もと)" sheetId="18" state="hidden" r:id="rId1"/>
    <sheet name="大規模 (非飲食カラオケ) (もと)" sheetId="17" state="hidden" r:id="rId2"/>
    <sheet name="テナント" sheetId="3" r:id="rId3"/>
    <sheet name="追加（映画運営追加様式）" sheetId="6" state="hidden" r:id="rId4"/>
    <sheet name="大規模 (映画運営ドッキングVer.) (2)" sheetId="16" state="hidden" r:id="rId5"/>
    <sheet name="大規模 (映画運営ドッキングVer.)" sheetId="10" state="hidden" r:id="rId6"/>
    <sheet name="大規模★" sheetId="11" state="hidden" r:id="rId7"/>
    <sheet name="テナント★" sheetId="12" state="hidden" r:id="rId8"/>
    <sheet name="追加（映画運営分）★" sheetId="13" state="hidden" r:id="rId9"/>
    <sheet name="追加（映画配給分）★" sheetId="14" state="hidden" r:id="rId10"/>
    <sheet name="カラオケ★" sheetId="15" state="hidden" r:id="rId11"/>
  </sheets>
  <definedNames>
    <definedName name="_xlnm.Print_Area" localSheetId="10">カラオケ★!$A$1:$AB$61</definedName>
    <definedName name="_xlnm.Print_Area" localSheetId="2">テナント!$A$1:$AB$72</definedName>
    <definedName name="_xlnm.Print_Area" localSheetId="7">テナント★!$A$1:$AB$60</definedName>
    <definedName name="_xlnm.Print_Area" localSheetId="0">'大規模 (もと)'!$A$1:$AB$64</definedName>
    <definedName name="_xlnm.Print_Area" localSheetId="5">'大規模 (映画運営ドッキングVer.)'!$A$1:$AB$81</definedName>
    <definedName name="_xlnm.Print_Area" localSheetId="4">'大規模 (映画運営ドッキングVer.) (2)'!$A$1:$AB$77</definedName>
    <definedName name="_xlnm.Print_Area" localSheetId="1">'大規模 (非飲食カラオケ) (もと)'!$A$1:$AB$76</definedName>
    <definedName name="_xlnm.Print_Area" localSheetId="6">大規模★!$A$1:$AB$62</definedName>
    <definedName name="_xlnm.Print_Area" localSheetId="3">'追加（映画運営追加様式）'!$A$1:$AB$72</definedName>
    <definedName name="_xlnm.Print_Area" localSheetId="8">'追加（映画運営分）★'!$A$1:$AB$64</definedName>
    <definedName name="_xlnm.Print_Area" localSheetId="9">'追加（映画配給分）★'!$A$1:$W$47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0" i="3" l="1"/>
  <c r="K49" i="3"/>
  <c r="K48" i="3"/>
  <c r="K52" i="3"/>
  <c r="K47" i="3"/>
  <c r="N61" i="11" l="1"/>
  <c r="X81" i="10" l="1"/>
  <c r="X76" i="10"/>
  <c r="X77" i="10"/>
  <c r="X78" i="10"/>
  <c r="X79" i="10"/>
  <c r="X80" i="10"/>
  <c r="U76" i="10"/>
  <c r="U77" i="10"/>
  <c r="U78" i="10"/>
  <c r="U79" i="10"/>
  <c r="U80" i="10"/>
  <c r="K76" i="10"/>
  <c r="K77" i="10"/>
  <c r="K78" i="10"/>
  <c r="K79" i="10"/>
  <c r="K80" i="10"/>
  <c r="H76" i="10"/>
  <c r="H77" i="10"/>
  <c r="H78" i="10"/>
  <c r="H79" i="10"/>
  <c r="H80" i="10"/>
  <c r="U75" i="10"/>
  <c r="K75" i="10"/>
  <c r="H75" i="10"/>
  <c r="X75" i="10" s="1"/>
  <c r="U74" i="10"/>
  <c r="K74" i="10"/>
  <c r="H74" i="10"/>
  <c r="X74" i="10" s="1"/>
  <c r="U73" i="10"/>
  <c r="K73" i="10"/>
  <c r="H73" i="10"/>
  <c r="X73" i="10" s="1"/>
  <c r="K66" i="3"/>
  <c r="O66" i="3" s="1"/>
  <c r="K67" i="3"/>
  <c r="O67" i="3" s="1"/>
  <c r="K68" i="3"/>
  <c r="O68" i="3" s="1"/>
  <c r="K69" i="3"/>
  <c r="O69" i="3" s="1"/>
  <c r="K70" i="3"/>
  <c r="O70" i="3" s="1"/>
  <c r="K65" i="3"/>
  <c r="O65" i="3" s="1"/>
  <c r="K64" i="3"/>
  <c r="O64" i="3" s="1"/>
  <c r="K63" i="3"/>
  <c r="O63" i="3" s="1"/>
  <c r="K57" i="3" l="1"/>
  <c r="K72" i="10" l="1"/>
  <c r="K71" i="10"/>
  <c r="K70" i="10"/>
  <c r="K69" i="10"/>
  <c r="U68" i="10"/>
  <c r="K68" i="10"/>
  <c r="K67" i="10"/>
  <c r="K66" i="10"/>
  <c r="K65" i="10"/>
  <c r="K64" i="10"/>
  <c r="K63" i="10"/>
  <c r="K62" i="10"/>
  <c r="K61" i="10"/>
  <c r="K60" i="10"/>
  <c r="U59" i="10"/>
  <c r="K59" i="10"/>
  <c r="K58" i="10"/>
  <c r="H58" i="10"/>
  <c r="K57" i="10"/>
  <c r="S50" i="10"/>
  <c r="U67" i="10" s="1"/>
  <c r="S46" i="10"/>
  <c r="U66" i="10" s="1"/>
  <c r="S42" i="10"/>
  <c r="U72" i="10" s="1"/>
  <c r="S38" i="10"/>
  <c r="Z37" i="10" s="1"/>
  <c r="P38" i="10"/>
  <c r="S34" i="10"/>
  <c r="P34" i="10"/>
  <c r="Z33" i="10" s="1"/>
  <c r="S30" i="10"/>
  <c r="P30" i="10"/>
  <c r="Z29" i="10" s="1"/>
  <c r="S26" i="10"/>
  <c r="P26" i="10"/>
  <c r="Z25" i="10"/>
  <c r="H68" i="10" s="1"/>
  <c r="S22" i="10"/>
  <c r="P22" i="10"/>
  <c r="O17" i="10"/>
  <c r="U12" i="10"/>
  <c r="O12" i="10"/>
  <c r="S40" i="3"/>
  <c r="P40" i="3"/>
  <c r="Z39" i="3" s="1"/>
  <c r="S36" i="3"/>
  <c r="P36" i="3"/>
  <c r="S32" i="3"/>
  <c r="P32" i="3"/>
  <c r="Z31" i="3" s="1"/>
  <c r="S28" i="3"/>
  <c r="P28" i="3"/>
  <c r="Z27" i="3" s="1"/>
  <c r="S24" i="3"/>
  <c r="P24" i="3"/>
  <c r="O12" i="3"/>
  <c r="U12" i="3" s="1"/>
  <c r="M62" i="18"/>
  <c r="I62" i="18"/>
  <c r="W62" i="18" s="1"/>
  <c r="W61" i="18"/>
  <c r="M61" i="18"/>
  <c r="I61" i="18"/>
  <c r="W60" i="18"/>
  <c r="M60" i="18"/>
  <c r="I60" i="18"/>
  <c r="M59" i="18"/>
  <c r="I59" i="18"/>
  <c r="W59" i="18" s="1"/>
  <c r="M58" i="18"/>
  <c r="I58" i="18"/>
  <c r="W58" i="18" s="1"/>
  <c r="W57" i="18"/>
  <c r="M57" i="18"/>
  <c r="I57" i="18"/>
  <c r="W56" i="18"/>
  <c r="M56" i="18"/>
  <c r="I56" i="18"/>
  <c r="M55" i="18"/>
  <c r="I55" i="18"/>
  <c r="W55" i="18" s="1"/>
  <c r="M54" i="18"/>
  <c r="I54" i="18"/>
  <c r="W54" i="18" s="1"/>
  <c r="W53" i="18"/>
  <c r="M53" i="18"/>
  <c r="I53" i="18"/>
  <c r="W52" i="18"/>
  <c r="M52" i="18"/>
  <c r="I52" i="18"/>
  <c r="M51" i="18"/>
  <c r="I51" i="18"/>
  <c r="W51" i="18" s="1"/>
  <c r="M50" i="18"/>
  <c r="I50" i="18"/>
  <c r="W50" i="18" s="1"/>
  <c r="W49" i="18"/>
  <c r="M49" i="18"/>
  <c r="I49" i="18"/>
  <c r="W48" i="18"/>
  <c r="M48" i="18"/>
  <c r="I48" i="18"/>
  <c r="M47" i="18"/>
  <c r="I47" i="18"/>
  <c r="W47" i="18" s="1"/>
  <c r="M46" i="18"/>
  <c r="I46" i="18"/>
  <c r="W46" i="18" s="1"/>
  <c r="W45" i="18"/>
  <c r="M45" i="18"/>
  <c r="I45" i="18"/>
  <c r="W44" i="18"/>
  <c r="M44" i="18"/>
  <c r="I44" i="18"/>
  <c r="M43" i="18"/>
  <c r="I43" i="18"/>
  <c r="W43" i="18" s="1"/>
  <c r="W63" i="18" s="1"/>
  <c r="S37" i="18"/>
  <c r="P37" i="18"/>
  <c r="Z36" i="18"/>
  <c r="S33" i="18"/>
  <c r="P33" i="18"/>
  <c r="Z32" i="18"/>
  <c r="S29" i="18"/>
  <c r="P29" i="18"/>
  <c r="Z28" i="18" s="1"/>
  <c r="S25" i="18"/>
  <c r="P25" i="18"/>
  <c r="Z24" i="18"/>
  <c r="S21" i="18"/>
  <c r="P21" i="18"/>
  <c r="Z20" i="18"/>
  <c r="U13" i="18"/>
  <c r="O13" i="18"/>
  <c r="K58" i="3" l="1"/>
  <c r="O58" i="3" s="1"/>
  <c r="K51" i="3"/>
  <c r="O51" i="3" s="1"/>
  <c r="Z35" i="3"/>
  <c r="Z23" i="3"/>
  <c r="U60" i="10"/>
  <c r="U64" i="10"/>
  <c r="H72" i="10"/>
  <c r="X72" i="10" s="1"/>
  <c r="H63" i="10"/>
  <c r="Z21" i="10"/>
  <c r="X68" i="10"/>
  <c r="H61" i="10"/>
  <c r="H71" i="10"/>
  <c r="H66" i="10"/>
  <c r="X66" i="10" s="1"/>
  <c r="H65" i="10"/>
  <c r="H70" i="10"/>
  <c r="H60" i="10"/>
  <c r="H67" i="10"/>
  <c r="X67" i="10" s="1"/>
  <c r="H62" i="10"/>
  <c r="H57" i="10"/>
  <c r="U57" i="10"/>
  <c r="U61" i="10"/>
  <c r="U63" i="10"/>
  <c r="X63" i="10" s="1"/>
  <c r="U65" i="10"/>
  <c r="U69" i="10"/>
  <c r="U70" i="10"/>
  <c r="U71" i="10"/>
  <c r="H64" i="10"/>
  <c r="X64" i="10" s="1"/>
  <c r="U58" i="10"/>
  <c r="X58" i="10" s="1"/>
  <c r="U62" i="10"/>
  <c r="H59" i="10"/>
  <c r="X59" i="10" s="1"/>
  <c r="H69" i="10"/>
  <c r="X69" i="10" s="1"/>
  <c r="O50" i="3"/>
  <c r="K61" i="3"/>
  <c r="O61" i="3" s="1"/>
  <c r="K62" i="3"/>
  <c r="O62" i="3" s="1"/>
  <c r="O57" i="3"/>
  <c r="O49" i="3"/>
  <c r="K60" i="3"/>
  <c r="O60" i="3" s="1"/>
  <c r="K54" i="3"/>
  <c r="O54" i="3" s="1"/>
  <c r="K59" i="3"/>
  <c r="O59" i="3" s="1"/>
  <c r="O48" i="3"/>
  <c r="O52" i="3"/>
  <c r="O47" i="3"/>
  <c r="K56" i="3"/>
  <c r="O56" i="3" s="1"/>
  <c r="H75" i="17"/>
  <c r="F75" i="17"/>
  <c r="S75" i="17" s="1"/>
  <c r="N74" i="17"/>
  <c r="W74" i="17" s="1"/>
  <c r="H74" i="17"/>
  <c r="F74" i="17"/>
  <c r="S74" i="17" s="1"/>
  <c r="S73" i="17"/>
  <c r="N73" i="17"/>
  <c r="W73" i="17" s="1"/>
  <c r="H73" i="17"/>
  <c r="F73" i="17"/>
  <c r="S72" i="17"/>
  <c r="H72" i="17"/>
  <c r="F72" i="17"/>
  <c r="N72" i="17" s="1"/>
  <c r="W72" i="17" s="1"/>
  <c r="H71" i="17"/>
  <c r="F71" i="17"/>
  <c r="S71" i="17" s="1"/>
  <c r="N70" i="17"/>
  <c r="W70" i="17" s="1"/>
  <c r="H70" i="17"/>
  <c r="F70" i="17"/>
  <c r="S70" i="17" s="1"/>
  <c r="S69" i="17"/>
  <c r="N69" i="17"/>
  <c r="W69" i="17" s="1"/>
  <c r="H69" i="17"/>
  <c r="F69" i="17"/>
  <c r="S68" i="17"/>
  <c r="H68" i="17"/>
  <c r="F68" i="17"/>
  <c r="N68" i="17" s="1"/>
  <c r="W68" i="17" s="1"/>
  <c r="H67" i="17"/>
  <c r="F67" i="17"/>
  <c r="S67" i="17" s="1"/>
  <c r="N66" i="17"/>
  <c r="W66" i="17" s="1"/>
  <c r="H66" i="17"/>
  <c r="F66" i="17"/>
  <c r="S66" i="17" s="1"/>
  <c r="S65" i="17"/>
  <c r="N65" i="17"/>
  <c r="W65" i="17" s="1"/>
  <c r="H65" i="17"/>
  <c r="F65" i="17"/>
  <c r="S64" i="17"/>
  <c r="H64" i="17"/>
  <c r="F64" i="17"/>
  <c r="N64" i="17" s="1"/>
  <c r="W64" i="17" s="1"/>
  <c r="H63" i="17"/>
  <c r="F63" i="17"/>
  <c r="S63" i="17" s="1"/>
  <c r="N62" i="17"/>
  <c r="W62" i="17" s="1"/>
  <c r="H62" i="17"/>
  <c r="F62" i="17"/>
  <c r="S62" i="17" s="1"/>
  <c r="S61" i="17"/>
  <c r="N61" i="17"/>
  <c r="W61" i="17" s="1"/>
  <c r="H61" i="17"/>
  <c r="F61" i="17"/>
  <c r="S60" i="17"/>
  <c r="H60" i="17"/>
  <c r="F60" i="17"/>
  <c r="N60" i="17" s="1"/>
  <c r="W60" i="17" s="1"/>
  <c r="H59" i="17"/>
  <c r="F59" i="17"/>
  <c r="S59" i="17" s="1"/>
  <c r="N58" i="17"/>
  <c r="W58" i="17" s="1"/>
  <c r="H58" i="17"/>
  <c r="F58" i="17"/>
  <c r="S58" i="17" s="1"/>
  <c r="S57" i="17"/>
  <c r="N57" i="17"/>
  <c r="W57" i="17" s="1"/>
  <c r="H57" i="17"/>
  <c r="F57" i="17"/>
  <c r="S56" i="17"/>
  <c r="H56" i="17"/>
  <c r="F56" i="17"/>
  <c r="N56" i="17" s="1"/>
  <c r="S50" i="17"/>
  <c r="P50" i="17"/>
  <c r="Z49" i="17" s="1"/>
  <c r="S46" i="17"/>
  <c r="P46" i="17"/>
  <c r="Z45" i="17" s="1"/>
  <c r="S42" i="17"/>
  <c r="P42" i="17"/>
  <c r="Z41" i="17"/>
  <c r="S38" i="17"/>
  <c r="P38" i="17"/>
  <c r="Z37" i="17"/>
  <c r="S34" i="17"/>
  <c r="P34" i="17"/>
  <c r="Z33" i="17" s="1"/>
  <c r="S30" i="17"/>
  <c r="P30" i="17"/>
  <c r="Z29" i="17" s="1"/>
  <c r="S26" i="17"/>
  <c r="P26" i="17"/>
  <c r="Z25" i="17"/>
  <c r="U20" i="17"/>
  <c r="O20" i="17"/>
  <c r="K55" i="3" l="1"/>
  <c r="O55" i="3" s="1"/>
  <c r="K46" i="3"/>
  <c r="O46" i="3" s="1"/>
  <c r="O53" i="3"/>
  <c r="O71" i="3" s="1"/>
  <c r="X60" i="10"/>
  <c r="X65" i="10"/>
  <c r="X62" i="10"/>
  <c r="X71" i="10"/>
  <c r="X57" i="10"/>
  <c r="X70" i="10"/>
  <c r="X61" i="10"/>
  <c r="W56" i="17"/>
  <c r="N76" i="17"/>
  <c r="N59" i="17"/>
  <c r="W59" i="17" s="1"/>
  <c r="N63" i="17"/>
  <c r="W63" i="17" s="1"/>
  <c r="N67" i="17"/>
  <c r="W67" i="17" s="1"/>
  <c r="N71" i="17"/>
  <c r="W71" i="17" s="1"/>
  <c r="N75" i="17"/>
  <c r="W75" i="17" s="1"/>
  <c r="P76" i="16"/>
  <c r="H76" i="16"/>
  <c r="F76" i="16"/>
  <c r="W76" i="16" s="1"/>
  <c r="R75" i="16"/>
  <c r="Z75" i="16" s="1"/>
  <c r="P75" i="16"/>
  <c r="H75" i="16"/>
  <c r="F75" i="16"/>
  <c r="W75" i="16" s="1"/>
  <c r="P74" i="16"/>
  <c r="H74" i="16"/>
  <c r="F74" i="16"/>
  <c r="W74" i="16" s="1"/>
  <c r="R73" i="16"/>
  <c r="Z73" i="16" s="1"/>
  <c r="P73" i="16"/>
  <c r="H73" i="16"/>
  <c r="F73" i="16"/>
  <c r="W73" i="16" s="1"/>
  <c r="P72" i="16"/>
  <c r="H72" i="16"/>
  <c r="F72" i="16"/>
  <c r="W72" i="16" s="1"/>
  <c r="R71" i="16"/>
  <c r="Z71" i="16" s="1"/>
  <c r="P71" i="16"/>
  <c r="H71" i="16"/>
  <c r="F71" i="16"/>
  <c r="W71" i="16" s="1"/>
  <c r="P70" i="16"/>
  <c r="H70" i="16"/>
  <c r="F70" i="16"/>
  <c r="W70" i="16" s="1"/>
  <c r="R69" i="16"/>
  <c r="Z69" i="16" s="1"/>
  <c r="P69" i="16"/>
  <c r="H69" i="16"/>
  <c r="F69" i="16"/>
  <c r="W69" i="16" s="1"/>
  <c r="P68" i="16"/>
  <c r="H68" i="16"/>
  <c r="F68" i="16"/>
  <c r="W68" i="16" s="1"/>
  <c r="R67" i="16"/>
  <c r="Z67" i="16" s="1"/>
  <c r="P67" i="16"/>
  <c r="H67" i="16"/>
  <c r="F67" i="16"/>
  <c r="W67" i="16" s="1"/>
  <c r="P66" i="16"/>
  <c r="H66" i="16"/>
  <c r="F66" i="16"/>
  <c r="W66" i="16" s="1"/>
  <c r="R65" i="16"/>
  <c r="Z65" i="16" s="1"/>
  <c r="P65" i="16"/>
  <c r="H65" i="16"/>
  <c r="F65" i="16"/>
  <c r="W65" i="16" s="1"/>
  <c r="P64" i="16"/>
  <c r="H64" i="16"/>
  <c r="F64" i="16"/>
  <c r="W64" i="16" s="1"/>
  <c r="R63" i="16"/>
  <c r="Z63" i="16" s="1"/>
  <c r="P63" i="16"/>
  <c r="H63" i="16"/>
  <c r="F63" i="16"/>
  <c r="W63" i="16" s="1"/>
  <c r="P62" i="16"/>
  <c r="H62" i="16"/>
  <c r="F62" i="16"/>
  <c r="W62" i="16" s="1"/>
  <c r="R61" i="16"/>
  <c r="Z61" i="16" s="1"/>
  <c r="P61" i="16"/>
  <c r="H61" i="16"/>
  <c r="F61" i="16"/>
  <c r="W61" i="16" s="1"/>
  <c r="P60" i="16"/>
  <c r="H60" i="16"/>
  <c r="F60" i="16"/>
  <c r="W60" i="16" s="1"/>
  <c r="R59" i="16"/>
  <c r="Z59" i="16" s="1"/>
  <c r="P59" i="16"/>
  <c r="H59" i="16"/>
  <c r="F59" i="16"/>
  <c r="W59" i="16" s="1"/>
  <c r="P58" i="16"/>
  <c r="H58" i="16"/>
  <c r="F58" i="16"/>
  <c r="W58" i="16" s="1"/>
  <c r="P57" i="16"/>
  <c r="H57" i="16"/>
  <c r="S50" i="16"/>
  <c r="S46" i="16"/>
  <c r="S42" i="16"/>
  <c r="S38" i="16"/>
  <c r="P38" i="16"/>
  <c r="Z37" i="16" s="1"/>
  <c r="S34" i="16"/>
  <c r="P34" i="16"/>
  <c r="Z33" i="16"/>
  <c r="S30" i="16"/>
  <c r="P30" i="16"/>
  <c r="Z29" i="16"/>
  <c r="S26" i="16"/>
  <c r="P26" i="16"/>
  <c r="Z25" i="16" s="1"/>
  <c r="S22" i="16"/>
  <c r="P22" i="16"/>
  <c r="Z21" i="16" s="1"/>
  <c r="F57" i="16" s="1"/>
  <c r="O17" i="16"/>
  <c r="O12" i="16"/>
  <c r="U12" i="16" s="1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Q53" i="6" s="1"/>
  <c r="S45" i="6"/>
  <c r="S41" i="6"/>
  <c r="O72" i="3" l="1"/>
  <c r="W76" i="17"/>
  <c r="S76" i="17"/>
  <c r="R57" i="16"/>
  <c r="Z57" i="16" s="1"/>
  <c r="R77" i="16"/>
  <c r="R58" i="16"/>
  <c r="Z58" i="16" s="1"/>
  <c r="R60" i="16"/>
  <c r="Z60" i="16" s="1"/>
  <c r="R62" i="16"/>
  <c r="Z62" i="16" s="1"/>
  <c r="R64" i="16"/>
  <c r="Z64" i="16" s="1"/>
  <c r="R66" i="16"/>
  <c r="Z66" i="16" s="1"/>
  <c r="R68" i="16"/>
  <c r="Z68" i="16" s="1"/>
  <c r="R70" i="16"/>
  <c r="Z70" i="16" s="1"/>
  <c r="R72" i="16"/>
  <c r="Z72" i="16" s="1"/>
  <c r="R74" i="16"/>
  <c r="Z74" i="16" s="1"/>
  <c r="R76" i="16"/>
  <c r="Z76" i="16" s="1"/>
  <c r="W57" i="16" l="1"/>
  <c r="W77" i="16" s="1"/>
  <c r="Z77" i="16"/>
  <c r="Q71" i="6" l="1"/>
  <c r="V71" i="6" s="1"/>
  <c r="Q70" i="6"/>
  <c r="V70" i="6" s="1"/>
  <c r="Q69" i="6"/>
  <c r="V69" i="6" s="1"/>
  <c r="Q68" i="6"/>
  <c r="V68" i="6" s="1"/>
  <c r="Q67" i="6"/>
  <c r="V67" i="6" s="1"/>
  <c r="Q66" i="6"/>
  <c r="V66" i="6" s="1"/>
  <c r="Q65" i="6"/>
  <c r="V65" i="6" s="1"/>
  <c r="Q64" i="6"/>
  <c r="V64" i="6" s="1"/>
  <c r="Q63" i="6"/>
  <c r="V63" i="6" s="1"/>
  <c r="Q62" i="6"/>
  <c r="V62" i="6" s="1"/>
  <c r="Q61" i="6"/>
  <c r="V61" i="6" s="1"/>
  <c r="Q60" i="6"/>
  <c r="V60" i="6" s="1"/>
  <c r="Q59" i="6"/>
  <c r="V59" i="6" s="1"/>
  <c r="Q58" i="6"/>
  <c r="V58" i="6" s="1"/>
  <c r="Q57" i="6"/>
  <c r="V57" i="6" s="1"/>
  <c r="Q56" i="6"/>
  <c r="V56" i="6" s="1"/>
  <c r="Q55" i="6"/>
  <c r="V55" i="6" s="1"/>
  <c r="Q54" i="6"/>
  <c r="V54" i="6" s="1"/>
  <c r="V53" i="6"/>
  <c r="L47" i="13"/>
  <c r="Z38" i="11"/>
  <c r="F45" i="11"/>
  <c r="N45" i="11" s="1"/>
  <c r="P18" i="15" l="1"/>
  <c r="Z17" i="15" s="1"/>
  <c r="S18" i="15"/>
  <c r="Z21" i="15"/>
  <c r="P22" i="15"/>
  <c r="S22" i="15"/>
  <c r="P26" i="15"/>
  <c r="Z25" i="15" s="1"/>
  <c r="S26" i="15"/>
  <c r="P30" i="15"/>
  <c r="Z29" i="15" s="1"/>
  <c r="S30" i="15"/>
  <c r="P34" i="15"/>
  <c r="Z33" i="15" s="1"/>
  <c r="S34" i="15"/>
  <c r="Z37" i="15"/>
  <c r="P38" i="15"/>
  <c r="S38" i="15"/>
  <c r="F44" i="15"/>
  <c r="M44" i="15" s="1"/>
  <c r="H44" i="15"/>
  <c r="Q44" i="15"/>
  <c r="F45" i="15"/>
  <c r="M45" i="15" s="1"/>
  <c r="H45" i="15"/>
  <c r="Q45" i="15"/>
  <c r="F46" i="15"/>
  <c r="M46" i="15" s="1"/>
  <c r="H46" i="15"/>
  <c r="H60" i="15" s="1"/>
  <c r="Q46" i="15"/>
  <c r="F47" i="15"/>
  <c r="M47" i="15" s="1"/>
  <c r="H47" i="15"/>
  <c r="Q47" i="15"/>
  <c r="F48" i="15"/>
  <c r="M48" i="15" s="1"/>
  <c r="H48" i="15"/>
  <c r="Q48" i="15"/>
  <c r="F49" i="15"/>
  <c r="M49" i="15" s="1"/>
  <c r="H49" i="15"/>
  <c r="Q49" i="15"/>
  <c r="F50" i="15"/>
  <c r="M50" i="15" s="1"/>
  <c r="H50" i="15"/>
  <c r="Q50" i="15"/>
  <c r="F51" i="15"/>
  <c r="M51" i="15" s="1"/>
  <c r="H51" i="15"/>
  <c r="Q51" i="15"/>
  <c r="F52" i="15"/>
  <c r="M52" i="15" s="1"/>
  <c r="H52" i="15"/>
  <c r="Q52" i="15"/>
  <c r="F53" i="15"/>
  <c r="M53" i="15" s="1"/>
  <c r="H53" i="15"/>
  <c r="Q53" i="15"/>
  <c r="F54" i="15"/>
  <c r="M54" i="15" s="1"/>
  <c r="H54" i="15"/>
  <c r="Q54" i="15"/>
  <c r="F55" i="15"/>
  <c r="M55" i="15" s="1"/>
  <c r="H55" i="15"/>
  <c r="Q55" i="15"/>
  <c r="F56" i="15"/>
  <c r="M56" i="15" s="1"/>
  <c r="H56" i="15"/>
  <c r="Q56" i="15"/>
  <c r="F57" i="15"/>
  <c r="M57" i="15" s="1"/>
  <c r="H57" i="15"/>
  <c r="Q57" i="15"/>
  <c r="F58" i="15"/>
  <c r="M58" i="15" s="1"/>
  <c r="H58" i="15"/>
  <c r="Q58" i="15"/>
  <c r="F59" i="15"/>
  <c r="M59" i="15" s="1"/>
  <c r="H59" i="15"/>
  <c r="Q59" i="15"/>
  <c r="O11" i="14"/>
  <c r="S15" i="14"/>
  <c r="S19" i="14"/>
  <c r="S23" i="14"/>
  <c r="F30" i="14"/>
  <c r="H30" i="14"/>
  <c r="M30" i="14"/>
  <c r="F31" i="14"/>
  <c r="H31" i="14"/>
  <c r="M31" i="14"/>
  <c r="F32" i="14"/>
  <c r="H32" i="14" s="1"/>
  <c r="F33" i="14"/>
  <c r="H33" i="14"/>
  <c r="M33" i="14" s="1"/>
  <c r="F34" i="14"/>
  <c r="H34" i="14"/>
  <c r="M34" i="14"/>
  <c r="F35" i="14"/>
  <c r="H35" i="14"/>
  <c r="M35" i="14"/>
  <c r="F36" i="14"/>
  <c r="H36" i="14" s="1"/>
  <c r="M36" i="14" s="1"/>
  <c r="F37" i="14"/>
  <c r="H37" i="14"/>
  <c r="M37" i="14" s="1"/>
  <c r="F38" i="14"/>
  <c r="H38" i="14"/>
  <c r="M38" i="14"/>
  <c r="F39" i="14"/>
  <c r="H39" i="14"/>
  <c r="M39" i="14"/>
  <c r="F40" i="14"/>
  <c r="H40" i="14" s="1"/>
  <c r="M40" i="14" s="1"/>
  <c r="F41" i="14"/>
  <c r="H41" i="14"/>
  <c r="M41" i="14" s="1"/>
  <c r="F42" i="14"/>
  <c r="H42" i="14"/>
  <c r="M42" i="14"/>
  <c r="F43" i="14"/>
  <c r="H43" i="14"/>
  <c r="M43" i="14"/>
  <c r="F44" i="14"/>
  <c r="H44" i="14" s="1"/>
  <c r="M44" i="14" s="1"/>
  <c r="F45" i="14"/>
  <c r="H45" i="14"/>
  <c r="M45" i="14" s="1"/>
  <c r="O11" i="13"/>
  <c r="P16" i="13"/>
  <c r="Z15" i="13" s="1"/>
  <c r="S16" i="13"/>
  <c r="Z19" i="13"/>
  <c r="P20" i="13"/>
  <c r="S20" i="13"/>
  <c r="P24" i="13"/>
  <c r="Z23" i="13" s="1"/>
  <c r="S24" i="13"/>
  <c r="P28" i="13"/>
  <c r="Z27" i="13" s="1"/>
  <c r="S28" i="13"/>
  <c r="S32" i="13"/>
  <c r="S36" i="13"/>
  <c r="S40" i="13"/>
  <c r="F47" i="13"/>
  <c r="Q47" i="13" s="1"/>
  <c r="J47" i="13"/>
  <c r="F48" i="13"/>
  <c r="L48" i="13" s="1"/>
  <c r="Q48" i="13" s="1"/>
  <c r="J48" i="13"/>
  <c r="F49" i="13"/>
  <c r="L49" i="13" s="1"/>
  <c r="J49" i="13"/>
  <c r="F50" i="13"/>
  <c r="L50" i="13" s="1"/>
  <c r="Q50" i="13" s="1"/>
  <c r="J50" i="13"/>
  <c r="F51" i="13"/>
  <c r="L51" i="13" s="1"/>
  <c r="Q51" i="13" s="1"/>
  <c r="J51" i="13"/>
  <c r="F52" i="13"/>
  <c r="L52" i="13" s="1"/>
  <c r="Q52" i="13" s="1"/>
  <c r="J52" i="13"/>
  <c r="F53" i="13"/>
  <c r="L53" i="13" s="1"/>
  <c r="Q53" i="13" s="1"/>
  <c r="J53" i="13"/>
  <c r="F54" i="13"/>
  <c r="L54" i="13" s="1"/>
  <c r="Q54" i="13" s="1"/>
  <c r="J54" i="13"/>
  <c r="F55" i="13"/>
  <c r="L55" i="13" s="1"/>
  <c r="Q55" i="13" s="1"/>
  <c r="J55" i="13"/>
  <c r="F56" i="13"/>
  <c r="L56" i="13" s="1"/>
  <c r="Q56" i="13" s="1"/>
  <c r="J56" i="13"/>
  <c r="F57" i="13"/>
  <c r="L57" i="13" s="1"/>
  <c r="Q57" i="13" s="1"/>
  <c r="J57" i="13"/>
  <c r="F58" i="13"/>
  <c r="L58" i="13" s="1"/>
  <c r="Q58" i="13" s="1"/>
  <c r="J58" i="13"/>
  <c r="F59" i="13"/>
  <c r="L59" i="13" s="1"/>
  <c r="Q59" i="13" s="1"/>
  <c r="J59" i="13"/>
  <c r="F60" i="13"/>
  <c r="L60" i="13" s="1"/>
  <c r="Q60" i="13" s="1"/>
  <c r="J60" i="13"/>
  <c r="F61" i="13"/>
  <c r="L61" i="13" s="1"/>
  <c r="Q61" i="13" s="1"/>
  <c r="J61" i="13"/>
  <c r="F62" i="13"/>
  <c r="L62" i="13" s="1"/>
  <c r="Q62" i="13" s="1"/>
  <c r="J62" i="13"/>
  <c r="O6" i="12"/>
  <c r="U6" i="12" s="1"/>
  <c r="P13" i="12"/>
  <c r="S13" i="12"/>
  <c r="P17" i="12"/>
  <c r="Z16" i="12" s="1"/>
  <c r="S17" i="12"/>
  <c r="P21" i="12"/>
  <c r="S21" i="12"/>
  <c r="P25" i="12"/>
  <c r="Z24" i="12" s="1"/>
  <c r="S25" i="12"/>
  <c r="Z28" i="12"/>
  <c r="P29" i="12"/>
  <c r="S29" i="12"/>
  <c r="P33" i="12"/>
  <c r="Z32" i="12" s="1"/>
  <c r="S33" i="12"/>
  <c r="P37" i="12"/>
  <c r="Z36" i="12" s="1"/>
  <c r="S37" i="12"/>
  <c r="F44" i="12"/>
  <c r="H44" i="12" s="1"/>
  <c r="M44" i="12" s="1"/>
  <c r="F45" i="12"/>
  <c r="H45" i="12" s="1"/>
  <c r="F46" i="12"/>
  <c r="H46" i="12" s="1"/>
  <c r="M46" i="12" s="1"/>
  <c r="F47" i="12"/>
  <c r="H47" i="12" s="1"/>
  <c r="M47" i="12" s="1"/>
  <c r="F48" i="12"/>
  <c r="H48" i="12" s="1"/>
  <c r="M48" i="12" s="1"/>
  <c r="F49" i="12"/>
  <c r="H49" i="12" s="1"/>
  <c r="Q49" i="12" s="1"/>
  <c r="F50" i="12"/>
  <c r="H50" i="12" s="1"/>
  <c r="Q50" i="12" s="1"/>
  <c r="F51" i="12"/>
  <c r="H51" i="12" s="1"/>
  <c r="M51" i="12" s="1"/>
  <c r="F52" i="12"/>
  <c r="H52" i="12" s="1"/>
  <c r="M52" i="12" s="1"/>
  <c r="F53" i="12"/>
  <c r="H53" i="12" s="1"/>
  <c r="M53" i="12" s="1"/>
  <c r="F54" i="12"/>
  <c r="H54" i="12" s="1"/>
  <c r="M54" i="12" s="1"/>
  <c r="F55" i="12"/>
  <c r="H55" i="12" s="1"/>
  <c r="M55" i="12" s="1"/>
  <c r="F56" i="12"/>
  <c r="M56" i="12" s="1"/>
  <c r="F57" i="12"/>
  <c r="M57" i="12" s="1"/>
  <c r="F58" i="12"/>
  <c r="H58" i="12" s="1"/>
  <c r="M58" i="12" s="1"/>
  <c r="O7" i="11"/>
  <c r="U7" i="11"/>
  <c r="P15" i="11"/>
  <c r="Z14" i="11" s="1"/>
  <c r="S15" i="11"/>
  <c r="Z18" i="11"/>
  <c r="P19" i="11"/>
  <c r="S19" i="11"/>
  <c r="P23" i="11"/>
  <c r="Z22" i="11" s="1"/>
  <c r="S23" i="11"/>
  <c r="Z26" i="11"/>
  <c r="P27" i="11"/>
  <c r="S27" i="11"/>
  <c r="P31" i="11"/>
  <c r="S31" i="11"/>
  <c r="P35" i="11"/>
  <c r="Z34" i="11" s="1"/>
  <c r="S35" i="11"/>
  <c r="P39" i="11"/>
  <c r="S39" i="11"/>
  <c r="W45" i="11"/>
  <c r="H45" i="11"/>
  <c r="F46" i="11"/>
  <c r="H46" i="11"/>
  <c r="N46" i="11"/>
  <c r="S46" i="11" s="1"/>
  <c r="F47" i="11"/>
  <c r="N47" i="11" s="1"/>
  <c r="S47" i="11" s="1"/>
  <c r="H47" i="11"/>
  <c r="F48" i="11"/>
  <c r="N48" i="11" s="1"/>
  <c r="S48" i="11" s="1"/>
  <c r="H48" i="11"/>
  <c r="F49" i="11"/>
  <c r="N49" i="11" s="1"/>
  <c r="S49" i="11" s="1"/>
  <c r="H49" i="11"/>
  <c r="F50" i="11"/>
  <c r="N50" i="11" s="1"/>
  <c r="S50" i="11" s="1"/>
  <c r="H50" i="11"/>
  <c r="F51" i="11"/>
  <c r="S51" i="11" s="1"/>
  <c r="H51" i="11"/>
  <c r="F52" i="11"/>
  <c r="S52" i="11" s="1"/>
  <c r="H52" i="11"/>
  <c r="F53" i="11"/>
  <c r="N53" i="11" s="1"/>
  <c r="S53" i="11" s="1"/>
  <c r="H53" i="11"/>
  <c r="F54" i="11"/>
  <c r="N54" i="11" s="1"/>
  <c r="S54" i="11" s="1"/>
  <c r="H54" i="11"/>
  <c r="F55" i="11"/>
  <c r="N55" i="11" s="1"/>
  <c r="S55" i="11" s="1"/>
  <c r="H55" i="11"/>
  <c r="F56" i="11"/>
  <c r="N56" i="11" s="1"/>
  <c r="S56" i="11" s="1"/>
  <c r="H56" i="11"/>
  <c r="F57" i="11"/>
  <c r="N57" i="11" s="1"/>
  <c r="S57" i="11" s="1"/>
  <c r="H57" i="11"/>
  <c r="F58" i="11"/>
  <c r="N58" i="11" s="1"/>
  <c r="W58" i="11" s="1"/>
  <c r="H58" i="11"/>
  <c r="F59" i="11"/>
  <c r="N59" i="11" s="1"/>
  <c r="W59" i="11" s="1"/>
  <c r="H59" i="11"/>
  <c r="F60" i="11"/>
  <c r="N60" i="11" s="1"/>
  <c r="S60" i="11" s="1"/>
  <c r="H60" i="11"/>
  <c r="Z30" i="11" l="1"/>
  <c r="N51" i="11"/>
  <c r="W51" i="11" s="1"/>
  <c r="N52" i="11"/>
  <c r="W52" i="11" s="1"/>
  <c r="S58" i="11"/>
  <c r="S45" i="11"/>
  <c r="Z20" i="12"/>
  <c r="H56" i="12"/>
  <c r="Q56" i="12" s="1"/>
  <c r="Z12" i="12"/>
  <c r="H57" i="12"/>
  <c r="Q57" i="12" s="1"/>
  <c r="Q60" i="15"/>
  <c r="M60" i="15"/>
  <c r="Q49" i="13"/>
  <c r="L63" i="13"/>
  <c r="Q63" i="13" s="1"/>
  <c r="M45" i="12"/>
  <c r="M32" i="14"/>
  <c r="H46" i="14"/>
  <c r="M46" i="14" s="1"/>
  <c r="S59" i="11"/>
  <c r="M50" i="12"/>
  <c r="M49" i="12"/>
  <c r="W61" i="11" l="1"/>
  <c r="F43" i="12"/>
  <c r="H43" i="12" s="1"/>
  <c r="H59" i="12"/>
  <c r="M59" i="12" s="1"/>
  <c r="S61" i="11" l="1"/>
  <c r="M43" i="12"/>
  <c r="Q43" i="12" s="1"/>
  <c r="Q59" i="12"/>
  <c r="S37" i="6" l="1"/>
  <c r="N52" i="6" s="1"/>
  <c r="S33" i="6"/>
  <c r="S29" i="6"/>
  <c r="S25" i="6"/>
  <c r="S21" i="6"/>
  <c r="P33" i="6" l="1"/>
  <c r="Z32" i="6" s="1"/>
  <c r="P29" i="6"/>
  <c r="Z28" i="6" s="1"/>
  <c r="P25" i="6"/>
  <c r="Z24" i="6" s="1"/>
  <c r="P21" i="6"/>
  <c r="Z20" i="6" s="1"/>
  <c r="O16" i="6"/>
  <c r="Q52" i="6" s="1"/>
  <c r="V52" i="6" s="1"/>
  <c r="V72" i="6" s="1"/>
</calcChain>
</file>

<file path=xl/comments1.xml><?xml version="1.0" encoding="utf-8"?>
<comments xmlns="http://schemas.openxmlformats.org/spreadsheetml/2006/main">
  <authors>
    <author>Windows ユーザー</author>
  </authors>
  <commentList>
    <comment ref="W41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M42" authorId="0" shapeId="0">
      <text>
        <r>
          <rPr>
            <sz val="8"/>
            <color indexed="81"/>
            <rFont val="ＭＳ Ｐゴシック"/>
            <family val="3"/>
            <charset val="128"/>
          </rPr>
          <t>ｷは10以上に限り算定</t>
        </r>
      </text>
    </comment>
  </commentList>
</comments>
</file>

<file path=xl/comments10.xml><?xml version="1.0" encoding="utf-8"?>
<comments xmlns="http://schemas.openxmlformats.org/spreadsheetml/2006/main">
  <authors>
    <author>Windows ユーザー</author>
  </authors>
  <commentList>
    <comment ref="H28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</t>
        </r>
        <r>
          <rPr>
            <sz val="8"/>
            <color indexed="81"/>
            <rFont val="MS P ゴシック"/>
            <family val="2"/>
          </rPr>
          <t>×</t>
        </r>
        <r>
          <rPr>
            <sz val="8"/>
            <color indexed="81"/>
            <rFont val="ＭＳ Ｐゴシック"/>
            <family val="3"/>
            <charset val="128"/>
          </rPr>
          <t>ｴ</t>
        </r>
      </text>
    </comment>
  </commentList>
</comments>
</file>

<file path=xl/comments11.xml><?xml version="1.0" encoding="utf-8"?>
<comments xmlns="http://schemas.openxmlformats.org/spreadsheetml/2006/main">
  <authors>
    <author>Windows ユーザー</author>
  </authors>
  <commentList>
    <comment ref="H42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</t>
        </r>
        <r>
          <rPr>
            <sz val="8"/>
            <color indexed="81"/>
            <rFont val="MS P ゴシック"/>
            <family val="2"/>
          </rPr>
          <t>×</t>
        </r>
        <r>
          <rPr>
            <sz val="8"/>
            <color indexed="81"/>
            <rFont val="ＭＳ Ｐゴシック"/>
            <family val="3"/>
            <charset val="128"/>
          </rPr>
          <t>ｴ</t>
        </r>
      </text>
    </comment>
  </commentList>
</comments>
</file>

<file path=xl/comments2.xml><?xml version="1.0" encoding="utf-8"?>
<comments xmlns="http://schemas.openxmlformats.org/spreadsheetml/2006/main">
  <authors>
    <author>Windows ユーザー</author>
  </authors>
  <commentList>
    <comment ref="N54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H55" authorId="0" shapeId="0">
      <text>
        <r>
          <rPr>
            <sz val="8"/>
            <color indexed="81"/>
            <rFont val="ＭＳ Ｐゴシック"/>
            <family val="3"/>
            <charset val="128"/>
          </rPr>
          <t>ｷは10以上に限り算定</t>
        </r>
      </text>
    </comment>
  </commentList>
</comments>
</file>

<file path=xl/comments3.xml><?xml version="1.0" encoding="utf-8"?>
<comments xmlns="http://schemas.openxmlformats.org/spreadsheetml/2006/main">
  <authors>
    <author>Windows ユーザー</author>
  </authors>
  <commentList>
    <comment ref="O44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支給金額の計算は、ｱ×ｴ</t>
        </r>
      </text>
    </comment>
  </commentList>
</comments>
</file>

<file path=xl/comments4.xml><?xml version="1.0" encoding="utf-8"?>
<comments xmlns="http://schemas.openxmlformats.org/spreadsheetml/2006/main">
  <authors>
    <author>Windows ユーザー</author>
  </authors>
  <commentList>
    <comment ref="Q50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支給金額の計算はｱ×ｴ</t>
        </r>
      </text>
    </comment>
    <comment ref="V50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支給金額の計算はｵ＋ｶ</t>
        </r>
      </text>
    </comment>
  </commentList>
</comments>
</file>

<file path=xl/comments5.xml><?xml version="1.0" encoding="utf-8"?>
<comments xmlns="http://schemas.openxmlformats.org/spreadsheetml/2006/main">
  <authors>
    <author>Windows ユーザー</author>
  </authors>
  <commentList>
    <comment ref="R5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（ｱ＋2千円×ｻ＋2万円×コ）×ｵ＋（ｲ×ｸ）</t>
        </r>
      </text>
    </comment>
    <comment ref="H56" authorId="0" shapeId="0">
      <text>
        <r>
          <rPr>
            <sz val="6"/>
            <color indexed="81"/>
            <rFont val="ＭＳ Ｐゴシック"/>
            <family val="3"/>
            <charset val="128"/>
          </rPr>
          <t>ｻは10以上に限り算定</t>
        </r>
      </text>
    </comment>
  </commentList>
</comments>
</file>

<file path=xl/comments6.xml><?xml version="1.0" encoding="utf-8"?>
<comments xmlns="http://schemas.openxmlformats.org/spreadsheetml/2006/main">
  <authors>
    <author>Windows ユーザー</author>
  </authors>
  <commentList>
    <comment ref="X5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（ｱ＋2千円×ｻ＋2万円×コ）×ｵ＋（ｲ×ｸ）</t>
        </r>
      </text>
    </comment>
    <comment ref="K56" authorId="0" shapeId="0">
      <text>
        <r>
          <rPr>
            <sz val="6"/>
            <color indexed="81"/>
            <rFont val="ＭＳ Ｐゴシック"/>
            <family val="3"/>
            <charset val="128"/>
          </rPr>
          <t>ｻは10以上に限り算定</t>
        </r>
      </text>
    </comment>
  </commentList>
</comments>
</file>

<file path=xl/comments7.xml><?xml version="1.0" encoding="utf-8"?>
<comments xmlns="http://schemas.openxmlformats.org/spreadsheetml/2006/main">
  <authors>
    <author>Windows ユーザー</author>
  </authors>
  <commentList>
    <comment ref="N43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H44" authorId="0" shapeId="0">
      <text>
        <r>
          <rPr>
            <sz val="8"/>
            <color indexed="81"/>
            <rFont val="ＭＳ Ｐゴシック"/>
            <family val="3"/>
            <charset val="128"/>
          </rPr>
          <t>ｷは</t>
        </r>
        <r>
          <rPr>
            <sz val="8"/>
            <color indexed="81"/>
            <rFont val="MS P ゴシック"/>
            <family val="2"/>
          </rPr>
          <t>10</t>
        </r>
        <r>
          <rPr>
            <sz val="8"/>
            <color indexed="81"/>
            <rFont val="ＭＳ Ｐゴシック"/>
            <family val="3"/>
            <charset val="128"/>
          </rPr>
          <t>以上に限り算定</t>
        </r>
      </text>
    </comment>
  </commentList>
</comments>
</file>

<file path=xl/comments8.xml><?xml version="1.0" encoding="utf-8"?>
<comments xmlns="http://schemas.openxmlformats.org/spreadsheetml/2006/main">
  <authors>
    <author>Windows ユーザー</author>
  </authors>
  <commentList>
    <comment ref="H41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支給金額の計算は、ｱ×ｴ</t>
        </r>
      </text>
    </comment>
  </commentList>
</comments>
</file>

<file path=xl/comments9.xml><?xml version="1.0" encoding="utf-8"?>
<comments xmlns="http://schemas.openxmlformats.org/spreadsheetml/2006/main">
  <authors>
    <author>Windows ユーザー</author>
  </authors>
  <commentList>
    <comment ref="L4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支給金額の計算はｱ×ｷ</t>
        </r>
      </text>
    </comment>
  </commentList>
</comments>
</file>

<file path=xl/sharedStrings.xml><?xml version="1.0" encoding="utf-8"?>
<sst xmlns="http://schemas.openxmlformats.org/spreadsheetml/2006/main" count="1153" uniqueCount="192">
  <si>
    <t>施設名称</t>
    <rPh sb="0" eb="4">
      <t>シセツメイショウ</t>
    </rPh>
    <phoneticPr fontId="1"/>
  </si>
  <si>
    <t>（施設の面積）</t>
    <rPh sb="1" eb="3">
      <t>シセツ</t>
    </rPh>
    <rPh sb="4" eb="6">
      <t>メンセキ</t>
    </rPh>
    <phoneticPr fontId="1"/>
  </si>
  <si>
    <t>施設の床面積</t>
    <rPh sb="0" eb="2">
      <t>シセツ</t>
    </rPh>
    <rPh sb="3" eb="6">
      <t>ユカメンセキ</t>
    </rPh>
    <phoneticPr fontId="1"/>
  </si>
  <si>
    <t>㎡</t>
    <phoneticPr fontId="1"/>
  </si>
  <si>
    <t>→</t>
    <phoneticPr fontId="1"/>
  </si>
  <si>
    <t>うち、自己営業分の面積</t>
    <rPh sb="3" eb="5">
      <t>ジコ</t>
    </rPh>
    <rPh sb="5" eb="7">
      <t>エイギョウ</t>
    </rPh>
    <rPh sb="7" eb="8">
      <t>ブン</t>
    </rPh>
    <rPh sb="9" eb="11">
      <t>メンセキ</t>
    </rPh>
    <phoneticPr fontId="1"/>
  </si>
  <si>
    <t>【自己営業分の協力金】</t>
    <rPh sb="1" eb="3">
      <t>ジコ</t>
    </rPh>
    <rPh sb="3" eb="6">
      <t>エイギョウブン</t>
    </rPh>
    <rPh sb="7" eb="10">
      <t>キョウリョクキン</t>
    </rPh>
    <phoneticPr fontId="1"/>
  </si>
  <si>
    <t>単位</t>
    <rPh sb="0" eb="2">
      <t>タンイ</t>
    </rPh>
    <phoneticPr fontId="1"/>
  </si>
  <si>
    <t>円/日</t>
    <rPh sb="0" eb="1">
      <t>エン</t>
    </rPh>
    <rPh sb="2" eb="3">
      <t>ニチ</t>
    </rPh>
    <phoneticPr fontId="1"/>
  </si>
  <si>
    <t>1,000㎡を1単位とし、1,000㎡未満は切り捨て</t>
    <rPh sb="8" eb="10">
      <t>タンイ</t>
    </rPh>
    <phoneticPr fontId="1"/>
  </si>
  <si>
    <t>1単位あたり、20万円/日</t>
    <rPh sb="1" eb="3">
      <t>タンイ</t>
    </rPh>
    <rPh sb="9" eb="11">
      <t>マンエン</t>
    </rPh>
    <rPh sb="12" eb="13">
      <t>ニチ</t>
    </rPh>
    <phoneticPr fontId="1"/>
  </si>
  <si>
    <t>（時短率）</t>
    <rPh sb="1" eb="4">
      <t>ジタンリツ</t>
    </rPh>
    <phoneticPr fontId="1"/>
  </si>
  <si>
    <t>本来の営業時間</t>
    <rPh sb="0" eb="2">
      <t>ホンライ</t>
    </rPh>
    <rPh sb="3" eb="7">
      <t>エイギョウジカン</t>
    </rPh>
    <phoneticPr fontId="1"/>
  </si>
  <si>
    <t>要請後の営業時間</t>
    <rPh sb="0" eb="3">
      <t>ヨウセイゴ</t>
    </rPh>
    <rPh sb="4" eb="8">
      <t>エイギョウジカン</t>
    </rPh>
    <phoneticPr fontId="1"/>
  </si>
  <si>
    <t>開始時間</t>
    <rPh sb="0" eb="4">
      <t>カイシジカン</t>
    </rPh>
    <phoneticPr fontId="1"/>
  </si>
  <si>
    <t>終了時間</t>
    <rPh sb="0" eb="4">
      <t>シュウリョウジカン</t>
    </rPh>
    <phoneticPr fontId="1"/>
  </si>
  <si>
    <t>除外時間</t>
    <rPh sb="0" eb="2">
      <t>ジョガイ</t>
    </rPh>
    <rPh sb="2" eb="4">
      <t>ジカン</t>
    </rPh>
    <phoneticPr fontId="1"/>
  </si>
  <si>
    <t>要請している終了時間</t>
    <rPh sb="0" eb="2">
      <t>ヨウセイ</t>
    </rPh>
    <rPh sb="6" eb="10">
      <t>シュウリョウジカン</t>
    </rPh>
    <phoneticPr fontId="1"/>
  </si>
  <si>
    <t>時短率①</t>
    <rPh sb="0" eb="3">
      <t>ジタンリツ</t>
    </rPh>
    <phoneticPr fontId="1"/>
  </si>
  <si>
    <t>時短率②</t>
    <rPh sb="0" eb="3">
      <t>ジタンリツ</t>
    </rPh>
    <phoneticPr fontId="1"/>
  </si>
  <si>
    <t>時短率➂</t>
    <rPh sb="0" eb="3">
      <t>ジタンリツ</t>
    </rPh>
    <phoneticPr fontId="1"/>
  </si>
  <si>
    <t>時短率④</t>
    <rPh sb="0" eb="3">
      <t>ジタンリツ</t>
    </rPh>
    <phoneticPr fontId="1"/>
  </si>
  <si>
    <t>時短①</t>
    <rPh sb="0" eb="2">
      <t>ジタン</t>
    </rPh>
    <phoneticPr fontId="1"/>
  </si>
  <si>
    <t>時短②</t>
    <rPh sb="0" eb="2">
      <t>ジタン</t>
    </rPh>
    <phoneticPr fontId="1"/>
  </si>
  <si>
    <t>時短➂</t>
    <rPh sb="0" eb="2">
      <t>ジタン</t>
    </rPh>
    <phoneticPr fontId="1"/>
  </si>
  <si>
    <t>時短④</t>
    <rPh sb="0" eb="2">
      <t>ジタン</t>
    </rPh>
    <phoneticPr fontId="1"/>
  </si>
  <si>
    <t>休業①</t>
    <rPh sb="0" eb="2">
      <t>キュウギョウ</t>
    </rPh>
    <phoneticPr fontId="1"/>
  </si>
  <si>
    <t>休業率①</t>
    <rPh sb="0" eb="2">
      <t>キュウギョウ</t>
    </rPh>
    <rPh sb="2" eb="3">
      <t>リツ</t>
    </rPh>
    <phoneticPr fontId="1"/>
  </si>
  <si>
    <t>休業②</t>
    <rPh sb="0" eb="2">
      <t>キュウギョウ</t>
    </rPh>
    <phoneticPr fontId="1"/>
  </si>
  <si>
    <t>（協力金の算定）</t>
    <rPh sb="1" eb="4">
      <t>キョウリョクキン</t>
    </rPh>
    <rPh sb="5" eb="7">
      <t>サンテイ</t>
    </rPh>
    <phoneticPr fontId="1"/>
  </si>
  <si>
    <t>日付</t>
    <rPh sb="0" eb="2">
      <t>ヒヅケ</t>
    </rPh>
    <phoneticPr fontId="1"/>
  </si>
  <si>
    <t>区分</t>
    <rPh sb="0" eb="2">
      <t>クブン</t>
    </rPh>
    <phoneticPr fontId="1"/>
  </si>
  <si>
    <t>休業率②</t>
    <rPh sb="0" eb="2">
      <t>キュウギョウ</t>
    </rPh>
    <rPh sb="2" eb="3">
      <t>リツ</t>
    </rPh>
    <phoneticPr fontId="1"/>
  </si>
  <si>
    <t>時短率⑤</t>
    <rPh sb="0" eb="3">
      <t>ジタンリツ</t>
    </rPh>
    <phoneticPr fontId="1"/>
  </si>
  <si>
    <t>時短率①</t>
    <rPh sb="0" eb="2">
      <t>ジタン</t>
    </rPh>
    <rPh sb="2" eb="3">
      <t>リツ</t>
    </rPh>
    <phoneticPr fontId="1"/>
  </si>
  <si>
    <t>時短率②</t>
    <rPh sb="0" eb="2">
      <t>ジタン</t>
    </rPh>
    <rPh sb="2" eb="3">
      <t>リツ</t>
    </rPh>
    <phoneticPr fontId="1"/>
  </si>
  <si>
    <t>時短率④</t>
    <rPh sb="0" eb="2">
      <t>ジタン</t>
    </rPh>
    <rPh sb="2" eb="3">
      <t>リツ</t>
    </rPh>
    <phoneticPr fontId="1"/>
  </si>
  <si>
    <t>テナント等の合計</t>
    <rPh sb="4" eb="5">
      <t>トウ</t>
    </rPh>
    <rPh sb="6" eb="8">
      <t>ゴウケイ</t>
    </rPh>
    <phoneticPr fontId="1"/>
  </si>
  <si>
    <t>合計</t>
    <rPh sb="0" eb="2">
      <t>ゴウケイ</t>
    </rPh>
    <phoneticPr fontId="1"/>
  </si>
  <si>
    <t>本来の営業時間</t>
    <rPh sb="0" eb="2">
      <t>ホンライ</t>
    </rPh>
    <rPh sb="3" eb="5">
      <t>エイギョウ</t>
    </rPh>
    <rPh sb="5" eb="7">
      <t>ジカン</t>
    </rPh>
    <phoneticPr fontId="1"/>
  </si>
  <si>
    <t>休業（時短）した時間</t>
    <rPh sb="0" eb="2">
      <t>キュウギョウ</t>
    </rPh>
    <rPh sb="3" eb="5">
      <t>ジタン</t>
    </rPh>
    <rPh sb="8" eb="10">
      <t>ジカン</t>
    </rPh>
    <phoneticPr fontId="1"/>
  </si>
  <si>
    <t>うち、時短分</t>
    <rPh sb="3" eb="6">
      <t>ジタンブン</t>
    </rPh>
    <phoneticPr fontId="1"/>
  </si>
  <si>
    <t>うち、休業分</t>
    <rPh sb="3" eb="6">
      <t>キュウギョウブン</t>
    </rPh>
    <phoneticPr fontId="1"/>
  </si>
  <si>
    <t>テナント名称</t>
    <rPh sb="4" eb="6">
      <t>メイショウ</t>
    </rPh>
    <phoneticPr fontId="1"/>
  </si>
  <si>
    <t>休業率①</t>
    <rPh sb="0" eb="3">
      <t>キュウギョウリツ</t>
    </rPh>
    <phoneticPr fontId="1"/>
  </si>
  <si>
    <t>休業率②</t>
    <rPh sb="0" eb="3">
      <t>キュウギョウリツ</t>
    </rPh>
    <phoneticPr fontId="1"/>
  </si>
  <si>
    <t>時短率➂</t>
    <rPh sb="0" eb="2">
      <t>ジタン</t>
    </rPh>
    <rPh sb="2" eb="3">
      <t>リツ</t>
    </rPh>
    <phoneticPr fontId="1"/>
  </si>
  <si>
    <t>時短率⑤</t>
    <rPh sb="0" eb="2">
      <t>ジタン</t>
    </rPh>
    <rPh sb="2" eb="3">
      <t>リツ</t>
    </rPh>
    <phoneticPr fontId="1"/>
  </si>
  <si>
    <t>100㎡を1単位とし、100㎡未満は切り捨て</t>
    <rPh sb="6" eb="8">
      <t>タンイ</t>
    </rPh>
    <phoneticPr fontId="1"/>
  </si>
  <si>
    <t>1単位あたり、2万円/日</t>
    <rPh sb="1" eb="3">
      <t>タンイ</t>
    </rPh>
    <rPh sb="8" eb="10">
      <t>マンエン</t>
    </rPh>
    <rPh sb="11" eb="12">
      <t>ニチ</t>
    </rPh>
    <phoneticPr fontId="1"/>
  </si>
  <si>
    <t>常設のスクリーン数</t>
    <rPh sb="0" eb="2">
      <t>ジョウセツ</t>
    </rPh>
    <rPh sb="8" eb="9">
      <t>スウ</t>
    </rPh>
    <phoneticPr fontId="1"/>
  </si>
  <si>
    <t>スクリーン</t>
    <phoneticPr fontId="1"/>
  </si>
  <si>
    <t>1スクリーンあたり、2万円/日</t>
    <rPh sb="11" eb="13">
      <t>マンエン</t>
    </rPh>
    <rPh sb="14" eb="15">
      <t>ニチ</t>
    </rPh>
    <phoneticPr fontId="1"/>
  </si>
  <si>
    <t>（上映率）</t>
    <rPh sb="1" eb="3">
      <t>ジョウエイ</t>
    </rPh>
    <rPh sb="3" eb="4">
      <t>リツ</t>
    </rPh>
    <phoneticPr fontId="1"/>
  </si>
  <si>
    <t>上映①</t>
    <rPh sb="0" eb="2">
      <t>ジョウエイ</t>
    </rPh>
    <phoneticPr fontId="1"/>
  </si>
  <si>
    <t>上映率①</t>
    <rPh sb="0" eb="2">
      <t>ジョウエイ</t>
    </rPh>
    <rPh sb="2" eb="3">
      <t>リツ</t>
    </rPh>
    <phoneticPr fontId="1"/>
  </si>
  <si>
    <t>区分1⃣</t>
    <rPh sb="0" eb="2">
      <t>クブン</t>
    </rPh>
    <phoneticPr fontId="1"/>
  </si>
  <si>
    <t>区分2⃣</t>
    <rPh sb="0" eb="2">
      <t>クブン</t>
    </rPh>
    <phoneticPr fontId="1"/>
  </si>
  <si>
    <t>本来の上映映画回数</t>
    <rPh sb="0" eb="2">
      <t>ホンライ</t>
    </rPh>
    <rPh sb="3" eb="5">
      <t>ジョウエイ</t>
    </rPh>
    <rPh sb="5" eb="7">
      <t>エイガ</t>
    </rPh>
    <rPh sb="7" eb="9">
      <t>カイスウ</t>
    </rPh>
    <phoneticPr fontId="1"/>
  </si>
  <si>
    <t>回</t>
    <rPh sb="0" eb="1">
      <t>カイ</t>
    </rPh>
    <phoneticPr fontId="1"/>
  </si>
  <si>
    <t>上映できなかった映画回数</t>
    <rPh sb="0" eb="2">
      <t>ジョウエイ</t>
    </rPh>
    <rPh sb="8" eb="10">
      <t>エイガ</t>
    </rPh>
    <rPh sb="10" eb="12">
      <t>カイスウ</t>
    </rPh>
    <phoneticPr fontId="1"/>
  </si>
  <si>
    <t>上映②</t>
    <rPh sb="0" eb="2">
      <t>ジョウエイ</t>
    </rPh>
    <phoneticPr fontId="1"/>
  </si>
  <si>
    <t>上映率②</t>
    <rPh sb="0" eb="2">
      <t>ジョウエイ</t>
    </rPh>
    <rPh sb="2" eb="3">
      <t>リツ</t>
    </rPh>
    <phoneticPr fontId="1"/>
  </si>
  <si>
    <t>上映➂</t>
    <rPh sb="0" eb="2">
      <t>ジョウエイ</t>
    </rPh>
    <phoneticPr fontId="1"/>
  </si>
  <si>
    <t>上映率➂</t>
    <rPh sb="0" eb="2">
      <t>ジョウエイ</t>
    </rPh>
    <rPh sb="2" eb="3">
      <t>リツ</t>
    </rPh>
    <phoneticPr fontId="1"/>
  </si>
  <si>
    <t>上映率➂</t>
    <rPh sb="0" eb="3">
      <t>ジョウエイリツ</t>
    </rPh>
    <phoneticPr fontId="1"/>
  </si>
  <si>
    <t>申請者名称</t>
    <rPh sb="0" eb="3">
      <t>シンセイシャ</t>
    </rPh>
    <rPh sb="3" eb="5">
      <t>メイショウ</t>
    </rPh>
    <phoneticPr fontId="1"/>
  </si>
  <si>
    <t>（参考）テナントが入っている大規模施設の面積</t>
    <rPh sb="1" eb="3">
      <t>サンコウ</t>
    </rPh>
    <rPh sb="9" eb="10">
      <t>ハイ</t>
    </rPh>
    <rPh sb="14" eb="17">
      <t>ダイキボ</t>
    </rPh>
    <rPh sb="17" eb="19">
      <t>シセツ</t>
    </rPh>
    <rPh sb="20" eb="22">
      <t>メンセキ</t>
    </rPh>
    <phoneticPr fontId="1"/>
  </si>
  <si>
    <t>施設名称</t>
    <rPh sb="0" eb="4">
      <t>シセツメイショウ</t>
    </rPh>
    <phoneticPr fontId="1"/>
  </si>
  <si>
    <t>施設の床面積</t>
    <rPh sb="0" eb="2">
      <t>シセツ</t>
    </rPh>
    <rPh sb="3" eb="6">
      <t>ユカメンセキ</t>
    </rPh>
    <phoneticPr fontId="1"/>
  </si>
  <si>
    <t>（スクリーンの数）</t>
    <rPh sb="7" eb="8">
      <t>カズ</t>
    </rPh>
    <phoneticPr fontId="1"/>
  </si>
  <si>
    <t>（参考）申請者が入っている大規模施設の面積</t>
    <rPh sb="1" eb="3">
      <t>サンコウ</t>
    </rPh>
    <rPh sb="4" eb="7">
      <t>シンセイシャ</t>
    </rPh>
    <rPh sb="8" eb="9">
      <t>ハイ</t>
    </rPh>
    <rPh sb="13" eb="16">
      <t>ダイキボ</t>
    </rPh>
    <rPh sb="16" eb="18">
      <t>シセツ</t>
    </rPh>
    <rPh sb="19" eb="21">
      <t>メンセキ</t>
    </rPh>
    <phoneticPr fontId="1"/>
  </si>
  <si>
    <t>10,000㎡超（集客施設等のみ）</t>
    <rPh sb="7" eb="8">
      <t>チョウ</t>
    </rPh>
    <rPh sb="9" eb="11">
      <t>シュウキャク</t>
    </rPh>
    <rPh sb="11" eb="13">
      <t>シセツ</t>
    </rPh>
    <rPh sb="13" eb="14">
      <t>トウ</t>
    </rPh>
    <phoneticPr fontId="1"/>
  </si>
  <si>
    <t>1,000㎡以上</t>
    <rPh sb="6" eb="8">
      <t>イジョウ</t>
    </rPh>
    <phoneticPr fontId="1"/>
  </si>
  <si>
    <t>1,000㎡超</t>
    <phoneticPr fontId="1"/>
  </si>
  <si>
    <t>1,000㎡以下</t>
    <rPh sb="6" eb="8">
      <t>イカ</t>
    </rPh>
    <phoneticPr fontId="1"/>
  </si>
  <si>
    <t>イベントや映画等で要請している終了時間</t>
    <rPh sb="5" eb="7">
      <t>エイガ</t>
    </rPh>
    <rPh sb="7" eb="8">
      <t>トウ</t>
    </rPh>
    <rPh sb="9" eb="11">
      <t>ヨウセイ</t>
    </rPh>
    <rPh sb="15" eb="19">
      <t>シュウリョウジカン</t>
    </rPh>
    <phoneticPr fontId="1"/>
  </si>
  <si>
    <t>時短⑤（イベントや映画）</t>
    <rPh sb="0" eb="2">
      <t>ジタン</t>
    </rPh>
    <rPh sb="9" eb="11">
      <t>エイガ</t>
    </rPh>
    <phoneticPr fontId="1"/>
  </si>
  <si>
    <t>→該当があれば時短⑤に記入</t>
    <rPh sb="1" eb="3">
      <t>ガイトウ</t>
    </rPh>
    <rPh sb="7" eb="9">
      <t>ジタン</t>
    </rPh>
    <rPh sb="11" eb="13">
      <t>キニュウ</t>
    </rPh>
    <phoneticPr fontId="1"/>
  </si>
  <si>
    <t>建築物の床面積</t>
    <rPh sb="0" eb="3">
      <t>ケンチクブツ</t>
    </rPh>
    <rPh sb="4" eb="7">
      <t>ユカメンセキ</t>
    </rPh>
    <phoneticPr fontId="1"/>
  </si>
  <si>
    <t>　該当の場合チェック</t>
    <rPh sb="1" eb="3">
      <t>ガイトウ</t>
    </rPh>
    <rPh sb="4" eb="6">
      <t>バアイ</t>
    </rPh>
    <phoneticPr fontId="1"/>
  </si>
  <si>
    <t>大規模施設の映画館（休業要請なし）</t>
    <rPh sb="0" eb="3">
      <t>ダイキボ</t>
    </rPh>
    <rPh sb="3" eb="5">
      <t>シセツ</t>
    </rPh>
    <rPh sb="6" eb="9">
      <t>エイガカン</t>
    </rPh>
    <rPh sb="10" eb="12">
      <t>キュウギョウ</t>
    </rPh>
    <rPh sb="12" eb="14">
      <t>ヨウセイ</t>
    </rPh>
    <phoneticPr fontId="1"/>
  </si>
  <si>
    <t>入力は時間表示で（例:20:00）</t>
    <rPh sb="0" eb="2">
      <t>ニュウリョク</t>
    </rPh>
    <rPh sb="3" eb="7">
      <t>ジカンヒョウジ</t>
    </rPh>
    <rPh sb="9" eb="10">
      <t>レイ</t>
    </rPh>
    <phoneticPr fontId="1"/>
  </si>
  <si>
    <t>ｴ=ｳ/ｲ</t>
    <phoneticPr fontId="1"/>
  </si>
  <si>
    <t>ｱ</t>
    <phoneticPr fontId="1"/>
  </si>
  <si>
    <t>ｲ</t>
    <phoneticPr fontId="1"/>
  </si>
  <si>
    <t>ｳ</t>
    <phoneticPr fontId="1"/>
  </si>
  <si>
    <t>（休業（時短）率）</t>
    <rPh sb="1" eb="3">
      <t>キュウギョウ</t>
    </rPh>
    <rPh sb="4" eb="6">
      <t>ジタン</t>
    </rPh>
    <rPh sb="7" eb="8">
      <t>リツ</t>
    </rPh>
    <phoneticPr fontId="1"/>
  </si>
  <si>
    <t>休業
（時短）率
ｴ</t>
    <rPh sb="0" eb="2">
      <t>キュウギョウ</t>
    </rPh>
    <rPh sb="4" eb="6">
      <t>ジタン</t>
    </rPh>
    <rPh sb="7" eb="8">
      <t>リツ</t>
    </rPh>
    <phoneticPr fontId="1"/>
  </si>
  <si>
    <t>テナント数
ｵ</t>
    <rPh sb="4" eb="5">
      <t>スウ</t>
    </rPh>
    <phoneticPr fontId="1"/>
  </si>
  <si>
    <t>特定百貨店店舗数
ｶ</t>
    <rPh sb="0" eb="7">
      <t>トクテイヒャッカテンテンポ</t>
    </rPh>
    <rPh sb="7" eb="8">
      <t>スウ</t>
    </rPh>
    <phoneticPr fontId="1"/>
  </si>
  <si>
    <t>ｷ=ｵ+ｶ</t>
    <phoneticPr fontId="1"/>
  </si>
  <si>
    <r>
      <t xml:space="preserve">支給金額（円）
</t>
    </r>
    <r>
      <rPr>
        <sz val="9"/>
        <color theme="1"/>
        <rFont val="游ゴシック"/>
        <family val="3"/>
        <charset val="128"/>
        <scheme val="minor"/>
      </rPr>
      <t>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</si>
  <si>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t>支給申請額</t>
    <rPh sb="0" eb="2">
      <t>シキュウ</t>
    </rPh>
    <rPh sb="2" eb="5">
      <t>シンセイガク</t>
    </rPh>
    <phoneticPr fontId="1"/>
  </si>
  <si>
    <t>A</t>
    <phoneticPr fontId="1"/>
  </si>
  <si>
    <t>B</t>
    <phoneticPr fontId="1"/>
  </si>
  <si>
    <t>対応なし</t>
    <rPh sb="0" eb="2">
      <t>タイオウ</t>
    </rPh>
    <phoneticPr fontId="1"/>
  </si>
  <si>
    <r>
      <t xml:space="preserve">支給金額（円）
</t>
    </r>
    <r>
      <rPr>
        <sz val="9"/>
        <color theme="1"/>
        <rFont val="游ゴシック"/>
        <family val="3"/>
        <charset val="128"/>
        <scheme val="minor"/>
      </rPr>
      <t>（千円未満切上げ）</t>
    </r>
    <rPh sb="0" eb="4">
      <t>シキュウキンガク</t>
    </rPh>
    <rPh sb="9" eb="13">
      <t>センエンミマン</t>
    </rPh>
    <rPh sb="13" eb="15">
      <t>キリア</t>
    </rPh>
    <phoneticPr fontId="1"/>
  </si>
  <si>
    <t>小数点第4位以下切上げ</t>
    <rPh sb="0" eb="4">
      <t>ショウスウテンダイ</t>
    </rPh>
    <rPh sb="5" eb="6">
      <t>イ</t>
    </rPh>
    <rPh sb="6" eb="8">
      <t>イカ</t>
    </rPh>
    <rPh sb="8" eb="10">
      <t>キリア</t>
    </rPh>
    <phoneticPr fontId="1"/>
  </si>
  <si>
    <t>協力金支給申請額算定表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phoneticPr fontId="1"/>
  </si>
  <si>
    <r>
      <t xml:space="preserve">時短率
</t>
    </r>
    <r>
      <rPr>
        <sz val="6"/>
        <color theme="1"/>
        <rFont val="游ゴシック"/>
        <family val="3"/>
        <charset val="128"/>
        <scheme val="minor"/>
      </rPr>
      <t>ｴ</t>
    </r>
    <rPh sb="0" eb="2">
      <t>ジタン</t>
    </rPh>
    <rPh sb="2" eb="3">
      <t>リツ</t>
    </rPh>
    <phoneticPr fontId="1"/>
  </si>
  <si>
    <t>ｵ</t>
    <phoneticPr fontId="1"/>
  </si>
  <si>
    <t>ｶ</t>
    <phoneticPr fontId="1"/>
  </si>
  <si>
    <t>ｷ=ｶ/ｵ</t>
    <phoneticPr fontId="1"/>
  </si>
  <si>
    <r>
      <t xml:space="preserve">上映率
</t>
    </r>
    <r>
      <rPr>
        <sz val="6"/>
        <color theme="1"/>
        <rFont val="游ゴシック"/>
        <family val="3"/>
        <charset val="128"/>
        <scheme val="minor"/>
      </rPr>
      <t>ｷ</t>
    </r>
    <rPh sb="0" eb="2">
      <t>ジョウエイ</t>
    </rPh>
    <rPh sb="2" eb="3">
      <t>リツ</t>
    </rPh>
    <phoneticPr fontId="1"/>
  </si>
  <si>
    <r>
      <rPr>
        <sz val="10"/>
        <color theme="1"/>
        <rFont val="游ゴシック"/>
        <family val="3"/>
        <charset val="128"/>
        <scheme val="minor"/>
      </rPr>
      <t>支給金額（円）</t>
    </r>
    <r>
      <rPr>
        <sz val="9"/>
        <color theme="1"/>
        <rFont val="游ゴシック"/>
        <family val="3"/>
        <charset val="128"/>
        <scheme val="minor"/>
      </rPr>
      <t xml:space="preserve">
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</si>
  <si>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r>
      <t xml:space="preserve">上映率
</t>
    </r>
    <r>
      <rPr>
        <sz val="8"/>
        <color theme="1"/>
        <rFont val="游ゴシック"/>
        <family val="3"/>
        <charset val="128"/>
        <scheme val="minor"/>
      </rPr>
      <t>ｴ</t>
    </r>
    <rPh sb="0" eb="2">
      <t>ジョウエイ</t>
    </rPh>
    <rPh sb="2" eb="3">
      <t>リツ</t>
    </rPh>
    <phoneticPr fontId="1"/>
  </si>
  <si>
    <t>飲食業の許可を受けていない小規模（建築物の床面積が1,000㎡以下）な事業者</t>
    <rPh sb="0" eb="3">
      <t>インショクギョウ</t>
    </rPh>
    <rPh sb="4" eb="6">
      <t>キョカ</t>
    </rPh>
    <rPh sb="7" eb="8">
      <t>ウ</t>
    </rPh>
    <rPh sb="13" eb="16">
      <t>ショウキボ</t>
    </rPh>
    <rPh sb="17" eb="20">
      <t>ケンチクブツ</t>
    </rPh>
    <rPh sb="21" eb="24">
      <t>ユカメンセキ</t>
    </rPh>
    <rPh sb="31" eb="33">
      <t>イカ</t>
    </rPh>
    <rPh sb="35" eb="38">
      <t>ジギョウシャ</t>
    </rPh>
    <phoneticPr fontId="1"/>
  </si>
  <si>
    <t>　◆要請内容：実施したものにチェック</t>
    <rPh sb="2" eb="6">
      <t>ヨウセイナイヨウ</t>
    </rPh>
    <rPh sb="7" eb="9">
      <t>ジッシ</t>
    </rPh>
    <phoneticPr fontId="1"/>
  </si>
  <si>
    <t>休業（酒類提供（利用者による酒類の持込みを含む）及びカラオケ設備の使用を取りやめる場合を除く）</t>
    <rPh sb="0" eb="2">
      <t>キュウギョウ</t>
    </rPh>
    <phoneticPr fontId="1"/>
  </si>
  <si>
    <t>酒類提供（利用者による酒類の持込みを含む）及びカラオケ設備の使用を取りやめる場合、20時を超え営業している店舗は、5時から20時までの営業時間短縮。</t>
    <phoneticPr fontId="1"/>
  </si>
  <si>
    <t>床面積が1,000以下が対象</t>
    <rPh sb="0" eb="3">
      <t>ユカメンセキ</t>
    </rPh>
    <rPh sb="9" eb="11">
      <t>イカ</t>
    </rPh>
    <rPh sb="12" eb="14">
      <t>タイショウ</t>
    </rPh>
    <phoneticPr fontId="1"/>
  </si>
  <si>
    <t>休業単価</t>
    <rPh sb="0" eb="2">
      <t>キュウギョウ</t>
    </rPh>
    <rPh sb="2" eb="4">
      <t>タンカ</t>
    </rPh>
    <phoneticPr fontId="1"/>
  </si>
  <si>
    <t>※</t>
    <phoneticPr fontId="1"/>
  </si>
  <si>
    <t>の部分を入力してください。</t>
    <rPh sb="1" eb="3">
      <t>ブブン</t>
    </rPh>
    <rPh sb="4" eb="6">
      <t>ニュウリョク</t>
    </rPh>
    <phoneticPr fontId="1"/>
  </si>
  <si>
    <t>【下記に該当する場合はチェック】</t>
    <rPh sb="1" eb="3">
      <t>カキ</t>
    </rPh>
    <rPh sb="4" eb="6">
      <t>ガイトウ</t>
    </rPh>
    <rPh sb="8" eb="10">
      <t>バアイ</t>
    </rPh>
    <phoneticPr fontId="1"/>
  </si>
  <si>
    <t>合　　計</t>
    <rPh sb="0" eb="1">
      <t>ゴウ</t>
    </rPh>
    <rPh sb="3" eb="4">
      <t>ケイ</t>
    </rPh>
    <phoneticPr fontId="1"/>
  </si>
  <si>
    <t>時短率等
ｴ</t>
    <rPh sb="0" eb="2">
      <t>ジタン</t>
    </rPh>
    <rPh sb="2" eb="3">
      <t>リツ</t>
    </rPh>
    <rPh sb="3" eb="4">
      <t>トウ</t>
    </rPh>
    <phoneticPr fontId="1"/>
  </si>
  <si>
    <t>（時短率等）</t>
    <rPh sb="1" eb="3">
      <t>ジタン</t>
    </rPh>
    <rPh sb="3" eb="4">
      <t>リツ</t>
    </rPh>
    <rPh sb="4" eb="5">
      <t>トウ</t>
    </rPh>
    <phoneticPr fontId="1"/>
  </si>
  <si>
    <t>（時短率）</t>
    <rPh sb="1" eb="3">
      <t>ジタン</t>
    </rPh>
    <rPh sb="3" eb="4">
      <t>リツ</t>
    </rPh>
    <phoneticPr fontId="1"/>
  </si>
  <si>
    <t>時短率
ｴ</t>
    <rPh sb="0" eb="2">
      <t>ジタン</t>
    </rPh>
    <rPh sb="2" eb="3">
      <t>リツ</t>
    </rPh>
    <phoneticPr fontId="1"/>
  </si>
  <si>
    <t>ｴ</t>
    <phoneticPr fontId="1"/>
  </si>
  <si>
    <t>ｵ=ｴ/ｳ</t>
    <phoneticPr fontId="1"/>
  </si>
  <si>
    <t>ｷ</t>
    <phoneticPr fontId="1"/>
  </si>
  <si>
    <t>ｸ=ｷ/ｶ</t>
    <phoneticPr fontId="1"/>
  </si>
  <si>
    <t>ｻ=ｹ+ｺ</t>
    <phoneticPr fontId="1"/>
  </si>
  <si>
    <t>テナント数
ｹ</t>
    <rPh sb="4" eb="5">
      <t>スウ</t>
    </rPh>
    <phoneticPr fontId="1"/>
  </si>
  <si>
    <t>特定百貨店店舗数
ｺ</t>
    <rPh sb="0" eb="7">
      <t>トクテイヒャッカテンテンポ</t>
    </rPh>
    <rPh sb="7" eb="8">
      <t>スウ</t>
    </rPh>
    <phoneticPr fontId="1"/>
  </si>
  <si>
    <t>時短率
ｵ</t>
    <rPh sb="0" eb="2">
      <t>ジタン</t>
    </rPh>
    <rPh sb="2" eb="3">
      <t>リツ</t>
    </rPh>
    <phoneticPr fontId="1"/>
  </si>
  <si>
    <t>上映率①</t>
    <phoneticPr fontId="1"/>
  </si>
  <si>
    <t>上映率②</t>
    <phoneticPr fontId="1"/>
  </si>
  <si>
    <t>上映率③</t>
    <phoneticPr fontId="1"/>
  </si>
  <si>
    <t>うち、自己利用部分面積</t>
    <rPh sb="3" eb="5">
      <t>ジコ</t>
    </rPh>
    <rPh sb="5" eb="7">
      <t>リヨウ</t>
    </rPh>
    <rPh sb="7" eb="9">
      <t>ブブン</t>
    </rPh>
    <rPh sb="8" eb="9">
      <t>ブン</t>
    </rPh>
    <rPh sb="9" eb="11">
      <t>メンセキ</t>
    </rPh>
    <phoneticPr fontId="1"/>
  </si>
  <si>
    <t>【自己利用部分面積の協力金】</t>
    <rPh sb="1" eb="3">
      <t>ジコ</t>
    </rPh>
    <rPh sb="3" eb="5">
      <t>リヨウ</t>
    </rPh>
    <rPh sb="5" eb="7">
      <t>ブブン</t>
    </rPh>
    <rPh sb="7" eb="9">
      <t>メンセキ</t>
    </rPh>
    <rPh sb="10" eb="13">
      <t>キョウリョクキン</t>
    </rPh>
    <phoneticPr fontId="1"/>
  </si>
  <si>
    <t>協力金支給申請額算定表（1 大規模施設運営事業者用）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4" eb="19">
      <t>ダイキボシセツ</t>
    </rPh>
    <rPh sb="19" eb="24">
      <t>ウンエイジギョウシャ</t>
    </rPh>
    <rPh sb="24" eb="25">
      <t>ヨウ</t>
    </rPh>
    <phoneticPr fontId="1"/>
  </si>
  <si>
    <t>テナントの店舗面積</t>
    <rPh sb="5" eb="7">
      <t>テンポ</t>
    </rPh>
    <rPh sb="7" eb="9">
      <t>メンセキ</t>
    </rPh>
    <phoneticPr fontId="1"/>
  </si>
  <si>
    <t>協力金支給申請額算定表（2 テナント事業者用）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8" eb="21">
      <t>ジギョウシャ</t>
    </rPh>
    <rPh sb="21" eb="22">
      <t>ヨウ</t>
    </rPh>
    <phoneticPr fontId="1"/>
  </si>
  <si>
    <t>（参考）申請者の大規模施設の面積</t>
    <rPh sb="1" eb="3">
      <t>サンコウ</t>
    </rPh>
    <rPh sb="4" eb="7">
      <t>シンセイシャ</t>
    </rPh>
    <rPh sb="8" eb="11">
      <t>ダイキボ</t>
    </rPh>
    <rPh sb="11" eb="13">
      <t>シセツ</t>
    </rPh>
    <rPh sb="14" eb="16">
      <t>メンセキ</t>
    </rPh>
    <phoneticPr fontId="1"/>
  </si>
  <si>
    <t>（3 大規模施設である映画館の場合の、映画館運営事業者追加分用）</t>
    <rPh sb="3" eb="8">
      <t>ダイキボシセツ</t>
    </rPh>
    <rPh sb="11" eb="14">
      <t>エイガカン</t>
    </rPh>
    <rPh sb="13" eb="14">
      <t>カン</t>
    </rPh>
    <rPh sb="15" eb="17">
      <t>バアイ</t>
    </rPh>
    <rPh sb="19" eb="22">
      <t>エイガカン</t>
    </rPh>
    <rPh sb="22" eb="24">
      <t>ウンエイ</t>
    </rPh>
    <rPh sb="24" eb="27">
      <t>ジギョウシャ</t>
    </rPh>
    <rPh sb="27" eb="30">
      <t>ツイカブン</t>
    </rPh>
    <rPh sb="30" eb="31">
      <t>ヨウ</t>
    </rPh>
    <phoneticPr fontId="1"/>
  </si>
  <si>
    <t>（参考）申請者が配給している大規模施設の面積</t>
    <rPh sb="1" eb="3">
      <t>サンコウ</t>
    </rPh>
    <rPh sb="4" eb="7">
      <t>シンセイシャ</t>
    </rPh>
    <rPh sb="8" eb="10">
      <t>ハイキュウ</t>
    </rPh>
    <rPh sb="14" eb="17">
      <t>ダイキボ</t>
    </rPh>
    <rPh sb="17" eb="19">
      <t>シセツ</t>
    </rPh>
    <rPh sb="20" eb="22">
      <t>メンセキ</t>
    </rPh>
    <phoneticPr fontId="1"/>
  </si>
  <si>
    <t>（4 大規模施設である映画館の場合の、映画配給会社用）</t>
    <rPh sb="3" eb="8">
      <t>ダイキボシセツ</t>
    </rPh>
    <rPh sb="11" eb="14">
      <t>エイガカン</t>
    </rPh>
    <rPh sb="13" eb="14">
      <t>カン</t>
    </rPh>
    <rPh sb="15" eb="17">
      <t>バアイ</t>
    </rPh>
    <rPh sb="19" eb="21">
      <t>エイガ</t>
    </rPh>
    <rPh sb="21" eb="25">
      <t>ハイキュウガイシャ</t>
    </rPh>
    <rPh sb="25" eb="26">
      <t>ヨウ</t>
    </rPh>
    <phoneticPr fontId="1"/>
  </si>
  <si>
    <t>協力金支給申請額算定表（5 非飲食業カラオケ事業者用）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4" eb="15">
      <t>ヒ</t>
    </rPh>
    <rPh sb="15" eb="18">
      <t>インショクギョウ</t>
    </rPh>
    <rPh sb="22" eb="25">
      <t>ジギョウシャ</t>
    </rPh>
    <rPh sb="25" eb="26">
      <t>ヨウ</t>
    </rPh>
    <phoneticPr fontId="1"/>
  </si>
  <si>
    <t>合　計</t>
    <rPh sb="0" eb="1">
      <t>ゴウ</t>
    </rPh>
    <rPh sb="2" eb="3">
      <t>ケイ</t>
    </rPh>
    <phoneticPr fontId="1"/>
  </si>
  <si>
    <t>合　　　計</t>
    <rPh sb="0" eb="1">
      <t>ゴウ</t>
    </rPh>
    <rPh sb="4" eb="5">
      <t>ケイ</t>
    </rPh>
    <phoneticPr fontId="1"/>
  </si>
  <si>
    <t>A欄</t>
    <rPh sb="1" eb="2">
      <t>ラン</t>
    </rPh>
    <phoneticPr fontId="1"/>
  </si>
  <si>
    <t>B欄</t>
    <rPh sb="1" eb="2">
      <t>ラン</t>
    </rPh>
    <phoneticPr fontId="1"/>
  </si>
  <si>
    <t>◆要請内容：実施したものにチェック</t>
    <rPh sb="1" eb="5">
      <t>ヨウセイナイヨウ</t>
    </rPh>
    <rPh sb="6" eb="8">
      <t>ジッシ</t>
    </rPh>
    <phoneticPr fontId="1"/>
  </si>
  <si>
    <t>飲食業の許可を受けていないカラオケ店（床面積1,000㎡超）</t>
    <rPh sb="0" eb="3">
      <t>インショクギョウ</t>
    </rPh>
    <rPh sb="4" eb="6">
      <t>キョカ</t>
    </rPh>
    <rPh sb="7" eb="8">
      <t>ウ</t>
    </rPh>
    <rPh sb="17" eb="18">
      <t>テン</t>
    </rPh>
    <rPh sb="19" eb="22">
      <t>ユカメンセキ</t>
    </rPh>
    <rPh sb="28" eb="29">
      <t>チョウ</t>
    </rPh>
    <phoneticPr fontId="1"/>
  </si>
  <si>
    <t>時短⑤</t>
    <rPh sb="0" eb="2">
      <t>ジタン</t>
    </rPh>
    <phoneticPr fontId="1"/>
  </si>
  <si>
    <t>【大規模施設・映画運営事業者用（追加）】様式も作成</t>
    <rPh sb="20" eb="22">
      <t>ヨウシキ</t>
    </rPh>
    <rPh sb="23" eb="25">
      <t>サクセイ</t>
    </rPh>
    <phoneticPr fontId="1"/>
  </si>
  <si>
    <t>合　　　　　計</t>
    <rPh sb="0" eb="1">
      <t>ゴウ</t>
    </rPh>
    <rPh sb="6" eb="7">
      <t>ケイ</t>
    </rPh>
    <phoneticPr fontId="1"/>
  </si>
  <si>
    <t/>
  </si>
  <si>
    <t>上映率
ｴ</t>
    <rPh sb="0" eb="2">
      <t>ジョウエイ</t>
    </rPh>
    <rPh sb="2" eb="3">
      <t>リツ</t>
    </rPh>
    <phoneticPr fontId="1"/>
  </si>
  <si>
    <t>支給金額（円）
（千円未満切上げ）　ｶ</t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</si>
  <si>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t>支給金額（円）</t>
    <rPh sb="0" eb="4">
      <t>シキュウキンガク</t>
    </rPh>
    <rPh sb="5" eb="6">
      <t>エン</t>
    </rPh>
    <phoneticPr fontId="1"/>
  </si>
  <si>
    <t>時短した時間</t>
    <rPh sb="0" eb="2">
      <t>ジタン</t>
    </rPh>
    <rPh sb="4" eb="6">
      <t>ジカン</t>
    </rPh>
    <phoneticPr fontId="1"/>
  </si>
  <si>
    <t>A欄</t>
    <phoneticPr fontId="1"/>
  </si>
  <si>
    <t>B欄</t>
    <phoneticPr fontId="1"/>
  </si>
  <si>
    <t>時短①（イベントや映画）</t>
    <rPh sb="0" eb="2">
      <t>ジタン</t>
    </rPh>
    <phoneticPr fontId="1"/>
  </si>
  <si>
    <t>時短②（イベントや映画）</t>
    <rPh sb="0" eb="2">
      <t>ジタン</t>
    </rPh>
    <phoneticPr fontId="1"/>
  </si>
  <si>
    <t>時短➂（イベントや映画）</t>
    <rPh sb="0" eb="2">
      <t>ジタン</t>
    </rPh>
    <phoneticPr fontId="1"/>
  </si>
  <si>
    <t>時短④（イベントや映画）</t>
    <rPh sb="0" eb="2">
      <t>ジタン</t>
    </rPh>
    <phoneticPr fontId="1"/>
  </si>
  <si>
    <t>本算定表は、施設ごとに作成してください。</t>
    <rPh sb="0" eb="4">
      <t>ホンサンテイヒョウ</t>
    </rPh>
    <rPh sb="6" eb="8">
      <t>シセツ</t>
    </rPh>
    <rPh sb="11" eb="13">
      <t>サクセイ</t>
    </rPh>
    <phoneticPr fontId="1"/>
  </si>
  <si>
    <t>本様式とは別に、協力金支給申請額算定表【Ⅰ　大規模施設（集客施設等・</t>
    <rPh sb="0" eb="3">
      <t>ホンヨウシキ</t>
    </rPh>
    <rPh sb="5" eb="6">
      <t>ベツ</t>
    </rPh>
    <phoneticPr fontId="1"/>
  </si>
  <si>
    <r>
      <t>協力金支給申請額算定表</t>
    </r>
    <r>
      <rPr>
        <sz val="11"/>
        <color theme="1"/>
        <rFont val="游ゴシック"/>
        <family val="3"/>
        <charset val="128"/>
        <scheme val="minor"/>
      </rPr>
      <t>（大規模施設である映画館の場合における、映画館運営事業者用）</t>
    </r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phoneticPr fontId="1"/>
  </si>
  <si>
    <t>【３　大規模施設（映画館）運営事業者用（追加様式）】</t>
    <rPh sb="9" eb="12">
      <t>エイガカン</t>
    </rPh>
    <rPh sb="13" eb="15">
      <t>ウンエイ</t>
    </rPh>
    <rPh sb="15" eb="17">
      <t>ジギョウ</t>
    </rPh>
    <rPh sb="18" eb="19">
      <t>ヨウ</t>
    </rPh>
    <rPh sb="20" eb="22">
      <t>ツイカ</t>
    </rPh>
    <rPh sb="22" eb="24">
      <t>ヨウシキ</t>
    </rPh>
    <phoneticPr fontId="1"/>
  </si>
  <si>
    <t>【２　テナント事業者用】</t>
    <phoneticPr fontId="1"/>
  </si>
  <si>
    <t>【３　大規模施設（映画館）・映画運営事業者用】</t>
    <rPh sb="9" eb="12">
      <t>エイガカン</t>
    </rPh>
    <rPh sb="14" eb="16">
      <t>エイガ</t>
    </rPh>
    <rPh sb="16" eb="18">
      <t>ウンエイ</t>
    </rPh>
    <rPh sb="18" eb="20">
      <t>ジギョウ</t>
    </rPh>
    <rPh sb="21" eb="22">
      <t>ヨウ</t>
    </rPh>
    <phoneticPr fontId="1"/>
  </si>
  <si>
    <t>【１　大規模施設（集客施設等・イベント関連施設等）運営事業者用】</t>
    <rPh sb="9" eb="13">
      <t>シュウキャクシセツ</t>
    </rPh>
    <rPh sb="13" eb="14">
      <t>トウ</t>
    </rPh>
    <rPh sb="19" eb="21">
      <t>カンレン</t>
    </rPh>
    <rPh sb="21" eb="23">
      <t>シセツ</t>
    </rPh>
    <rPh sb="23" eb="24">
      <t>トウ</t>
    </rPh>
    <phoneticPr fontId="1"/>
  </si>
  <si>
    <t>【１　大規模施設（非飲食業カラオケ店）運営事業者用】</t>
    <rPh sb="9" eb="12">
      <t>ヒインショク</t>
    </rPh>
    <rPh sb="12" eb="13">
      <t>ギョウ</t>
    </rPh>
    <rPh sb="17" eb="18">
      <t>テン</t>
    </rPh>
    <phoneticPr fontId="1"/>
  </si>
  <si>
    <t>酒類提供（利用者による酒類の持込みを含む）及びカラオケ設備の使用を取りやめる場合、20時を超え営業している</t>
    <phoneticPr fontId="1"/>
  </si>
  <si>
    <t>店舗は、5時から20時までの営業時間短縮</t>
    <phoneticPr fontId="1"/>
  </si>
  <si>
    <t>協力金支給申請額算定表  （テナント事業者）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8" eb="21">
      <t>ジギョウシャ</t>
    </rPh>
    <phoneticPr fontId="1"/>
  </si>
  <si>
    <t>（大規模施設である映画館の場合における、映画館運営事業者用追加分）</t>
    <rPh sb="1" eb="6">
      <t>ダイキボシセツ</t>
    </rPh>
    <rPh sb="9" eb="12">
      <t>エイガカン</t>
    </rPh>
    <rPh sb="11" eb="12">
      <t>カン</t>
    </rPh>
    <rPh sb="13" eb="15">
      <t>バアイ</t>
    </rPh>
    <rPh sb="20" eb="23">
      <t>エイガカン</t>
    </rPh>
    <rPh sb="23" eb="25">
      <t>ウンエイ</t>
    </rPh>
    <rPh sb="25" eb="28">
      <t>ジギョウシャ</t>
    </rPh>
    <rPh sb="28" eb="29">
      <t>ヨウ</t>
    </rPh>
    <rPh sb="29" eb="32">
      <t>ツイカブン</t>
    </rPh>
    <phoneticPr fontId="1"/>
  </si>
  <si>
    <t>イベント関連施設等）運営事業者用】も作成してください。</t>
    <rPh sb="8" eb="9">
      <t>トウ</t>
    </rPh>
    <phoneticPr fontId="1"/>
  </si>
  <si>
    <t>施設ごとの協力金支給申請額計算シート（集客施設等、イベント関連施設）で
算出した支給金額（円）　　ｵ</t>
    <rPh sb="36" eb="38">
      <t>サンシュツ</t>
    </rPh>
    <rPh sb="40" eb="44">
      <t>シキュウキンガク</t>
    </rPh>
    <rPh sb="45" eb="46">
      <t>エン</t>
    </rPh>
    <phoneticPr fontId="1"/>
  </si>
  <si>
    <t>おとした別もある</t>
    <rPh sb="4" eb="5">
      <t>ベツ</t>
    </rPh>
    <phoneticPr fontId="1"/>
  </si>
  <si>
    <t>時短率③</t>
    <rPh sb="0" eb="2">
      <t>ジタン</t>
    </rPh>
    <rPh sb="2" eb="3">
      <t>リツ</t>
    </rPh>
    <phoneticPr fontId="1"/>
  </si>
  <si>
    <t>上映率➂</t>
    <phoneticPr fontId="1"/>
  </si>
  <si>
    <t>時短率③</t>
    <rPh sb="0" eb="3">
      <t>ジタンリツ</t>
    </rPh>
    <phoneticPr fontId="1"/>
  </si>
  <si>
    <t>上映率③</t>
    <rPh sb="0" eb="2">
      <t>ジョウエイ</t>
    </rPh>
    <rPh sb="2" eb="3">
      <t>リツ</t>
    </rPh>
    <phoneticPr fontId="1"/>
  </si>
  <si>
    <r>
      <t xml:space="preserve">上映率
</t>
    </r>
    <r>
      <rPr>
        <sz val="6"/>
        <color theme="1"/>
        <rFont val="游ゴシック"/>
        <family val="3"/>
        <charset val="128"/>
        <scheme val="minor"/>
      </rPr>
      <t>ｸ</t>
    </r>
    <rPh sb="0" eb="2">
      <t>ジョウエイ</t>
    </rPh>
    <rPh sb="2" eb="3">
      <t>リツ</t>
    </rPh>
    <phoneticPr fontId="1"/>
  </si>
  <si>
    <t>うち、自己利用部分の面積</t>
    <rPh sb="3" eb="5">
      <t>ジコ</t>
    </rPh>
    <rPh sb="5" eb="7">
      <t>リヨウ</t>
    </rPh>
    <rPh sb="7" eb="9">
      <t>ブブン</t>
    </rPh>
    <rPh sb="10" eb="12">
      <t>メンセキ</t>
    </rPh>
    <phoneticPr fontId="1"/>
  </si>
  <si>
    <t>テナントの店舗等面積</t>
    <rPh sb="5" eb="7">
      <t>テンポ</t>
    </rPh>
    <rPh sb="7" eb="8">
      <t>トウ</t>
    </rPh>
    <rPh sb="8" eb="10">
      <t>メンセキ</t>
    </rPh>
    <phoneticPr fontId="1"/>
  </si>
  <si>
    <t>【３　大規模施設（映画館）・映画館運営事業者用】</t>
    <rPh sb="9" eb="12">
      <t>エイガカン</t>
    </rPh>
    <rPh sb="14" eb="16">
      <t>エイガ</t>
    </rPh>
    <rPh sb="16" eb="17">
      <t>ヤカタ</t>
    </rPh>
    <rPh sb="17" eb="19">
      <t>ウンエイ</t>
    </rPh>
    <rPh sb="19" eb="21">
      <t>ジギョウ</t>
    </rPh>
    <rPh sb="22" eb="23">
      <t>ヨウ</t>
    </rPh>
    <phoneticPr fontId="1"/>
  </si>
  <si>
    <t>テナント数 ｹ</t>
    <rPh sb="4" eb="5">
      <t>スウ</t>
    </rPh>
    <phoneticPr fontId="1"/>
  </si>
  <si>
    <t>特定百貨店店舗数 ｺ</t>
    <rPh sb="0" eb="7">
      <t>トクテイヒャッカテンテンポ</t>
    </rPh>
    <rPh sb="7" eb="8">
      <t>スウ</t>
    </rPh>
    <phoneticPr fontId="1"/>
  </si>
  <si>
    <t>（営業時間短縮等要請への協力日数の区分）</t>
    <rPh sb="1" eb="3">
      <t>エイギョウ</t>
    </rPh>
    <rPh sb="3" eb="5">
      <t>ジカン</t>
    </rPh>
    <rPh sb="5" eb="7">
      <t>タンシュク</t>
    </rPh>
    <rPh sb="7" eb="8">
      <t>トウ</t>
    </rPh>
    <rPh sb="8" eb="10">
      <t>ヨウセイ</t>
    </rPh>
    <rPh sb="12" eb="14">
      <t>キョウリョク</t>
    </rPh>
    <rPh sb="14" eb="16">
      <t>ニッスウ</t>
    </rPh>
    <rPh sb="17" eb="19">
      <t>クブン</t>
    </rPh>
    <phoneticPr fontId="1"/>
  </si>
  <si>
    <t>区分</t>
    <rPh sb="0" eb="2">
      <t>クブン</t>
    </rPh>
    <phoneticPr fontId="1"/>
  </si>
  <si>
    <t>※「施設に関する情報【様式②】」において、『営業時間短等の要請に協力した日数欄』で選択した区分を記載</t>
    <rPh sb="11" eb="13">
      <t>ヨウシキ</t>
    </rPh>
    <rPh sb="38" eb="39">
      <t>ラン</t>
    </rPh>
    <rPh sb="41" eb="43">
      <t>センタク</t>
    </rPh>
    <rPh sb="45" eb="47">
      <t>クブン</t>
    </rPh>
    <rPh sb="48" eb="50">
      <t>キサイ</t>
    </rPh>
    <phoneticPr fontId="1"/>
  </si>
  <si>
    <t>８月２０日～２６日分 小計　　</t>
    <phoneticPr fontId="1"/>
  </si>
  <si>
    <t>８月２７日～９月１２日分 小計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</si>
</sst>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[h]:mm"/>
    <numFmt numFmtId="178" formatCode="m&quot;月&quot;d&quot;日&quot;\(aaa\)"/>
    <numFmt numFmtId="179" formatCode="#,##0.000;&quot;△ &quot;#,##0.000"/>
    <numFmt numFmtId="180" formatCode="#,##0.000_ "/>
    <numFmt numFmtId="181" formatCode="#,##0.000_);[Red]\(#,##0.000\)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8"/>
      <color indexed="81"/>
      <name val="MS P ゴシック"/>
      <family val="2"/>
    </font>
    <font>
      <b/>
      <sz val="11"/>
      <color theme="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5"/>
      <color theme="1"/>
      <name val="游ゴシック"/>
      <family val="3"/>
      <charset val="128"/>
      <scheme val="minor"/>
    </font>
    <font>
      <sz val="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5.5"/>
      <color theme="1"/>
      <name val="游ゴシック"/>
      <family val="3"/>
      <charset val="128"/>
      <scheme val="minor"/>
    </font>
    <font>
      <sz val="6"/>
      <color indexed="8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i/>
      <sz val="10"/>
      <color theme="1"/>
      <name val="游ゴシック"/>
      <family val="3"/>
      <charset val="128"/>
      <scheme val="minor"/>
    </font>
    <font>
      <b/>
      <i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ck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469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>
      <alignment vertical="center"/>
    </xf>
    <xf numFmtId="17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177" fontId="4" fillId="0" borderId="0" xfId="0" applyNumberFormat="1" applyFont="1" applyAlignment="1">
      <alignment horizontal="center" vertical="center" shrinkToFit="1"/>
    </xf>
    <xf numFmtId="0" fontId="0" fillId="0" borderId="8" xfId="0" applyBorder="1" applyAlignment="1">
      <alignment vertical="center" shrinkToFit="1"/>
    </xf>
    <xf numFmtId="0" fontId="0" fillId="0" borderId="5" xfId="0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2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76" fontId="4" fillId="0" borderId="0" xfId="0" applyNumberFormat="1" applyFont="1" applyBorder="1" applyAlignment="1">
      <alignment vertical="center" shrinkToFit="1"/>
    </xf>
    <xf numFmtId="176" fontId="0" fillId="0" borderId="0" xfId="0" applyNumberForma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8" fillId="0" borderId="8" xfId="0" applyFont="1" applyBorder="1" applyAlignment="1">
      <alignment vertical="top" shrinkToFit="1"/>
    </xf>
    <xf numFmtId="0" fontId="0" fillId="0" borderId="0" xfId="0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right" vertical="center" shrinkToFit="1"/>
    </xf>
    <xf numFmtId="0" fontId="6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4" fillId="4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4" fillId="0" borderId="0" xfId="0" applyFont="1" applyBorder="1">
      <alignment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shrinkToFit="1"/>
    </xf>
    <xf numFmtId="0" fontId="12" fillId="3" borderId="23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2" shrinkToFit="1"/>
    </xf>
    <xf numFmtId="176" fontId="2" fillId="0" borderId="16" xfId="0" applyNumberFormat="1" applyFont="1" applyBorder="1" applyAlignment="1">
      <alignment horizontal="right" vertical="center" indent="2" shrinkToFit="1"/>
    </xf>
    <xf numFmtId="176" fontId="2" fillId="0" borderId="17" xfId="0" applyNumberFormat="1" applyFont="1" applyBorder="1" applyAlignment="1">
      <alignment horizontal="right" vertical="center" indent="2" shrinkToFit="1"/>
    </xf>
    <xf numFmtId="176" fontId="4" fillId="0" borderId="1" xfId="0" applyNumberFormat="1" applyFont="1" applyBorder="1" applyAlignment="1">
      <alignment horizontal="right" vertical="center" indent="2" shrinkToFit="1"/>
    </xf>
    <xf numFmtId="178" fontId="3" fillId="0" borderId="1" xfId="0" applyNumberFormat="1" applyFont="1" applyBorder="1" applyAlignment="1">
      <alignment horizontal="center" vertical="center" shrinkToFit="1"/>
    </xf>
    <xf numFmtId="0" fontId="14" fillId="2" borderId="3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14" fillId="2" borderId="5" xfId="0" applyFont="1" applyFill="1" applyBorder="1" applyAlignment="1">
      <alignment horizontal="center" vertical="center" shrinkToFit="1"/>
    </xf>
    <xf numFmtId="181" fontId="7" fillId="0" borderId="1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 shrinkToFit="1"/>
    </xf>
    <xf numFmtId="176" fontId="14" fillId="2" borderId="1" xfId="0" applyNumberFormat="1" applyFont="1" applyFill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right" vertical="center" indent="2" shrinkToFit="1"/>
    </xf>
    <xf numFmtId="0" fontId="8" fillId="0" borderId="8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 shrinkToFit="1"/>
    </xf>
    <xf numFmtId="0" fontId="14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180" fontId="4" fillId="0" borderId="7" xfId="0" applyNumberFormat="1" applyFont="1" applyBorder="1" applyAlignment="1">
      <alignment horizontal="center" vertical="center" shrinkToFit="1"/>
    </xf>
    <xf numFmtId="180" fontId="4" fillId="0" borderId="8" xfId="0" applyNumberFormat="1" applyFont="1" applyBorder="1" applyAlignment="1">
      <alignment horizontal="center" vertical="center" shrinkToFit="1"/>
    </xf>
    <xf numFmtId="180" fontId="4" fillId="0" borderId="9" xfId="0" applyNumberFormat="1" applyFont="1" applyBorder="1" applyAlignment="1">
      <alignment horizontal="center" vertical="center" shrinkToFit="1"/>
    </xf>
    <xf numFmtId="180" fontId="4" fillId="0" borderId="2" xfId="0" applyNumberFormat="1" applyFont="1" applyBorder="1" applyAlignment="1">
      <alignment horizontal="center" vertical="center" shrinkToFit="1"/>
    </xf>
    <xf numFmtId="180" fontId="4" fillId="0" borderId="0" xfId="0" applyNumberFormat="1" applyFont="1" applyBorder="1" applyAlignment="1">
      <alignment horizontal="center" vertical="center" shrinkToFit="1"/>
    </xf>
    <xf numFmtId="180" fontId="4" fillId="0" borderId="13" xfId="0" applyNumberFormat="1" applyFont="1" applyBorder="1" applyAlignment="1">
      <alignment horizontal="center" vertical="center" shrinkToFit="1"/>
    </xf>
    <xf numFmtId="180" fontId="4" fillId="0" borderId="10" xfId="0" applyNumberFormat="1" applyFont="1" applyBorder="1" applyAlignment="1">
      <alignment horizontal="center" vertical="center" shrinkToFit="1"/>
    </xf>
    <xf numFmtId="180" fontId="4" fillId="0" borderId="11" xfId="0" applyNumberFormat="1" applyFont="1" applyBorder="1" applyAlignment="1">
      <alignment horizontal="center" vertical="center" shrinkToFit="1"/>
    </xf>
    <xf numFmtId="180" fontId="4" fillId="0" borderId="12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/>
    </xf>
    <xf numFmtId="177" fontId="13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177" fontId="4" fillId="0" borderId="7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 shrinkToFit="1"/>
    </xf>
    <xf numFmtId="20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left" vertical="center" shrinkToFit="1"/>
    </xf>
    <xf numFmtId="0" fontId="13" fillId="2" borderId="4" xfId="0" applyFont="1" applyFill="1" applyBorder="1" applyAlignment="1">
      <alignment horizontal="left" vertical="center" shrinkToFit="1"/>
    </xf>
    <xf numFmtId="0" fontId="13" fillId="2" borderId="5" xfId="0" applyFont="1" applyFill="1" applyBorder="1" applyAlignment="1">
      <alignment horizontal="left" vertical="center" shrinkToFit="1"/>
    </xf>
    <xf numFmtId="176" fontId="4" fillId="0" borderId="3" xfId="0" applyNumberFormat="1" applyFont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0" fontId="7" fillId="4" borderId="0" xfId="0" applyFont="1" applyFill="1" applyAlignment="1">
      <alignment horizontal="center" vertical="center"/>
    </xf>
    <xf numFmtId="0" fontId="4" fillId="4" borderId="3" xfId="0" applyFont="1" applyFill="1" applyBorder="1" applyAlignment="1">
      <alignment vertical="center" shrinkToFit="1"/>
    </xf>
    <xf numFmtId="0" fontId="0" fillId="4" borderId="4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76" fontId="13" fillId="2" borderId="3" xfId="0" applyNumberFormat="1" applyFont="1" applyFill="1" applyBorder="1" applyAlignment="1">
      <alignment vertical="center" shrinkToFit="1"/>
    </xf>
    <xf numFmtId="176" fontId="13" fillId="2" borderId="4" xfId="0" applyNumberFormat="1" applyFont="1" applyFill="1" applyBorder="1" applyAlignment="1">
      <alignment vertical="center" shrinkToFit="1"/>
    </xf>
    <xf numFmtId="0" fontId="4" fillId="0" borderId="3" xfId="0" applyFont="1" applyBorder="1" applyAlignment="1">
      <alignment vertical="center"/>
    </xf>
    <xf numFmtId="0" fontId="0" fillId="0" borderId="8" xfId="0" applyBorder="1" applyAlignment="1">
      <alignment horizontal="center" vertical="center" shrinkToFit="1"/>
    </xf>
    <xf numFmtId="176" fontId="4" fillId="0" borderId="1" xfId="0" applyNumberFormat="1" applyFont="1" applyBorder="1" applyAlignment="1">
      <alignment horizontal="right" vertical="center" indent="1" shrinkToFit="1"/>
    </xf>
    <xf numFmtId="176" fontId="0" fillId="0" borderId="1" xfId="0" applyNumberFormat="1" applyBorder="1" applyAlignment="1">
      <alignment horizontal="right" vertical="center" indent="1" shrinkToFit="1"/>
    </xf>
    <xf numFmtId="0" fontId="12" fillId="3" borderId="27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1" shrinkToFit="1"/>
    </xf>
    <xf numFmtId="0" fontId="2" fillId="0" borderId="16" xfId="0" applyFont="1" applyBorder="1" applyAlignment="1">
      <alignment horizontal="right" vertical="center" indent="1" shrinkToFit="1"/>
    </xf>
    <xf numFmtId="0" fontId="2" fillId="0" borderId="17" xfId="0" applyFont="1" applyBorder="1" applyAlignment="1">
      <alignment horizontal="right" vertical="center" indent="1" shrinkToFit="1"/>
    </xf>
    <xf numFmtId="176" fontId="4" fillId="0" borderId="18" xfId="0" applyNumberFormat="1" applyFont="1" applyBorder="1" applyAlignment="1">
      <alignment horizontal="right" vertical="center" shrinkToFit="1"/>
    </xf>
    <xf numFmtId="0" fontId="0" fillId="0" borderId="1" xfId="0" applyBorder="1" applyAlignment="1">
      <alignment horizontal="right" vertical="center" shrinkToFit="1"/>
    </xf>
    <xf numFmtId="176" fontId="4" fillId="0" borderId="1" xfId="0" applyNumberFormat="1" applyFont="1" applyBorder="1" applyAlignment="1">
      <alignment horizontal="right" vertical="center" shrinkToFit="1"/>
    </xf>
    <xf numFmtId="0" fontId="0" fillId="0" borderId="1" xfId="0" applyBorder="1" applyAlignment="1">
      <alignment vertical="center" shrinkToFit="1"/>
    </xf>
    <xf numFmtId="0" fontId="20" fillId="0" borderId="5" xfId="0" applyFont="1" applyBorder="1" applyAlignment="1">
      <alignment horizontal="center" vertical="center" shrinkToFit="1"/>
    </xf>
    <xf numFmtId="181" fontId="7" fillId="0" borderId="3" xfId="0" applyNumberFormat="1" applyFont="1" applyBorder="1" applyAlignment="1">
      <alignment vertical="center" shrinkToFit="1"/>
    </xf>
    <xf numFmtId="181" fontId="0" fillId="0" borderId="5" xfId="0" applyNumberFormat="1" applyBorder="1" applyAlignment="1">
      <alignment vertical="center" shrinkToFit="1"/>
    </xf>
    <xf numFmtId="176" fontId="7" fillId="0" borderId="3" xfId="0" applyNumberFormat="1" applyFont="1" applyBorder="1" applyAlignment="1">
      <alignment horizontal="center" vertical="center" shrinkToFit="1"/>
    </xf>
    <xf numFmtId="176" fontId="14" fillId="2" borderId="3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right" vertical="center" indent="1" shrinkToFit="1"/>
    </xf>
    <xf numFmtId="176" fontId="4" fillId="0" borderId="25" xfId="0" applyNumberFormat="1" applyFont="1" applyBorder="1" applyAlignment="1">
      <alignment horizontal="right" vertical="center" indent="1" shrinkToFit="1"/>
    </xf>
    <xf numFmtId="176" fontId="4" fillId="0" borderId="26" xfId="0" applyNumberFormat="1" applyFont="1" applyBorder="1" applyAlignment="1">
      <alignment horizontal="right" vertical="center" indent="1" shrinkToFit="1"/>
    </xf>
    <xf numFmtId="176" fontId="4" fillId="0" borderId="3" xfId="0" applyNumberFormat="1" applyFont="1" applyBorder="1" applyAlignment="1">
      <alignment horizontal="right" vertical="center" indent="1" shrinkToFit="1"/>
    </xf>
    <xf numFmtId="176" fontId="4" fillId="0" borderId="4" xfId="0" applyNumberFormat="1" applyFont="1" applyBorder="1" applyAlignment="1">
      <alignment horizontal="right" vertical="center" indent="1" shrinkToFit="1"/>
    </xf>
    <xf numFmtId="176" fontId="4" fillId="0" borderId="5" xfId="0" applyNumberFormat="1" applyFont="1" applyBorder="1" applyAlignment="1">
      <alignment horizontal="right" vertical="center" indent="1" shrinkToFit="1"/>
    </xf>
    <xf numFmtId="0" fontId="0" fillId="0" borderId="4" xfId="0" applyBorder="1" applyAlignment="1">
      <alignment horizontal="right" vertical="center" indent="1" shrinkToFit="1"/>
    </xf>
    <xf numFmtId="0" fontId="0" fillId="0" borderId="5" xfId="0" applyBorder="1" applyAlignment="1">
      <alignment horizontal="right" vertical="center" indent="1" shrinkToFit="1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 shrinkToFit="1"/>
    </xf>
    <xf numFmtId="0" fontId="15" fillId="0" borderId="5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 shrinkToFit="1"/>
    </xf>
    <xf numFmtId="0" fontId="16" fillId="0" borderId="5" xfId="0" applyFon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 shrinkToFit="1"/>
    </xf>
    <xf numFmtId="180" fontId="0" fillId="0" borderId="0" xfId="0" applyNumberFormat="1" applyAlignment="1">
      <alignment horizontal="center" vertical="center" shrinkToFit="1"/>
    </xf>
    <xf numFmtId="180" fontId="0" fillId="0" borderId="13" xfId="0" applyNumberFormat="1" applyBorder="1" applyAlignment="1">
      <alignment horizontal="center" vertical="center" shrinkToFit="1"/>
    </xf>
    <xf numFmtId="180" fontId="0" fillId="0" borderId="10" xfId="0" applyNumberFormat="1" applyBorder="1" applyAlignment="1">
      <alignment horizontal="center" vertical="center" shrinkToFit="1"/>
    </xf>
    <xf numFmtId="180" fontId="0" fillId="0" borderId="11" xfId="0" applyNumberFormat="1" applyBorder="1" applyAlignment="1">
      <alignment horizontal="center" vertical="center" shrinkToFit="1"/>
    </xf>
    <xf numFmtId="180" fontId="0" fillId="0" borderId="12" xfId="0" applyNumberFormat="1" applyBorder="1" applyAlignment="1">
      <alignment horizontal="center" vertical="center" shrinkToFit="1"/>
    </xf>
    <xf numFmtId="177" fontId="4" fillId="2" borderId="1" xfId="0" applyNumberFormat="1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177" fontId="4" fillId="0" borderId="22" xfId="0" applyNumberFormat="1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177" fontId="4" fillId="0" borderId="8" xfId="0" applyNumberFormat="1" applyFont="1" applyBorder="1" applyAlignment="1">
      <alignment horizontal="center" vertical="center" shrinkToFit="1"/>
    </xf>
    <xf numFmtId="177" fontId="4" fillId="0" borderId="9" xfId="0" applyNumberFormat="1" applyFont="1" applyBorder="1" applyAlignment="1">
      <alignment horizontal="center" vertical="center" shrinkToFit="1"/>
    </xf>
    <xf numFmtId="177" fontId="4" fillId="0" borderId="10" xfId="0" applyNumberFormat="1" applyFont="1" applyBorder="1" applyAlignment="1">
      <alignment horizontal="center" vertical="center" shrinkToFit="1"/>
    </xf>
    <xf numFmtId="177" fontId="4" fillId="0" borderId="11" xfId="0" applyNumberFormat="1" applyFont="1" applyBorder="1" applyAlignment="1">
      <alignment horizontal="center" vertical="center" shrinkToFit="1"/>
    </xf>
    <xf numFmtId="177" fontId="4" fillId="0" borderId="12" xfId="0" applyNumberFormat="1" applyFont="1" applyBorder="1" applyAlignment="1">
      <alignment horizontal="center" vertical="center" shrinkToFit="1"/>
    </xf>
    <xf numFmtId="177" fontId="4" fillId="0" borderId="22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3" xfId="0" applyFont="1" applyBorder="1" applyAlignment="1">
      <alignment vertical="center" shrinkToFit="1"/>
    </xf>
    <xf numFmtId="0" fontId="9" fillId="0" borderId="4" xfId="0" applyFont="1" applyBorder="1" applyAlignment="1">
      <alignment vertical="center" shrinkToFi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9" fillId="0" borderId="7" xfId="0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11" xfId="0" applyFont="1" applyBorder="1" applyAlignment="1">
      <alignment horizontal="left" vertical="center" shrinkToFit="1"/>
    </xf>
    <xf numFmtId="0" fontId="9" fillId="0" borderId="12" xfId="0" applyFont="1" applyBorder="1" applyAlignment="1">
      <alignment horizontal="left" vertical="center" shrinkToFit="1"/>
    </xf>
    <xf numFmtId="178" fontId="3" fillId="0" borderId="3" xfId="0" applyNumberFormat="1" applyFont="1" applyBorder="1" applyAlignment="1">
      <alignment horizontal="center" vertical="center" shrinkToFit="1"/>
    </xf>
    <xf numFmtId="178" fontId="3" fillId="0" borderId="4" xfId="0" applyNumberFormat="1" applyFont="1" applyBorder="1" applyAlignment="1">
      <alignment horizontal="center" vertical="center" shrinkToFit="1"/>
    </xf>
    <xf numFmtId="178" fontId="3" fillId="0" borderId="5" xfId="0" applyNumberFormat="1" applyFont="1" applyBorder="1" applyAlignment="1">
      <alignment horizontal="center" vertical="center" shrinkToFit="1"/>
    </xf>
    <xf numFmtId="176" fontId="4" fillId="0" borderId="10" xfId="0" applyNumberFormat="1" applyFont="1" applyBorder="1" applyAlignment="1">
      <alignment horizontal="right" vertical="center" indent="1" shrinkToFit="1"/>
    </xf>
    <xf numFmtId="0" fontId="0" fillId="0" borderId="11" xfId="0" applyBorder="1" applyAlignment="1">
      <alignment horizontal="right" vertical="center" indent="1" shrinkToFit="1"/>
    </xf>
    <xf numFmtId="0" fontId="0" fillId="0" borderId="12" xfId="0" applyBorder="1" applyAlignment="1">
      <alignment horizontal="right" vertical="center" indent="1" shrinkToFit="1"/>
    </xf>
    <xf numFmtId="0" fontId="14" fillId="2" borderId="10" xfId="0" applyFont="1" applyFill="1" applyBorder="1" applyAlignment="1" applyProtection="1">
      <alignment horizontal="center" vertical="center" shrinkToFit="1"/>
      <protection locked="0"/>
    </xf>
    <xf numFmtId="0" fontId="14" fillId="2" borderId="11" xfId="0" applyFont="1" applyFill="1" applyBorder="1" applyAlignment="1" applyProtection="1">
      <alignment horizontal="center" vertical="center" shrinkToFit="1"/>
      <protection locked="0"/>
    </xf>
    <xf numFmtId="0" fontId="14" fillId="2" borderId="12" xfId="0" applyFont="1" applyFill="1" applyBorder="1" applyAlignment="1" applyProtection="1">
      <alignment horizontal="center" vertical="center" shrinkToFit="1"/>
      <protection locked="0"/>
    </xf>
    <xf numFmtId="20" fontId="3" fillId="5" borderId="3" xfId="0" applyNumberFormat="1" applyFont="1" applyFill="1" applyBorder="1" applyAlignment="1">
      <alignment horizontal="center" vertical="center" shrinkToFit="1"/>
    </xf>
    <xf numFmtId="20" fontId="3" fillId="5" borderId="4" xfId="0" applyNumberFormat="1" applyFont="1" applyFill="1" applyBorder="1" applyAlignment="1">
      <alignment horizontal="center" vertical="center" shrinkToFit="1"/>
    </xf>
    <xf numFmtId="176" fontId="25" fillId="0" borderId="31" xfId="0" applyNumberFormat="1" applyFont="1" applyBorder="1" applyAlignment="1">
      <alignment horizontal="right" vertical="center" indent="1" shrinkToFit="1"/>
    </xf>
    <xf numFmtId="0" fontId="26" fillId="0" borderId="32" xfId="0" applyFont="1" applyBorder="1" applyAlignment="1">
      <alignment horizontal="right" vertical="center" indent="1" shrinkToFit="1"/>
    </xf>
    <xf numFmtId="0" fontId="26" fillId="0" borderId="33" xfId="0" applyFont="1" applyBorder="1" applyAlignment="1">
      <alignment horizontal="right" vertical="center" indent="1" shrinkToFit="1"/>
    </xf>
    <xf numFmtId="179" fontId="7" fillId="0" borderId="1" xfId="0" applyNumberFormat="1" applyFont="1" applyBorder="1" applyAlignment="1">
      <alignment horizontal="center" vertical="center" shrinkToFit="1"/>
    </xf>
    <xf numFmtId="0" fontId="12" fillId="3" borderId="21" xfId="0" applyFont="1" applyFill="1" applyBorder="1" applyAlignment="1">
      <alignment horizontal="center" vertical="center" shrinkToFit="1"/>
    </xf>
    <xf numFmtId="0" fontId="8" fillId="0" borderId="8" xfId="0" applyFont="1" applyBorder="1" applyAlignment="1">
      <alignment vertical="center" shrinkToFit="1"/>
    </xf>
    <xf numFmtId="176" fontId="4" fillId="0" borderId="7" xfId="0" applyNumberFormat="1" applyFont="1" applyBorder="1" applyAlignment="1">
      <alignment horizontal="right" vertical="center" indent="1" shrinkToFit="1"/>
    </xf>
    <xf numFmtId="0" fontId="0" fillId="0" borderId="8" xfId="0" applyBorder="1" applyAlignment="1">
      <alignment horizontal="right" vertical="center" indent="1" shrinkToFit="1"/>
    </xf>
    <xf numFmtId="0" fontId="0" fillId="0" borderId="9" xfId="0" applyBorder="1" applyAlignment="1">
      <alignment horizontal="right" vertical="center" indent="1" shrinkToFit="1"/>
    </xf>
    <xf numFmtId="176" fontId="24" fillId="0" borderId="28" xfId="0" applyNumberFormat="1" applyFont="1" applyFill="1" applyBorder="1" applyAlignment="1">
      <alignment horizontal="right" vertical="center" indent="1" shrinkToFit="1"/>
    </xf>
    <xf numFmtId="0" fontId="24" fillId="0" borderId="29" xfId="0" applyFont="1" applyFill="1" applyBorder="1" applyAlignment="1">
      <alignment horizontal="right" vertical="center" indent="1" shrinkToFit="1"/>
    </xf>
    <xf numFmtId="0" fontId="24" fillId="0" borderId="30" xfId="0" applyFont="1" applyFill="1" applyBorder="1" applyAlignment="1">
      <alignment horizontal="right" vertical="center" indent="1" shrinkToFit="1"/>
    </xf>
    <xf numFmtId="0" fontId="14" fillId="2" borderId="3" xfId="0" applyFont="1" applyFill="1" applyBorder="1" applyAlignment="1" applyProtection="1">
      <alignment horizontal="center" vertical="center" shrinkToFit="1"/>
      <protection locked="0"/>
    </xf>
    <xf numFmtId="0" fontId="14" fillId="2" borderId="4" xfId="0" applyFont="1" applyFill="1" applyBorder="1" applyAlignment="1" applyProtection="1">
      <alignment horizontal="center" vertical="center" shrinkToFit="1"/>
      <protection locked="0"/>
    </xf>
    <xf numFmtId="0" fontId="14" fillId="2" borderId="5" xfId="0" applyFont="1" applyFill="1" applyBorder="1" applyAlignment="1" applyProtection="1">
      <alignment horizontal="center" vertical="center" shrinkToFit="1"/>
      <protection locked="0"/>
    </xf>
    <xf numFmtId="178" fontId="3" fillId="5" borderId="3" xfId="0" applyNumberFormat="1" applyFont="1" applyFill="1" applyBorder="1" applyAlignment="1">
      <alignment horizontal="center" vertical="center" shrinkToFit="1"/>
    </xf>
    <xf numFmtId="178" fontId="3" fillId="5" borderId="4" xfId="0" applyNumberFormat="1" applyFont="1" applyFill="1" applyBorder="1" applyAlignment="1">
      <alignment horizontal="center" vertical="center" shrinkToFit="1"/>
    </xf>
    <xf numFmtId="177" fontId="13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1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left" vertical="center" shrinkToFit="1"/>
      <protection locked="0"/>
    </xf>
    <xf numFmtId="20" fontId="4" fillId="0" borderId="4" xfId="0" applyNumberFormat="1" applyFont="1" applyBorder="1" applyAlignment="1">
      <alignment vertical="center"/>
    </xf>
    <xf numFmtId="20" fontId="4" fillId="0" borderId="5" xfId="0" applyNumberFormat="1" applyFont="1" applyBorder="1" applyAlignment="1">
      <alignment vertical="center"/>
    </xf>
    <xf numFmtId="0" fontId="13" fillId="2" borderId="3" xfId="0" applyFont="1" applyFill="1" applyBorder="1" applyAlignment="1" applyProtection="1">
      <alignment horizontal="left" vertical="center" shrinkToFit="1"/>
      <protection locked="0"/>
    </xf>
    <xf numFmtId="0" fontId="13" fillId="2" borderId="4" xfId="0" applyFont="1" applyFill="1" applyBorder="1" applyAlignment="1" applyProtection="1">
      <alignment horizontal="left" vertical="center" shrinkToFit="1"/>
      <protection locked="0"/>
    </xf>
    <xf numFmtId="0" fontId="13" fillId="2" borderId="5" xfId="0" applyFont="1" applyFill="1" applyBorder="1" applyAlignment="1" applyProtection="1">
      <alignment horizontal="left" vertical="center" shrinkToFit="1"/>
      <protection locked="0"/>
    </xf>
    <xf numFmtId="176" fontId="13" fillId="2" borderId="3" xfId="0" applyNumberFormat="1" applyFont="1" applyFill="1" applyBorder="1" applyAlignment="1" applyProtection="1">
      <alignment vertical="center" shrinkToFit="1"/>
      <protection locked="0"/>
    </xf>
    <xf numFmtId="176" fontId="13" fillId="2" borderId="4" xfId="0" applyNumberFormat="1" applyFont="1" applyFill="1" applyBorder="1" applyAlignment="1" applyProtection="1">
      <alignment vertical="center" shrinkToFit="1"/>
      <protection locked="0"/>
    </xf>
    <xf numFmtId="0" fontId="20" fillId="2" borderId="3" xfId="0" applyFont="1" applyFill="1" applyBorder="1" applyAlignment="1" applyProtection="1">
      <alignment horizontal="center" vertical="center" shrinkToFit="1"/>
      <protection locked="0"/>
    </xf>
    <xf numFmtId="0" fontId="20" fillId="2" borderId="4" xfId="0" applyFont="1" applyFill="1" applyBorder="1" applyAlignment="1" applyProtection="1">
      <alignment horizontal="center" vertical="center" shrinkToFit="1"/>
      <protection locked="0"/>
    </xf>
    <xf numFmtId="0" fontId="20" fillId="2" borderId="5" xfId="0" applyFont="1" applyFill="1" applyBorder="1" applyAlignment="1" applyProtection="1">
      <alignment horizontal="center" vertical="center" shrinkToFit="1"/>
      <protection locked="0"/>
    </xf>
    <xf numFmtId="179" fontId="7" fillId="0" borderId="2" xfId="0" applyNumberFormat="1" applyFont="1" applyBorder="1" applyAlignment="1">
      <alignment horizontal="center" vertical="center" shrinkToFit="1"/>
    </xf>
    <xf numFmtId="179" fontId="7" fillId="0" borderId="0" xfId="0" applyNumberFormat="1" applyFont="1" applyBorder="1" applyAlignment="1">
      <alignment horizontal="center" vertical="center" shrinkToFit="1"/>
    </xf>
    <xf numFmtId="179" fontId="7" fillId="0" borderId="13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top" shrinkToFit="1"/>
    </xf>
    <xf numFmtId="0" fontId="0" fillId="0" borderId="0" xfId="0" applyAlignment="1">
      <alignment vertical="top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176" fontId="13" fillId="2" borderId="3" xfId="0" applyNumberFormat="1" applyFont="1" applyFill="1" applyBorder="1" applyAlignment="1">
      <alignment vertical="center"/>
    </xf>
    <xf numFmtId="0" fontId="20" fillId="0" borderId="4" xfId="0" applyFont="1" applyBorder="1" applyAlignment="1">
      <alignment vertical="center"/>
    </xf>
    <xf numFmtId="176" fontId="4" fillId="0" borderId="3" xfId="0" applyNumberFormat="1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180" fontId="4" fillId="0" borderId="7" xfId="0" applyNumberFormat="1" applyFont="1" applyBorder="1" applyAlignment="1">
      <alignment horizontal="center" vertical="center"/>
    </xf>
    <xf numFmtId="180" fontId="4" fillId="0" borderId="8" xfId="0" applyNumberFormat="1" applyFont="1" applyBorder="1" applyAlignment="1">
      <alignment horizontal="center" vertical="center"/>
    </xf>
    <xf numFmtId="180" fontId="4" fillId="0" borderId="9" xfId="0" applyNumberFormat="1" applyFon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80" fontId="0" fillId="0" borderId="13" xfId="0" applyNumberFormat="1" applyBorder="1" applyAlignment="1">
      <alignment horizontal="center" vertical="center"/>
    </xf>
    <xf numFmtId="180" fontId="0" fillId="0" borderId="10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12" xfId="0" applyNumberForma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9" fontId="4" fillId="0" borderId="7" xfId="0" applyNumberFormat="1" applyFont="1" applyBorder="1" applyAlignment="1">
      <alignment horizontal="center" vertical="center"/>
    </xf>
    <xf numFmtId="179" fontId="4" fillId="0" borderId="8" xfId="0" applyNumberFormat="1" applyFont="1" applyBorder="1" applyAlignment="1">
      <alignment horizontal="center" vertical="center"/>
    </xf>
    <xf numFmtId="179" fontId="4" fillId="0" borderId="9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179" fontId="4" fillId="0" borderId="0" xfId="0" applyNumberFormat="1" applyFont="1" applyBorder="1" applyAlignment="1">
      <alignment horizontal="center" vertical="center"/>
    </xf>
    <xf numFmtId="179" fontId="4" fillId="0" borderId="13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179" fontId="4" fillId="0" borderId="12" xfId="0" applyNumberFormat="1" applyFont="1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/>
    </xf>
    <xf numFmtId="176" fontId="20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right" vertical="center" indent="1"/>
    </xf>
    <xf numFmtId="0" fontId="0" fillId="0" borderId="4" xfId="0" applyFill="1" applyBorder="1" applyAlignment="1">
      <alignment horizontal="right" vertical="center" indent="1"/>
    </xf>
    <xf numFmtId="0" fontId="0" fillId="0" borderId="5" xfId="0" applyFill="1" applyBorder="1" applyAlignment="1">
      <alignment horizontal="right" vertical="center" indent="1"/>
    </xf>
    <xf numFmtId="0" fontId="21" fillId="0" borderId="1" xfId="0" applyFont="1" applyBorder="1" applyAlignment="1">
      <alignment horizontal="center" vertical="center" wrapText="1"/>
    </xf>
    <xf numFmtId="38" fontId="13" fillId="2" borderId="1" xfId="1" applyFont="1" applyFill="1" applyBorder="1" applyAlignment="1">
      <alignment horizontal="right" vertical="center" indent="1"/>
    </xf>
    <xf numFmtId="176" fontId="4" fillId="0" borderId="3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4" fillId="0" borderId="3" xfId="0" quotePrefix="1" applyNumberFormat="1" applyFont="1" applyFill="1" applyBorder="1" applyAlignment="1">
      <alignment horizontal="right" vertical="center" indent="1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shrinkToFit="1"/>
    </xf>
    <xf numFmtId="0" fontId="20" fillId="2" borderId="3" xfId="0" applyFont="1" applyFill="1" applyBorder="1" applyAlignment="1">
      <alignment horizontal="center" vertical="center" shrinkToFit="1"/>
    </xf>
    <xf numFmtId="0" fontId="20" fillId="2" borderId="4" xfId="0" applyFont="1" applyFill="1" applyBorder="1" applyAlignment="1">
      <alignment horizontal="center" vertical="center" shrinkToFit="1"/>
    </xf>
    <xf numFmtId="0" fontId="20" fillId="2" borderId="5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1"/>
    </xf>
    <xf numFmtId="0" fontId="2" fillId="0" borderId="16" xfId="0" applyFont="1" applyBorder="1" applyAlignment="1">
      <alignment horizontal="right" vertical="center" indent="1"/>
    </xf>
    <xf numFmtId="0" fontId="2" fillId="0" borderId="17" xfId="0" applyFont="1" applyBorder="1" applyAlignment="1">
      <alignment horizontal="right" vertical="center" indent="1"/>
    </xf>
    <xf numFmtId="38" fontId="13" fillId="2" borderId="6" xfId="1" applyFont="1" applyFill="1" applyBorder="1" applyAlignment="1">
      <alignment horizontal="right" vertical="center" indent="1"/>
    </xf>
    <xf numFmtId="178" fontId="3" fillId="0" borderId="7" xfId="0" applyNumberFormat="1" applyFont="1" applyBorder="1" applyAlignment="1">
      <alignment horizontal="center" vertical="center" shrinkToFit="1"/>
    </xf>
    <xf numFmtId="178" fontId="3" fillId="0" borderId="8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right" vertical="center" shrinkToFit="1"/>
    </xf>
    <xf numFmtId="0" fontId="14" fillId="2" borderId="3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79" fontId="7" fillId="0" borderId="3" xfId="0" applyNumberFormat="1" applyFont="1" applyBorder="1" applyAlignment="1">
      <alignment vertical="center" shrinkToFit="1"/>
    </xf>
    <xf numFmtId="179" fontId="0" fillId="0" borderId="5" xfId="0" applyNumberFormat="1" applyBorder="1" applyAlignment="1">
      <alignment vertical="center" shrinkToFit="1"/>
    </xf>
    <xf numFmtId="176" fontId="4" fillId="0" borderId="24" xfId="0" applyNumberFormat="1" applyFont="1" applyBorder="1" applyAlignment="1">
      <alignment horizontal="right" vertical="center" shrinkToFit="1"/>
    </xf>
    <xf numFmtId="176" fontId="4" fillId="0" borderId="25" xfId="0" applyNumberFormat="1" applyFont="1" applyBorder="1" applyAlignment="1">
      <alignment horizontal="right" vertical="center" shrinkToFit="1"/>
    </xf>
    <xf numFmtId="176" fontId="4" fillId="0" borderId="26" xfId="0" applyNumberFormat="1" applyFont="1" applyBorder="1" applyAlignment="1">
      <alignment horizontal="right" vertical="center" shrinkToFit="1"/>
    </xf>
    <xf numFmtId="176" fontId="4" fillId="0" borderId="3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176" fontId="4" fillId="0" borderId="5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38" fontId="4" fillId="0" borderId="1" xfId="1" applyFont="1" applyBorder="1" applyAlignment="1">
      <alignment horizontal="right" vertical="center" shrinkToFit="1"/>
    </xf>
    <xf numFmtId="0" fontId="20" fillId="0" borderId="5" xfId="0" applyFont="1" applyBorder="1" applyAlignment="1">
      <alignment vertical="center" shrinkToFit="1"/>
    </xf>
    <xf numFmtId="0" fontId="14" fillId="2" borderId="1" xfId="0" applyFont="1" applyFill="1" applyBorder="1" applyAlignment="1" applyProtection="1">
      <alignment horizontal="center" vertical="center" shrinkToFit="1"/>
      <protection locked="0"/>
    </xf>
    <xf numFmtId="176" fontId="14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1" xfId="0" applyFont="1" applyBorder="1" applyAlignment="1" applyProtection="1">
      <alignment horizontal="center" vertical="center" shrinkToFit="1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2" borderId="4" xfId="0" applyFont="1" applyFill="1" applyBorder="1" applyAlignment="1" applyProtection="1">
      <alignment horizontal="center" vertical="center"/>
      <protection locked="0"/>
    </xf>
    <xf numFmtId="0" fontId="14" fillId="2" borderId="5" xfId="0" applyFont="1" applyFill="1" applyBorder="1" applyAlignment="1" applyProtection="1">
      <alignment horizontal="center" vertical="center"/>
      <protection locked="0"/>
    </xf>
    <xf numFmtId="176" fontId="7" fillId="0" borderId="7" xfId="0" applyNumberFormat="1" applyFont="1" applyBorder="1" applyAlignment="1">
      <alignment horizontal="center" vertical="center" shrinkToFit="1"/>
    </xf>
    <xf numFmtId="176" fontId="7" fillId="0" borderId="8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176" fontId="14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5" xfId="0" applyFont="1" applyBorder="1" applyAlignment="1" applyProtection="1">
      <alignment horizontal="center" vertical="center" shrinkToFit="1"/>
      <protection locked="0"/>
    </xf>
    <xf numFmtId="176" fontId="14" fillId="2" borderId="5" xfId="0" applyNumberFormat="1" applyFont="1" applyFill="1" applyBorder="1" applyAlignment="1" applyProtection="1">
      <alignment horizontal="center" vertical="center" shrinkToFit="1"/>
      <protection locked="0"/>
    </xf>
    <xf numFmtId="176" fontId="13" fillId="2" borderId="3" xfId="0" applyNumberFormat="1" applyFont="1" applyFill="1" applyBorder="1" applyAlignment="1" applyProtection="1">
      <alignment horizontal="center" vertical="center"/>
      <protection locked="0"/>
    </xf>
    <xf numFmtId="176" fontId="20" fillId="0" borderId="4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 shrinkToFit="1"/>
    </xf>
    <xf numFmtId="0" fontId="9" fillId="0" borderId="11" xfId="0" applyFont="1" applyBorder="1" applyAlignment="1">
      <alignment horizontal="center" vertical="center"/>
    </xf>
    <xf numFmtId="176" fontId="13" fillId="2" borderId="3" xfId="0" applyNumberFormat="1" applyFont="1" applyFill="1" applyBorder="1" applyAlignment="1" applyProtection="1">
      <alignment vertical="center"/>
      <protection locked="0"/>
    </xf>
    <xf numFmtId="0" fontId="20" fillId="0" borderId="4" xfId="0" applyFont="1" applyBorder="1" applyAlignment="1" applyProtection="1">
      <alignment vertical="center"/>
      <protection locked="0"/>
    </xf>
    <xf numFmtId="177" fontId="13" fillId="2" borderId="3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4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5" xfId="0" applyNumberFormat="1" applyFont="1" applyFill="1" applyBorder="1" applyAlignment="1" applyProtection="1">
      <alignment horizontal="center" vertical="center" shrinkToFit="1"/>
      <protection locked="0"/>
    </xf>
    <xf numFmtId="176" fontId="0" fillId="0" borderId="1" xfId="0" applyNumberFormat="1" applyBorder="1" applyAlignment="1">
      <alignment horizontal="right" vertical="center" shrinkToFit="1"/>
    </xf>
    <xf numFmtId="0" fontId="0" fillId="0" borderId="1" xfId="0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shrinkToFit="1"/>
    </xf>
    <xf numFmtId="0" fontId="2" fillId="0" borderId="16" xfId="0" applyFont="1" applyBorder="1" applyAlignment="1">
      <alignment horizontal="right" vertical="center" shrinkToFit="1"/>
    </xf>
    <xf numFmtId="0" fontId="2" fillId="0" borderId="17" xfId="0" applyFont="1" applyBorder="1" applyAlignment="1">
      <alignment horizontal="right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2" borderId="3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right" vertical="center" shrinkToFit="1"/>
    </xf>
    <xf numFmtId="0" fontId="0" fillId="0" borderId="5" xfId="0" applyBorder="1" applyAlignment="1">
      <alignment horizontal="right" vertical="center" shrinkToFit="1"/>
    </xf>
    <xf numFmtId="0" fontId="0" fillId="0" borderId="5" xfId="0" applyBorder="1" applyAlignment="1">
      <alignment vertical="center" shrinkToFit="1"/>
    </xf>
    <xf numFmtId="0" fontId="8" fillId="0" borderId="7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vertical="center" shrinkToFit="1"/>
    </xf>
    <xf numFmtId="0" fontId="4" fillId="2" borderId="4" xfId="0" applyFont="1" applyFill="1" applyBorder="1" applyAlignment="1">
      <alignment vertical="center" shrinkToFit="1"/>
    </xf>
    <xf numFmtId="0" fontId="4" fillId="2" borderId="5" xfId="0" applyFont="1" applyFill="1" applyBorder="1" applyAlignment="1">
      <alignment vertical="center" shrinkToFi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vertical="center" shrinkToFit="1"/>
    </xf>
    <xf numFmtId="176" fontId="4" fillId="2" borderId="4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right" vertical="center" shrinkToFit="1"/>
    </xf>
    <xf numFmtId="176" fontId="0" fillId="0" borderId="1" xfId="0" applyNumberFormat="1" applyFill="1" applyBorder="1" applyAlignment="1">
      <alignment horizontal="right" vertical="center" shrinkToFit="1"/>
    </xf>
    <xf numFmtId="176" fontId="4" fillId="0" borderId="3" xfId="0" applyNumberFormat="1" applyFont="1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19" xfId="0" applyBorder="1" applyAlignment="1">
      <alignment horizontal="center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0" fontId="2" fillId="0" borderId="16" xfId="0" applyFont="1" applyFill="1" applyBorder="1" applyAlignment="1">
      <alignment horizontal="right" vertical="center" shrinkToFit="1"/>
    </xf>
    <xf numFmtId="0" fontId="2" fillId="0" borderId="17" xfId="0" applyFont="1" applyFill="1" applyBorder="1" applyAlignment="1">
      <alignment horizontal="right" vertical="center" shrinkToFit="1"/>
    </xf>
    <xf numFmtId="176" fontId="4" fillId="0" borderId="18" xfId="0" applyNumberFormat="1" applyFont="1" applyFill="1" applyBorder="1" applyAlignment="1">
      <alignment horizontal="right" vertical="center" shrinkToFit="1"/>
    </xf>
    <xf numFmtId="0" fontId="0" fillId="0" borderId="1" xfId="0" applyFill="1" applyBorder="1" applyAlignment="1">
      <alignment horizontal="right" vertical="center" shrinkToFit="1"/>
    </xf>
    <xf numFmtId="0" fontId="0" fillId="0" borderId="19" xfId="0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5" fillId="0" borderId="0" xfId="0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79" fontId="7" fillId="0" borderId="5" xfId="0" applyNumberFormat="1" applyFont="1" applyBorder="1" applyAlignment="1">
      <alignment vertical="center" shrinkToFit="1"/>
    </xf>
    <xf numFmtId="0" fontId="9" fillId="0" borderId="6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2" borderId="3" xfId="0" applyFill="1" applyBorder="1" applyAlignment="1">
      <alignment horizontal="right" vertical="center" shrinkToFit="1"/>
    </xf>
    <xf numFmtId="3" fontId="4" fillId="0" borderId="3" xfId="0" applyNumberFormat="1" applyFont="1" applyBorder="1" applyAlignment="1">
      <alignment vertical="center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0" fontId="13" fillId="2" borderId="5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0</xdr:rowOff>
        </xdr:from>
        <xdr:to>
          <xdr:col>1</xdr:col>
          <xdr:colOff>219075</xdr:colOff>
          <xdr:row>17</xdr:row>
          <xdr:rowOff>19050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133350</xdr:rowOff>
        </xdr:from>
        <xdr:to>
          <xdr:col>2</xdr:col>
          <xdr:colOff>0</xdr:colOff>
          <xdr:row>11</xdr:row>
          <xdr:rowOff>0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17</xdr:col>
      <xdr:colOff>183174</xdr:colOff>
      <xdr:row>74</xdr:row>
      <xdr:rowOff>124558</xdr:rowOff>
    </xdr:from>
    <xdr:to>
      <xdr:col>19</xdr:col>
      <xdr:colOff>43962</xdr:colOff>
      <xdr:row>76</xdr:row>
      <xdr:rowOff>21981</xdr:rowOff>
    </xdr:to>
    <xdr:sp macro="" textlink="">
      <xdr:nvSpPr>
        <xdr:cNvPr id="3" name="テキスト ボックス 2"/>
        <xdr:cNvSpPr txBox="1"/>
      </xdr:nvSpPr>
      <xdr:spPr>
        <a:xfrm>
          <a:off x="4069374" y="11135458"/>
          <a:ext cx="317988" cy="2974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A</a:t>
          </a:r>
          <a:endParaRPr kumimoji="1" lang="ja-JP" altLang="en-US" sz="1400"/>
        </a:p>
      </xdr:txBody>
    </xdr:sp>
    <xdr:clientData/>
  </xdr:twoCellAnchor>
  <xdr:twoCellAnchor>
    <xdr:from>
      <xdr:col>21</xdr:col>
      <xdr:colOff>168519</xdr:colOff>
      <xdr:row>74</xdr:row>
      <xdr:rowOff>131885</xdr:rowOff>
    </xdr:from>
    <xdr:to>
      <xdr:col>23</xdr:col>
      <xdr:colOff>29308</xdr:colOff>
      <xdr:row>76</xdr:row>
      <xdr:rowOff>29308</xdr:rowOff>
    </xdr:to>
    <xdr:sp macro="" textlink="">
      <xdr:nvSpPr>
        <xdr:cNvPr id="4" name="テキスト ボックス 3"/>
        <xdr:cNvSpPr txBox="1"/>
      </xdr:nvSpPr>
      <xdr:spPr>
        <a:xfrm>
          <a:off x="4969119" y="11142785"/>
          <a:ext cx="317989" cy="2974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B</a:t>
          </a:r>
          <a:endParaRPr kumimoji="1" lang="ja-JP" altLang="en-US" sz="14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114300</xdr:rowOff>
        </xdr:from>
        <xdr:to>
          <xdr:col>2</xdr:col>
          <xdr:colOff>28575</xdr:colOff>
          <xdr:row>14</xdr:row>
          <xdr:rowOff>38100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28575</xdr:rowOff>
        </xdr:from>
        <xdr:to>
          <xdr:col>2</xdr:col>
          <xdr:colOff>28575</xdr:colOff>
          <xdr:row>15</xdr:row>
          <xdr:rowOff>114300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183173</xdr:colOff>
      <xdr:row>75</xdr:row>
      <xdr:rowOff>117230</xdr:rowOff>
    </xdr:from>
    <xdr:to>
      <xdr:col>23</xdr:col>
      <xdr:colOff>45034</xdr:colOff>
      <xdr:row>77</xdr:row>
      <xdr:rowOff>11259</xdr:rowOff>
    </xdr:to>
    <xdr:sp macro="" textlink="">
      <xdr:nvSpPr>
        <xdr:cNvPr id="2" name="テキスト ボックス 1"/>
        <xdr:cNvSpPr txBox="1"/>
      </xdr:nvSpPr>
      <xdr:spPr>
        <a:xfrm>
          <a:off x="4983773" y="11185280"/>
          <a:ext cx="319061" cy="2940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A</a:t>
          </a:r>
          <a:endParaRPr kumimoji="1" lang="ja-JP" altLang="en-US" sz="1400"/>
        </a:p>
      </xdr:txBody>
    </xdr:sp>
    <xdr:clientData/>
  </xdr:twoCellAnchor>
  <xdr:twoCellAnchor>
    <xdr:from>
      <xdr:col>24</xdr:col>
      <xdr:colOff>156008</xdr:colOff>
      <xdr:row>75</xdr:row>
      <xdr:rowOff>120998</xdr:rowOff>
    </xdr:from>
    <xdr:to>
      <xdr:col>26</xdr:col>
      <xdr:colOff>17870</xdr:colOff>
      <xdr:row>77</xdr:row>
      <xdr:rowOff>15027</xdr:rowOff>
    </xdr:to>
    <xdr:sp macro="" textlink="">
      <xdr:nvSpPr>
        <xdr:cNvPr id="3" name="テキスト ボックス 2"/>
        <xdr:cNvSpPr txBox="1"/>
      </xdr:nvSpPr>
      <xdr:spPr>
        <a:xfrm>
          <a:off x="5642408" y="11189048"/>
          <a:ext cx="319062" cy="2940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B</a:t>
          </a:r>
          <a:endParaRPr kumimoji="1" lang="ja-JP" alt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104775</xdr:rowOff>
        </xdr:from>
        <xdr:to>
          <xdr:col>2</xdr:col>
          <xdr:colOff>38100</xdr:colOff>
          <xdr:row>11</xdr:row>
          <xdr:rowOff>47625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</xdr:row>
          <xdr:rowOff>104775</xdr:rowOff>
        </xdr:from>
        <xdr:to>
          <xdr:col>2</xdr:col>
          <xdr:colOff>38100</xdr:colOff>
          <xdr:row>6</xdr:row>
          <xdr:rowOff>47625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104775</xdr:rowOff>
        </xdr:from>
        <xdr:to>
          <xdr:col>2</xdr:col>
          <xdr:colOff>38100</xdr:colOff>
          <xdr:row>8</xdr:row>
          <xdr:rowOff>47625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57150</xdr:rowOff>
        </xdr:from>
        <xdr:to>
          <xdr:col>2</xdr:col>
          <xdr:colOff>38100</xdr:colOff>
          <xdr:row>10</xdr:row>
          <xdr:rowOff>66675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omments" Target="../comments1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ctrlProp" Target="../ctrlProps/ctrlProp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M64"/>
  <sheetViews>
    <sheetView view="pageBreakPreview" topLeftCell="A34" zoomScale="130" zoomScaleNormal="130" zoomScaleSheetLayoutView="130" workbookViewId="0">
      <selection activeCell="D9" sqref="D9:X9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7.25" customHeight="1">
      <c r="A1" s="4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6"/>
      <c r="T1" s="76"/>
      <c r="AB1" s="47" t="s">
        <v>168</v>
      </c>
    </row>
    <row r="2" spans="1:28" ht="6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76"/>
      <c r="T2" s="76"/>
    </row>
    <row r="3" spans="1:28" ht="16.899999999999999" customHeight="1">
      <c r="A3" s="134" t="s">
        <v>99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28" ht="6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76"/>
      <c r="T4" s="76"/>
    </row>
    <row r="5" spans="1:28" ht="12" customHeight="1">
      <c r="A5" s="74"/>
      <c r="B5" s="26" t="s">
        <v>113</v>
      </c>
      <c r="C5" s="27"/>
      <c r="D5" s="28" t="s">
        <v>114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130" t="s">
        <v>17</v>
      </c>
      <c r="P5" s="131"/>
      <c r="Q5" s="131"/>
      <c r="R5" s="131"/>
      <c r="S5" s="131"/>
      <c r="T5" s="135"/>
      <c r="U5" s="130" t="s">
        <v>76</v>
      </c>
      <c r="V5" s="131"/>
      <c r="W5" s="131"/>
      <c r="X5" s="131"/>
      <c r="Y5" s="131"/>
      <c r="Z5" s="135"/>
    </row>
    <row r="6" spans="1:28" ht="12" customHeight="1">
      <c r="B6" s="26" t="s">
        <v>113</v>
      </c>
      <c r="C6" s="14" t="s">
        <v>162</v>
      </c>
      <c r="O6" s="136">
        <v>0.83333333333333337</v>
      </c>
      <c r="P6" s="132"/>
      <c r="Q6" s="132"/>
      <c r="R6" s="132"/>
      <c r="S6" s="132"/>
      <c r="T6" s="133"/>
      <c r="U6" s="136">
        <v>0.875</v>
      </c>
      <c r="V6" s="132"/>
      <c r="W6" s="132"/>
      <c r="X6" s="132"/>
      <c r="Y6" s="132"/>
      <c r="Z6" s="133"/>
    </row>
    <row r="7" spans="1:28" ht="12" customHeight="1">
      <c r="O7" s="29"/>
      <c r="P7" s="30"/>
      <c r="Q7" s="30"/>
      <c r="R7" s="30"/>
      <c r="S7" s="30"/>
      <c r="T7" s="30"/>
      <c r="U7" s="29"/>
      <c r="V7" s="14" t="s">
        <v>78</v>
      </c>
      <c r="W7" s="30"/>
      <c r="X7" s="30"/>
      <c r="Y7" s="30"/>
      <c r="Z7" s="30"/>
    </row>
    <row r="8" spans="1:28" ht="6" customHeight="1">
      <c r="O8" s="29"/>
      <c r="P8" s="30"/>
      <c r="Q8" s="30"/>
      <c r="R8" s="30"/>
      <c r="S8" s="30"/>
      <c r="T8" s="30"/>
      <c r="U8" s="29"/>
      <c r="V8" s="14"/>
      <c r="W8" s="30"/>
      <c r="X8" s="30"/>
      <c r="Y8" s="30"/>
      <c r="Z8" s="30"/>
    </row>
    <row r="9" spans="1:28" ht="18.75" customHeight="1">
      <c r="A9" s="137" t="s">
        <v>0</v>
      </c>
      <c r="B9" s="138"/>
      <c r="C9" s="139"/>
      <c r="D9" s="140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2"/>
    </row>
    <row r="10" spans="1:28" ht="12" customHeight="1">
      <c r="O10" s="75"/>
      <c r="P10" s="75"/>
      <c r="Q10" s="75"/>
      <c r="R10" s="76"/>
      <c r="S10" s="76"/>
      <c r="T10" s="76"/>
    </row>
    <row r="11" spans="1:28" ht="12" customHeight="1">
      <c r="A11" s="2" t="s">
        <v>1</v>
      </c>
    </row>
    <row r="12" spans="1:28" ht="15" customHeight="1">
      <c r="A12" s="151" t="s">
        <v>79</v>
      </c>
      <c r="B12" s="152"/>
      <c r="C12" s="152"/>
      <c r="D12" s="152"/>
      <c r="E12" s="152"/>
      <c r="F12" s="152"/>
      <c r="G12" s="152"/>
      <c r="H12" s="153"/>
      <c r="I12" s="154"/>
      <c r="J12" s="155"/>
      <c r="K12" s="155"/>
      <c r="L12" s="155"/>
      <c r="M12" s="3" t="s">
        <v>3</v>
      </c>
      <c r="O12" s="2" t="s">
        <v>133</v>
      </c>
    </row>
    <row r="13" spans="1:28" ht="15" customHeight="1">
      <c r="A13" s="4"/>
      <c r="B13" s="156" t="s">
        <v>5</v>
      </c>
      <c r="C13" s="132"/>
      <c r="D13" s="132"/>
      <c r="E13" s="132"/>
      <c r="F13" s="132"/>
      <c r="G13" s="132"/>
      <c r="H13" s="133"/>
      <c r="I13" s="154"/>
      <c r="J13" s="155"/>
      <c r="K13" s="155"/>
      <c r="L13" s="155"/>
      <c r="M13" s="3" t="s">
        <v>3</v>
      </c>
      <c r="N13" s="2" t="s">
        <v>4</v>
      </c>
      <c r="O13" s="130" t="str">
        <f>IF(I13="","",IF(I13&lt;=1000,ROUNDDOWN(1000/1000,0),ROUNDDOWN(I13/1000,0)))</f>
        <v/>
      </c>
      <c r="P13" s="131"/>
      <c r="Q13" s="131"/>
      <c r="R13" s="132" t="s">
        <v>7</v>
      </c>
      <c r="S13" s="133"/>
      <c r="T13" s="2" t="s">
        <v>4</v>
      </c>
      <c r="U13" s="143" t="str">
        <f>IF(I13="","",O13*200000)</f>
        <v/>
      </c>
      <c r="V13" s="144"/>
      <c r="W13" s="144"/>
      <c r="X13" s="144"/>
      <c r="Y13" s="144"/>
      <c r="Z13" s="132" t="s">
        <v>8</v>
      </c>
      <c r="AA13" s="133"/>
      <c r="AB13" s="5" t="s">
        <v>84</v>
      </c>
    </row>
    <row r="14" spans="1:28" ht="15" customHeight="1">
      <c r="O14" s="2" t="s">
        <v>9</v>
      </c>
    </row>
    <row r="15" spans="1:28" ht="15" customHeight="1">
      <c r="O15" s="2" t="s">
        <v>10</v>
      </c>
    </row>
    <row r="16" spans="1:28" ht="12" customHeight="1">
      <c r="A16" s="48" t="s">
        <v>115</v>
      </c>
      <c r="B16" s="48"/>
      <c r="C16" s="48"/>
      <c r="D16" s="48"/>
      <c r="E16" s="48"/>
      <c r="F16" s="48"/>
      <c r="G16" s="48"/>
      <c r="H16" s="48"/>
      <c r="I16" s="48"/>
      <c r="J16" s="49"/>
      <c r="K16" s="49"/>
      <c r="L16" s="49"/>
      <c r="M16" s="49"/>
      <c r="N16" s="145"/>
      <c r="O16" s="145"/>
      <c r="P16" s="145"/>
      <c r="Q16" s="145"/>
      <c r="R16" s="145"/>
      <c r="S16" s="49"/>
      <c r="T16" s="49"/>
      <c r="U16" s="49"/>
      <c r="V16" s="49"/>
      <c r="W16" s="49"/>
      <c r="X16" s="49"/>
      <c r="Y16" s="49"/>
      <c r="Z16" s="49"/>
      <c r="AA16" s="49"/>
      <c r="AB16" s="49"/>
    </row>
    <row r="17" spans="1:28" ht="15.75" customHeight="1">
      <c r="A17" s="49"/>
      <c r="B17" s="50"/>
      <c r="C17" s="146" t="s">
        <v>81</v>
      </c>
      <c r="D17" s="147"/>
      <c r="E17" s="147"/>
      <c r="F17" s="147"/>
      <c r="G17" s="147"/>
      <c r="H17" s="147"/>
      <c r="I17" s="147"/>
      <c r="J17" s="147"/>
      <c r="K17" s="147"/>
      <c r="L17" s="147"/>
      <c r="M17" s="148"/>
      <c r="N17" s="53" t="s">
        <v>4</v>
      </c>
      <c r="O17" s="49" t="s">
        <v>149</v>
      </c>
      <c r="P17" s="48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</row>
    <row r="19" spans="1:28" ht="12" customHeight="1">
      <c r="A19" s="2" t="s">
        <v>119</v>
      </c>
      <c r="G19" s="2" t="s">
        <v>82</v>
      </c>
      <c r="Q19" s="5" t="s">
        <v>85</v>
      </c>
      <c r="T19" s="5" t="s">
        <v>86</v>
      </c>
      <c r="W19" s="149" t="s">
        <v>31</v>
      </c>
      <c r="X19" s="150"/>
      <c r="Y19" s="150"/>
      <c r="Z19" s="149" t="s">
        <v>83</v>
      </c>
      <c r="AA19" s="150"/>
      <c r="AB19" s="150"/>
    </row>
    <row r="20" spans="1:28" ht="15" customHeight="1">
      <c r="A20" s="126" t="s">
        <v>22</v>
      </c>
      <c r="B20" s="126"/>
      <c r="C20" s="126"/>
      <c r="D20" s="126"/>
      <c r="E20" s="126"/>
      <c r="F20" s="80" t="s">
        <v>14</v>
      </c>
      <c r="G20" s="80"/>
      <c r="H20" s="80"/>
      <c r="I20" s="80" t="s">
        <v>15</v>
      </c>
      <c r="J20" s="80"/>
      <c r="K20" s="80"/>
      <c r="L20" s="80" t="s">
        <v>16</v>
      </c>
      <c r="M20" s="80"/>
      <c r="N20" s="80"/>
      <c r="O20" s="5"/>
      <c r="P20" s="103" t="s">
        <v>39</v>
      </c>
      <c r="Q20" s="104"/>
      <c r="R20" s="105"/>
      <c r="S20" s="103" t="s">
        <v>155</v>
      </c>
      <c r="T20" s="106"/>
      <c r="U20" s="107"/>
      <c r="V20" s="7"/>
      <c r="W20" s="108" t="s">
        <v>18</v>
      </c>
      <c r="X20" s="109"/>
      <c r="Y20" s="110"/>
      <c r="Z20" s="117" t="str">
        <f>IF((P21=""),"",IF(S21="全て",1,IF(S21="対象外","支給しない",IF(S21="要請時間内","要請時間内",ROUNDUP(S21/P21,3)))))</f>
        <v/>
      </c>
      <c r="AA20" s="118"/>
      <c r="AB20" s="119"/>
    </row>
    <row r="21" spans="1:28" ht="15" customHeight="1">
      <c r="A21" s="126" t="s">
        <v>12</v>
      </c>
      <c r="B21" s="126"/>
      <c r="C21" s="126"/>
      <c r="D21" s="126"/>
      <c r="E21" s="126"/>
      <c r="F21" s="127"/>
      <c r="G21" s="128"/>
      <c r="H21" s="128"/>
      <c r="I21" s="127"/>
      <c r="J21" s="128"/>
      <c r="K21" s="128"/>
      <c r="L21" s="127"/>
      <c r="M21" s="128"/>
      <c r="N21" s="128"/>
      <c r="O21" s="6"/>
      <c r="P21" s="129" t="str">
        <f>IF(F21="","",I21-F21-L21)</f>
        <v/>
      </c>
      <c r="Q21" s="109"/>
      <c r="R21" s="110"/>
      <c r="S21" s="129" t="str">
        <f>IF(F21="","",IF(I21&lt;=$O$6,"要請時間内",IF(I22&lt;=$O$6,I21-$O$6,IF(I22&gt;$O$6,"対象外",I21-I22))))</f>
        <v/>
      </c>
      <c r="T21" s="109"/>
      <c r="U21" s="110"/>
      <c r="V21" s="7"/>
      <c r="W21" s="111"/>
      <c r="X21" s="112"/>
      <c r="Y21" s="113"/>
      <c r="Z21" s="120"/>
      <c r="AA21" s="121"/>
      <c r="AB21" s="122"/>
    </row>
    <row r="22" spans="1:28" ht="15" customHeight="1">
      <c r="A22" s="126" t="s">
        <v>13</v>
      </c>
      <c r="B22" s="126"/>
      <c r="C22" s="126"/>
      <c r="D22" s="126"/>
      <c r="E22" s="126"/>
      <c r="F22" s="127"/>
      <c r="G22" s="128"/>
      <c r="H22" s="128"/>
      <c r="I22" s="127"/>
      <c r="J22" s="128"/>
      <c r="K22" s="128"/>
      <c r="L22" s="127"/>
      <c r="M22" s="128"/>
      <c r="N22" s="128"/>
      <c r="O22" s="6"/>
      <c r="P22" s="114"/>
      <c r="Q22" s="115"/>
      <c r="R22" s="116"/>
      <c r="S22" s="114"/>
      <c r="T22" s="115"/>
      <c r="U22" s="116"/>
      <c r="V22" s="7"/>
      <c r="W22" s="114"/>
      <c r="X22" s="115"/>
      <c r="Y22" s="116"/>
      <c r="Z22" s="123"/>
      <c r="AA22" s="124"/>
      <c r="AB22" s="125"/>
    </row>
    <row r="23" spans="1:28" ht="6" customHeight="1">
      <c r="F23" s="7"/>
      <c r="G23" s="7"/>
      <c r="H23" s="7"/>
      <c r="I23" s="7"/>
      <c r="J23" s="7"/>
      <c r="K23" s="7"/>
      <c r="L23" s="7"/>
      <c r="M23" s="7"/>
      <c r="N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19"/>
      <c r="AA23" s="19"/>
      <c r="AB23" s="19"/>
    </row>
    <row r="24" spans="1:28" ht="15" customHeight="1">
      <c r="A24" s="126" t="s">
        <v>23</v>
      </c>
      <c r="B24" s="126"/>
      <c r="C24" s="126"/>
      <c r="D24" s="126"/>
      <c r="E24" s="126"/>
      <c r="F24" s="80" t="s">
        <v>14</v>
      </c>
      <c r="G24" s="80"/>
      <c r="H24" s="80"/>
      <c r="I24" s="80" t="s">
        <v>15</v>
      </c>
      <c r="J24" s="80"/>
      <c r="K24" s="80"/>
      <c r="L24" s="80" t="s">
        <v>16</v>
      </c>
      <c r="M24" s="80"/>
      <c r="N24" s="80"/>
      <c r="O24" s="5"/>
      <c r="P24" s="103" t="s">
        <v>39</v>
      </c>
      <c r="Q24" s="104"/>
      <c r="R24" s="105"/>
      <c r="S24" s="103" t="s">
        <v>155</v>
      </c>
      <c r="T24" s="106"/>
      <c r="U24" s="107"/>
      <c r="V24" s="7"/>
      <c r="W24" s="108" t="s">
        <v>19</v>
      </c>
      <c r="X24" s="109"/>
      <c r="Y24" s="110"/>
      <c r="Z24" s="117" t="str">
        <f>IF((P25=""),"",IF(S25="全て",1,IF(S25="対象外","支給しない",IF(S25="要請時間内","要請時間内",ROUNDUP(S25/P25,3)))))</f>
        <v/>
      </c>
      <c r="AA24" s="118"/>
      <c r="AB24" s="119"/>
    </row>
    <row r="25" spans="1:28" ht="15" customHeight="1">
      <c r="A25" s="126" t="s">
        <v>12</v>
      </c>
      <c r="B25" s="126"/>
      <c r="C25" s="126"/>
      <c r="D25" s="126"/>
      <c r="E25" s="126"/>
      <c r="F25" s="127"/>
      <c r="G25" s="128"/>
      <c r="H25" s="128"/>
      <c r="I25" s="127"/>
      <c r="J25" s="128"/>
      <c r="K25" s="128"/>
      <c r="L25" s="127"/>
      <c r="M25" s="128"/>
      <c r="N25" s="128"/>
      <c r="O25" s="6"/>
      <c r="P25" s="129" t="str">
        <f>IF(F25="","",I25-F25-L25)</f>
        <v/>
      </c>
      <c r="Q25" s="109"/>
      <c r="R25" s="110"/>
      <c r="S25" s="129" t="str">
        <f>IF(F25="","",IF(I25&lt;=$O$6,"要請時間内",IF(I26&lt;=$O$6,I25-$O$6,IF(I26&gt;$O$6,"対象外",I25-I26))))</f>
        <v/>
      </c>
      <c r="T25" s="109"/>
      <c r="U25" s="110"/>
      <c r="V25" s="7"/>
      <c r="W25" s="111"/>
      <c r="X25" s="112"/>
      <c r="Y25" s="113"/>
      <c r="Z25" s="120"/>
      <c r="AA25" s="121"/>
      <c r="AB25" s="122"/>
    </row>
    <row r="26" spans="1:28" ht="15" customHeight="1">
      <c r="A26" s="126" t="s">
        <v>13</v>
      </c>
      <c r="B26" s="126"/>
      <c r="C26" s="126"/>
      <c r="D26" s="126"/>
      <c r="E26" s="126"/>
      <c r="F26" s="127"/>
      <c r="G26" s="128"/>
      <c r="H26" s="128"/>
      <c r="I26" s="127"/>
      <c r="J26" s="128"/>
      <c r="K26" s="128"/>
      <c r="L26" s="127"/>
      <c r="M26" s="128"/>
      <c r="N26" s="128"/>
      <c r="O26" s="6"/>
      <c r="P26" s="114"/>
      <c r="Q26" s="115"/>
      <c r="R26" s="116"/>
      <c r="S26" s="114"/>
      <c r="T26" s="115"/>
      <c r="U26" s="116"/>
      <c r="V26" s="7"/>
      <c r="W26" s="114"/>
      <c r="X26" s="115"/>
      <c r="Y26" s="116"/>
      <c r="Z26" s="123"/>
      <c r="AA26" s="124"/>
      <c r="AB26" s="125"/>
    </row>
    <row r="27" spans="1:28" ht="6" customHeight="1">
      <c r="F27" s="7"/>
      <c r="G27" s="7"/>
      <c r="H27" s="7"/>
      <c r="I27" s="7"/>
      <c r="J27" s="7"/>
      <c r="K27" s="7"/>
      <c r="L27" s="7"/>
      <c r="M27" s="7"/>
      <c r="N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19"/>
      <c r="AA27" s="19"/>
      <c r="AB27" s="19"/>
    </row>
    <row r="28" spans="1:28" ht="15" customHeight="1">
      <c r="A28" s="126" t="s">
        <v>24</v>
      </c>
      <c r="B28" s="126"/>
      <c r="C28" s="126"/>
      <c r="D28" s="126"/>
      <c r="E28" s="126"/>
      <c r="F28" s="80" t="s">
        <v>14</v>
      </c>
      <c r="G28" s="80"/>
      <c r="H28" s="80"/>
      <c r="I28" s="80" t="s">
        <v>15</v>
      </c>
      <c r="J28" s="80"/>
      <c r="K28" s="80"/>
      <c r="L28" s="80" t="s">
        <v>16</v>
      </c>
      <c r="M28" s="80"/>
      <c r="N28" s="80"/>
      <c r="O28" s="5"/>
      <c r="P28" s="103" t="s">
        <v>39</v>
      </c>
      <c r="Q28" s="104"/>
      <c r="R28" s="105"/>
      <c r="S28" s="103" t="s">
        <v>155</v>
      </c>
      <c r="T28" s="106"/>
      <c r="U28" s="107"/>
      <c r="V28" s="7"/>
      <c r="W28" s="108" t="s">
        <v>20</v>
      </c>
      <c r="X28" s="109"/>
      <c r="Y28" s="110"/>
      <c r="Z28" s="117" t="str">
        <f>IF((P29=""),"",IF(S29="全て",1,IF(S29="対象外","支給しない",IF(S29="要請時間内","要請時間内",ROUNDUP(S29/P29,3)))))</f>
        <v/>
      </c>
      <c r="AA28" s="118"/>
      <c r="AB28" s="119"/>
    </row>
    <row r="29" spans="1:28" ht="15" customHeight="1">
      <c r="A29" s="126" t="s">
        <v>12</v>
      </c>
      <c r="B29" s="126"/>
      <c r="C29" s="126"/>
      <c r="D29" s="126"/>
      <c r="E29" s="126"/>
      <c r="F29" s="127"/>
      <c r="G29" s="128"/>
      <c r="H29" s="128"/>
      <c r="I29" s="127"/>
      <c r="J29" s="128"/>
      <c r="K29" s="128"/>
      <c r="L29" s="127"/>
      <c r="M29" s="128"/>
      <c r="N29" s="128"/>
      <c r="O29" s="6"/>
      <c r="P29" s="129" t="str">
        <f>IF(F29="","",I29-F29-L29)</f>
        <v/>
      </c>
      <c r="Q29" s="109"/>
      <c r="R29" s="110"/>
      <c r="S29" s="129" t="str">
        <f>IF(F29="","",IF(I29&lt;=$O$6,"要請時間内",IF(I30&lt;=$O$6,I29-$O$6,IF(I30&gt;$O$6,"対象外",I29-I30))))</f>
        <v/>
      </c>
      <c r="T29" s="109"/>
      <c r="U29" s="110"/>
      <c r="V29" s="7"/>
      <c r="W29" s="111"/>
      <c r="X29" s="112"/>
      <c r="Y29" s="113"/>
      <c r="Z29" s="120"/>
      <c r="AA29" s="121"/>
      <c r="AB29" s="122"/>
    </row>
    <row r="30" spans="1:28" ht="15" customHeight="1">
      <c r="A30" s="126" t="s">
        <v>13</v>
      </c>
      <c r="B30" s="126"/>
      <c r="C30" s="126"/>
      <c r="D30" s="126"/>
      <c r="E30" s="126"/>
      <c r="F30" s="127"/>
      <c r="G30" s="128"/>
      <c r="H30" s="128"/>
      <c r="I30" s="127"/>
      <c r="J30" s="128"/>
      <c r="K30" s="128"/>
      <c r="L30" s="127"/>
      <c r="M30" s="128"/>
      <c r="N30" s="128"/>
      <c r="O30" s="6"/>
      <c r="P30" s="114"/>
      <c r="Q30" s="115"/>
      <c r="R30" s="116"/>
      <c r="S30" s="114"/>
      <c r="T30" s="115"/>
      <c r="U30" s="116"/>
      <c r="V30" s="7"/>
      <c r="W30" s="114"/>
      <c r="X30" s="115"/>
      <c r="Y30" s="116"/>
      <c r="Z30" s="123"/>
      <c r="AA30" s="124"/>
      <c r="AB30" s="125"/>
    </row>
    <row r="31" spans="1:28" ht="6" customHeight="1">
      <c r="F31" s="7"/>
      <c r="G31" s="7"/>
      <c r="H31" s="7"/>
      <c r="I31" s="7"/>
      <c r="J31" s="7"/>
      <c r="K31" s="7"/>
      <c r="L31" s="7"/>
      <c r="M31" s="7"/>
      <c r="N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9"/>
      <c r="AA31" s="19"/>
      <c r="AB31" s="19"/>
    </row>
    <row r="32" spans="1:28" ht="15" customHeight="1">
      <c r="A32" s="126" t="s">
        <v>25</v>
      </c>
      <c r="B32" s="126"/>
      <c r="C32" s="126"/>
      <c r="D32" s="126"/>
      <c r="E32" s="126"/>
      <c r="F32" s="80" t="s">
        <v>14</v>
      </c>
      <c r="G32" s="80"/>
      <c r="H32" s="80"/>
      <c r="I32" s="80" t="s">
        <v>15</v>
      </c>
      <c r="J32" s="80"/>
      <c r="K32" s="80"/>
      <c r="L32" s="80" t="s">
        <v>16</v>
      </c>
      <c r="M32" s="80"/>
      <c r="N32" s="80"/>
      <c r="O32" s="5"/>
      <c r="P32" s="103" t="s">
        <v>39</v>
      </c>
      <c r="Q32" s="104"/>
      <c r="R32" s="105"/>
      <c r="S32" s="103" t="s">
        <v>155</v>
      </c>
      <c r="T32" s="106"/>
      <c r="U32" s="107"/>
      <c r="V32" s="7"/>
      <c r="W32" s="108" t="s">
        <v>21</v>
      </c>
      <c r="X32" s="109"/>
      <c r="Y32" s="110"/>
      <c r="Z32" s="117" t="str">
        <f>IF((P33=""),"",IF(S33="全て",1,IF(S33="対象外","支給しない",IF(S33="要請時間内","要請時間内",ROUNDUP(S33/P33,3)))))</f>
        <v/>
      </c>
      <c r="AA32" s="118"/>
      <c r="AB32" s="119"/>
    </row>
    <row r="33" spans="1:39" ht="15" customHeight="1">
      <c r="A33" s="126" t="s">
        <v>12</v>
      </c>
      <c r="B33" s="126"/>
      <c r="C33" s="126"/>
      <c r="D33" s="126"/>
      <c r="E33" s="126"/>
      <c r="F33" s="127"/>
      <c r="G33" s="128"/>
      <c r="H33" s="128"/>
      <c r="I33" s="127"/>
      <c r="J33" s="128"/>
      <c r="K33" s="128"/>
      <c r="L33" s="127"/>
      <c r="M33" s="128"/>
      <c r="N33" s="128"/>
      <c r="O33" s="6"/>
      <c r="P33" s="129" t="str">
        <f>IF(F33="","",I33-F33-L33)</f>
        <v/>
      </c>
      <c r="Q33" s="109"/>
      <c r="R33" s="110"/>
      <c r="S33" s="129" t="str">
        <f>IF(F33="","",IF(I33&lt;=$O$6,"要請時間内",IF(I34&lt;=$O$6,I33-$O$6,IF(I34&gt;$O$6,"対象外",I33-I34))))</f>
        <v/>
      </c>
      <c r="T33" s="109"/>
      <c r="U33" s="110"/>
      <c r="V33" s="7"/>
      <c r="W33" s="111"/>
      <c r="X33" s="112"/>
      <c r="Y33" s="113"/>
      <c r="Z33" s="120"/>
      <c r="AA33" s="121"/>
      <c r="AB33" s="122"/>
    </row>
    <row r="34" spans="1:39" ht="15" customHeight="1">
      <c r="A34" s="126" t="s">
        <v>13</v>
      </c>
      <c r="B34" s="126"/>
      <c r="C34" s="126"/>
      <c r="D34" s="126"/>
      <c r="E34" s="126"/>
      <c r="F34" s="127"/>
      <c r="G34" s="128"/>
      <c r="H34" s="128"/>
      <c r="I34" s="127"/>
      <c r="J34" s="128"/>
      <c r="K34" s="128"/>
      <c r="L34" s="127"/>
      <c r="M34" s="128"/>
      <c r="N34" s="128"/>
      <c r="O34" s="6"/>
      <c r="P34" s="114"/>
      <c r="Q34" s="115"/>
      <c r="R34" s="116"/>
      <c r="S34" s="114"/>
      <c r="T34" s="115"/>
      <c r="U34" s="116"/>
      <c r="V34" s="7"/>
      <c r="W34" s="114"/>
      <c r="X34" s="115"/>
      <c r="Y34" s="116"/>
      <c r="Z34" s="123"/>
      <c r="AA34" s="124"/>
      <c r="AB34" s="125"/>
    </row>
    <row r="35" spans="1:39" ht="6" customHeight="1">
      <c r="F35" s="7"/>
      <c r="G35" s="7"/>
      <c r="H35" s="7"/>
      <c r="I35" s="7"/>
      <c r="J35" s="7"/>
      <c r="K35" s="7"/>
      <c r="L35" s="7"/>
      <c r="M35" s="7"/>
      <c r="N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19"/>
      <c r="AA35" s="19"/>
      <c r="AB35" s="19"/>
    </row>
    <row r="36" spans="1:39" ht="15" customHeight="1">
      <c r="A36" s="102" t="s">
        <v>77</v>
      </c>
      <c r="B36" s="102"/>
      <c r="C36" s="102"/>
      <c r="D36" s="102"/>
      <c r="E36" s="102"/>
      <c r="F36" s="80" t="s">
        <v>14</v>
      </c>
      <c r="G36" s="80"/>
      <c r="H36" s="80"/>
      <c r="I36" s="80" t="s">
        <v>15</v>
      </c>
      <c r="J36" s="80"/>
      <c r="K36" s="80"/>
      <c r="L36" s="80" t="s">
        <v>16</v>
      </c>
      <c r="M36" s="80"/>
      <c r="N36" s="80"/>
      <c r="O36" s="5"/>
      <c r="P36" s="103" t="s">
        <v>39</v>
      </c>
      <c r="Q36" s="104"/>
      <c r="R36" s="105"/>
      <c r="S36" s="103" t="s">
        <v>155</v>
      </c>
      <c r="T36" s="106"/>
      <c r="U36" s="107"/>
      <c r="V36" s="7"/>
      <c r="W36" s="108" t="s">
        <v>33</v>
      </c>
      <c r="X36" s="109"/>
      <c r="Y36" s="110"/>
      <c r="Z36" s="117" t="str">
        <f>IF((P37=""),"",IF(S37="全て",1,IF(S37="対象外","支給しない",IF(S37="要請時間内","要請時間内",ROUNDUP(S37/P37,3)))))</f>
        <v/>
      </c>
      <c r="AA36" s="118"/>
      <c r="AB36" s="119"/>
    </row>
    <row r="37" spans="1:39" ht="15" customHeight="1">
      <c r="A37" s="126" t="s">
        <v>12</v>
      </c>
      <c r="B37" s="126"/>
      <c r="C37" s="126"/>
      <c r="D37" s="126"/>
      <c r="E37" s="126"/>
      <c r="F37" s="127"/>
      <c r="G37" s="128"/>
      <c r="H37" s="128"/>
      <c r="I37" s="127"/>
      <c r="J37" s="128"/>
      <c r="K37" s="128"/>
      <c r="L37" s="127"/>
      <c r="M37" s="128"/>
      <c r="N37" s="128"/>
      <c r="O37" s="6"/>
      <c r="P37" s="129" t="str">
        <f>IF(F37="","",I37-F37-L37)</f>
        <v/>
      </c>
      <c r="Q37" s="109"/>
      <c r="R37" s="110"/>
      <c r="S37" s="129" t="str">
        <f>IF(F37="","",IF(I37&lt;=$U$6,"要請時間内",IF(I38&lt;=$U$6,I37-$U$6,IF(I38&gt;$U$6,"対象外",I37-I38))))</f>
        <v/>
      </c>
      <c r="T37" s="109"/>
      <c r="U37" s="110"/>
      <c r="V37" s="7"/>
      <c r="W37" s="111"/>
      <c r="X37" s="112"/>
      <c r="Y37" s="113"/>
      <c r="Z37" s="120"/>
      <c r="AA37" s="121"/>
      <c r="AB37" s="122"/>
    </row>
    <row r="38" spans="1:39" ht="15" customHeight="1">
      <c r="A38" s="126" t="s">
        <v>13</v>
      </c>
      <c r="B38" s="126"/>
      <c r="C38" s="126"/>
      <c r="D38" s="126"/>
      <c r="E38" s="126"/>
      <c r="F38" s="127"/>
      <c r="G38" s="128"/>
      <c r="H38" s="128"/>
      <c r="I38" s="127"/>
      <c r="J38" s="128"/>
      <c r="K38" s="128"/>
      <c r="L38" s="127"/>
      <c r="M38" s="128"/>
      <c r="N38" s="128"/>
      <c r="O38" s="6"/>
      <c r="P38" s="114"/>
      <c r="Q38" s="115"/>
      <c r="R38" s="116"/>
      <c r="S38" s="114"/>
      <c r="T38" s="115"/>
      <c r="U38" s="116"/>
      <c r="V38" s="7"/>
      <c r="W38" s="114"/>
      <c r="X38" s="115"/>
      <c r="Y38" s="116"/>
      <c r="Z38" s="123"/>
      <c r="AA38" s="124"/>
      <c r="AB38" s="125"/>
    </row>
    <row r="39" spans="1:39" ht="12" customHeight="1">
      <c r="Z39" s="95" t="s">
        <v>98</v>
      </c>
      <c r="AA39" s="95"/>
      <c r="AB39" s="95"/>
    </row>
    <row r="40" spans="1:39" ht="12" customHeight="1">
      <c r="A40" s="2" t="s">
        <v>29</v>
      </c>
    </row>
    <row r="41" spans="1:39" ht="16.899999999999999" customHeight="1">
      <c r="A41" s="96" t="s">
        <v>30</v>
      </c>
      <c r="B41" s="96"/>
      <c r="C41" s="96"/>
      <c r="D41" s="96"/>
      <c r="E41" s="96" t="s">
        <v>31</v>
      </c>
      <c r="F41" s="96"/>
      <c r="G41" s="96"/>
      <c r="H41" s="96"/>
      <c r="I41" s="97" t="s">
        <v>120</v>
      </c>
      <c r="J41" s="97"/>
      <c r="K41" s="97"/>
      <c r="L41" s="97"/>
      <c r="M41" s="98" t="s">
        <v>37</v>
      </c>
      <c r="N41" s="98"/>
      <c r="O41" s="98"/>
      <c r="P41" s="98"/>
      <c r="Q41" s="96"/>
      <c r="R41" s="96"/>
      <c r="S41" s="96"/>
      <c r="T41" s="96"/>
      <c r="U41" s="96"/>
      <c r="V41" s="96"/>
      <c r="W41" s="97" t="s">
        <v>92</v>
      </c>
      <c r="X41" s="97"/>
      <c r="Y41" s="97"/>
      <c r="Z41" s="97"/>
      <c r="AA41" s="97"/>
      <c r="AB41" s="97"/>
    </row>
    <row r="42" spans="1:39" ht="16.899999999999999" customHeight="1">
      <c r="A42" s="96"/>
      <c r="B42" s="96"/>
      <c r="C42" s="96"/>
      <c r="D42" s="96"/>
      <c r="E42" s="96"/>
      <c r="F42" s="96"/>
      <c r="G42" s="96"/>
      <c r="H42" s="96"/>
      <c r="I42" s="97"/>
      <c r="J42" s="97"/>
      <c r="K42" s="97"/>
      <c r="L42" s="97"/>
      <c r="M42" s="99" t="s">
        <v>91</v>
      </c>
      <c r="N42" s="99"/>
      <c r="O42" s="99"/>
      <c r="P42" s="99"/>
      <c r="Q42" s="100" t="s">
        <v>89</v>
      </c>
      <c r="R42" s="100"/>
      <c r="S42" s="100"/>
      <c r="T42" s="100" t="s">
        <v>90</v>
      </c>
      <c r="U42" s="100"/>
      <c r="V42" s="100"/>
      <c r="W42" s="97"/>
      <c r="X42" s="97"/>
      <c r="Y42" s="97"/>
      <c r="Z42" s="97"/>
      <c r="AA42" s="97"/>
      <c r="AB42" s="97"/>
      <c r="AC42" s="76"/>
      <c r="AD42" s="30"/>
      <c r="AE42" s="76"/>
      <c r="AF42" s="76"/>
      <c r="AG42" s="76"/>
      <c r="AK42" s="70" t="s">
        <v>34</v>
      </c>
      <c r="AL42" s="71"/>
      <c r="AM42" s="71"/>
    </row>
    <row r="43" spans="1:39" ht="15" customHeight="1">
      <c r="A43" s="87">
        <v>44348</v>
      </c>
      <c r="B43" s="87"/>
      <c r="C43" s="87"/>
      <c r="D43" s="87"/>
      <c r="E43" s="101"/>
      <c r="F43" s="101"/>
      <c r="G43" s="101"/>
      <c r="H43" s="101"/>
      <c r="I43" s="91" t="str">
        <f t="shared" ref="I43:I44" si="0">IF(E43="","",IF(E43="対応なし","支給しない",(VLOOKUP(E43,$W$20:$AB$38,4,FALSE))))</f>
        <v/>
      </c>
      <c r="J43" s="91"/>
      <c r="K43" s="91"/>
      <c r="L43" s="91"/>
      <c r="M43" s="92" t="str">
        <f t="shared" ref="M43:M44" si="1">IF(E43="","",IF(SUM(Q43:V43)&gt;=10,SUM(Q43:V43),0))</f>
        <v/>
      </c>
      <c r="N43" s="92"/>
      <c r="O43" s="92"/>
      <c r="P43" s="92"/>
      <c r="Q43" s="93"/>
      <c r="R43" s="93"/>
      <c r="S43" s="93"/>
      <c r="T43" s="93"/>
      <c r="U43" s="93"/>
      <c r="V43" s="93"/>
      <c r="W43" s="86" t="str">
        <f t="shared" ref="W43:W62" si="2">IF(I43="","",IF(I43="支給しない","対象外",IF(I43="要請時間内","要請時間内",ROUNDUP(($U$13+M43*2000+T43*20000)*I43,-3))))</f>
        <v/>
      </c>
      <c r="X43" s="86"/>
      <c r="Y43" s="86"/>
      <c r="Z43" s="86"/>
      <c r="AA43" s="86"/>
      <c r="AB43" s="86"/>
      <c r="AC43" s="32"/>
      <c r="AD43" s="31"/>
      <c r="AE43" s="32"/>
      <c r="AF43" s="32"/>
      <c r="AG43" s="32"/>
      <c r="AK43" s="70" t="s">
        <v>35</v>
      </c>
      <c r="AL43" s="71"/>
      <c r="AM43" s="71"/>
    </row>
    <row r="44" spans="1:39" ht="15" customHeight="1">
      <c r="A44" s="87">
        <v>44349</v>
      </c>
      <c r="B44" s="87"/>
      <c r="C44" s="87"/>
      <c r="D44" s="87"/>
      <c r="E44" s="88"/>
      <c r="F44" s="89"/>
      <c r="G44" s="89"/>
      <c r="H44" s="90"/>
      <c r="I44" s="91" t="str">
        <f t="shared" si="0"/>
        <v/>
      </c>
      <c r="J44" s="91"/>
      <c r="K44" s="91"/>
      <c r="L44" s="91"/>
      <c r="M44" s="92" t="str">
        <f t="shared" si="1"/>
        <v/>
      </c>
      <c r="N44" s="92"/>
      <c r="O44" s="92"/>
      <c r="P44" s="92"/>
      <c r="Q44" s="93"/>
      <c r="R44" s="93"/>
      <c r="S44" s="93"/>
      <c r="T44" s="93"/>
      <c r="U44" s="93"/>
      <c r="V44" s="93"/>
      <c r="W44" s="86" t="str">
        <f t="shared" si="2"/>
        <v/>
      </c>
      <c r="X44" s="86"/>
      <c r="Y44" s="86"/>
      <c r="Z44" s="86"/>
      <c r="AA44" s="86"/>
      <c r="AB44" s="86"/>
      <c r="AC44" s="31"/>
      <c r="AD44" s="31"/>
      <c r="AE44" s="32"/>
      <c r="AF44" s="32"/>
      <c r="AG44" s="32"/>
      <c r="AK44" s="70" t="s">
        <v>46</v>
      </c>
      <c r="AL44" s="71"/>
      <c r="AM44" s="71"/>
    </row>
    <row r="45" spans="1:39" ht="15" customHeight="1">
      <c r="A45" s="87">
        <v>44350</v>
      </c>
      <c r="B45" s="87"/>
      <c r="C45" s="87"/>
      <c r="D45" s="87"/>
      <c r="E45" s="88"/>
      <c r="F45" s="89"/>
      <c r="G45" s="89"/>
      <c r="H45" s="90"/>
      <c r="I45" s="91" t="str">
        <f>IF(E45="","",IF(E45="対応なし","支給しない",(VLOOKUP(E45,$W$20:$AB$38,4,FALSE))))</f>
        <v/>
      </c>
      <c r="J45" s="91"/>
      <c r="K45" s="91"/>
      <c r="L45" s="91"/>
      <c r="M45" s="92" t="str">
        <f>IF(E45="","",IF(SUM(Q45:V45)&gt;=10,SUM(Q45:V45),0))</f>
        <v/>
      </c>
      <c r="N45" s="92"/>
      <c r="O45" s="92"/>
      <c r="P45" s="92"/>
      <c r="Q45" s="93"/>
      <c r="R45" s="93"/>
      <c r="S45" s="93"/>
      <c r="T45" s="93"/>
      <c r="U45" s="93"/>
      <c r="V45" s="93"/>
      <c r="W45" s="86" t="str">
        <f t="shared" si="2"/>
        <v/>
      </c>
      <c r="X45" s="86"/>
      <c r="Y45" s="86"/>
      <c r="Z45" s="86"/>
      <c r="AA45" s="86"/>
      <c r="AB45" s="86"/>
      <c r="AC45" s="31"/>
      <c r="AD45" s="31"/>
      <c r="AE45" s="32"/>
      <c r="AF45" s="32"/>
      <c r="AG45" s="32"/>
      <c r="AK45" s="70" t="s">
        <v>36</v>
      </c>
      <c r="AL45" s="71"/>
      <c r="AM45" s="71"/>
    </row>
    <row r="46" spans="1:39" ht="15" customHeight="1">
      <c r="A46" s="87">
        <v>44351</v>
      </c>
      <c r="B46" s="87"/>
      <c r="C46" s="87"/>
      <c r="D46" s="87"/>
      <c r="E46" s="88"/>
      <c r="F46" s="89"/>
      <c r="G46" s="89"/>
      <c r="H46" s="90"/>
      <c r="I46" s="91" t="str">
        <f t="shared" ref="I46:I62" si="3">IF(E46="","",IF(E46="対応なし","支給しない",(VLOOKUP(E46,$W$20:$AB$38,4,FALSE))))</f>
        <v/>
      </c>
      <c r="J46" s="91"/>
      <c r="K46" s="91"/>
      <c r="L46" s="91"/>
      <c r="M46" s="92" t="str">
        <f t="shared" ref="M46:M62" si="4">IF(E46="","",IF(SUM(Q46:V46)&gt;=10,SUM(Q46:V46),0))</f>
        <v/>
      </c>
      <c r="N46" s="92"/>
      <c r="O46" s="92"/>
      <c r="P46" s="92"/>
      <c r="Q46" s="93"/>
      <c r="R46" s="93"/>
      <c r="S46" s="93"/>
      <c r="T46" s="93"/>
      <c r="U46" s="93"/>
      <c r="V46" s="93"/>
      <c r="W46" s="86" t="str">
        <f t="shared" si="2"/>
        <v/>
      </c>
      <c r="X46" s="86"/>
      <c r="Y46" s="86"/>
      <c r="Z46" s="86"/>
      <c r="AA46" s="86"/>
      <c r="AB46" s="86"/>
      <c r="AC46" s="31"/>
      <c r="AD46" s="31"/>
      <c r="AE46" s="32"/>
      <c r="AF46" s="32"/>
      <c r="AG46" s="32"/>
      <c r="AK46" s="70" t="s">
        <v>47</v>
      </c>
      <c r="AL46" s="71"/>
      <c r="AM46" s="71"/>
    </row>
    <row r="47" spans="1:39" ht="15" customHeight="1">
      <c r="A47" s="87">
        <v>44352</v>
      </c>
      <c r="B47" s="87"/>
      <c r="C47" s="87"/>
      <c r="D47" s="87"/>
      <c r="E47" s="88"/>
      <c r="F47" s="89"/>
      <c r="G47" s="89"/>
      <c r="H47" s="90"/>
      <c r="I47" s="91" t="str">
        <f t="shared" si="3"/>
        <v/>
      </c>
      <c r="J47" s="91"/>
      <c r="K47" s="91"/>
      <c r="L47" s="91"/>
      <c r="M47" s="92" t="str">
        <f t="shared" si="4"/>
        <v/>
      </c>
      <c r="N47" s="92"/>
      <c r="O47" s="92"/>
      <c r="P47" s="92"/>
      <c r="Q47" s="93"/>
      <c r="R47" s="93"/>
      <c r="S47" s="93"/>
      <c r="T47" s="93"/>
      <c r="U47" s="93"/>
      <c r="V47" s="93"/>
      <c r="W47" s="86" t="str">
        <f t="shared" si="2"/>
        <v/>
      </c>
      <c r="X47" s="86"/>
      <c r="Y47" s="86"/>
      <c r="Z47" s="86"/>
      <c r="AA47" s="86"/>
      <c r="AB47" s="86"/>
      <c r="AC47" s="31"/>
      <c r="AD47" s="31"/>
      <c r="AE47" s="32"/>
      <c r="AF47" s="32"/>
      <c r="AG47" s="32"/>
      <c r="AK47" s="2" t="s">
        <v>96</v>
      </c>
      <c r="AL47" s="71"/>
      <c r="AM47" s="71"/>
    </row>
    <row r="48" spans="1:39" ht="15" customHeight="1">
      <c r="A48" s="87">
        <v>44353</v>
      </c>
      <c r="B48" s="87"/>
      <c r="C48" s="87"/>
      <c r="D48" s="87"/>
      <c r="E48" s="88"/>
      <c r="F48" s="89"/>
      <c r="G48" s="89"/>
      <c r="H48" s="90"/>
      <c r="I48" s="91" t="str">
        <f t="shared" si="3"/>
        <v/>
      </c>
      <c r="J48" s="91"/>
      <c r="K48" s="91"/>
      <c r="L48" s="91"/>
      <c r="M48" s="92" t="str">
        <f t="shared" si="4"/>
        <v/>
      </c>
      <c r="N48" s="92"/>
      <c r="O48" s="92"/>
      <c r="P48" s="92"/>
      <c r="Q48" s="93"/>
      <c r="R48" s="93"/>
      <c r="S48" s="93"/>
      <c r="T48" s="93"/>
      <c r="U48" s="93"/>
      <c r="V48" s="93"/>
      <c r="W48" s="86" t="str">
        <f t="shared" si="2"/>
        <v/>
      </c>
      <c r="X48" s="86"/>
      <c r="Y48" s="86"/>
      <c r="Z48" s="86"/>
      <c r="AA48" s="86"/>
      <c r="AB48" s="86"/>
      <c r="AC48" s="31"/>
      <c r="AD48" s="31"/>
      <c r="AE48" s="32"/>
      <c r="AF48" s="32"/>
      <c r="AG48" s="32"/>
      <c r="AK48" s="70"/>
      <c r="AL48" s="71"/>
      <c r="AM48" s="71"/>
    </row>
    <row r="49" spans="1:33" ht="15" customHeight="1">
      <c r="A49" s="87">
        <v>44354</v>
      </c>
      <c r="B49" s="87"/>
      <c r="C49" s="87"/>
      <c r="D49" s="87"/>
      <c r="E49" s="88"/>
      <c r="F49" s="89"/>
      <c r="G49" s="89"/>
      <c r="H49" s="90"/>
      <c r="I49" s="91" t="str">
        <f t="shared" si="3"/>
        <v/>
      </c>
      <c r="J49" s="91"/>
      <c r="K49" s="91"/>
      <c r="L49" s="91"/>
      <c r="M49" s="92" t="str">
        <f t="shared" si="4"/>
        <v/>
      </c>
      <c r="N49" s="92"/>
      <c r="O49" s="92"/>
      <c r="P49" s="92"/>
      <c r="Q49" s="93"/>
      <c r="R49" s="93"/>
      <c r="S49" s="93"/>
      <c r="T49" s="93"/>
      <c r="U49" s="93"/>
      <c r="V49" s="93"/>
      <c r="W49" s="86" t="str">
        <f t="shared" si="2"/>
        <v/>
      </c>
      <c r="X49" s="86"/>
      <c r="Y49" s="86"/>
      <c r="Z49" s="86"/>
      <c r="AA49" s="86"/>
      <c r="AB49" s="86"/>
      <c r="AC49" s="32"/>
      <c r="AD49" s="31"/>
      <c r="AE49" s="32"/>
      <c r="AF49" s="32"/>
      <c r="AG49" s="32"/>
    </row>
    <row r="50" spans="1:33" ht="15" customHeight="1">
      <c r="A50" s="87">
        <v>44355</v>
      </c>
      <c r="B50" s="87"/>
      <c r="C50" s="87"/>
      <c r="D50" s="87"/>
      <c r="E50" s="88"/>
      <c r="F50" s="89"/>
      <c r="G50" s="89"/>
      <c r="H50" s="90"/>
      <c r="I50" s="91" t="str">
        <f t="shared" si="3"/>
        <v/>
      </c>
      <c r="J50" s="91"/>
      <c r="K50" s="91"/>
      <c r="L50" s="91"/>
      <c r="M50" s="92" t="str">
        <f t="shared" si="4"/>
        <v/>
      </c>
      <c r="N50" s="92"/>
      <c r="O50" s="92"/>
      <c r="P50" s="92"/>
      <c r="Q50" s="93"/>
      <c r="R50" s="93"/>
      <c r="S50" s="93"/>
      <c r="T50" s="93"/>
      <c r="U50" s="93"/>
      <c r="V50" s="93"/>
      <c r="W50" s="86" t="str">
        <f t="shared" si="2"/>
        <v/>
      </c>
      <c r="X50" s="86"/>
      <c r="Y50" s="86"/>
      <c r="Z50" s="86"/>
      <c r="AA50" s="86"/>
      <c r="AB50" s="86"/>
      <c r="AC50" s="32"/>
      <c r="AD50" s="31"/>
      <c r="AE50" s="32"/>
      <c r="AF50" s="32"/>
      <c r="AG50" s="32"/>
    </row>
    <row r="51" spans="1:33" ht="15" customHeight="1">
      <c r="A51" s="87">
        <v>44356</v>
      </c>
      <c r="B51" s="87"/>
      <c r="C51" s="87"/>
      <c r="D51" s="87"/>
      <c r="E51" s="88"/>
      <c r="F51" s="89"/>
      <c r="G51" s="89"/>
      <c r="H51" s="90"/>
      <c r="I51" s="91" t="str">
        <f t="shared" si="3"/>
        <v/>
      </c>
      <c r="J51" s="91"/>
      <c r="K51" s="91"/>
      <c r="L51" s="91"/>
      <c r="M51" s="92" t="str">
        <f t="shared" si="4"/>
        <v/>
      </c>
      <c r="N51" s="92"/>
      <c r="O51" s="92"/>
      <c r="P51" s="92"/>
      <c r="Q51" s="93"/>
      <c r="R51" s="93"/>
      <c r="S51" s="93"/>
      <c r="T51" s="93"/>
      <c r="U51" s="93"/>
      <c r="V51" s="93"/>
      <c r="W51" s="86" t="str">
        <f t="shared" si="2"/>
        <v/>
      </c>
      <c r="X51" s="86"/>
      <c r="Y51" s="86"/>
      <c r="Z51" s="86"/>
      <c r="AA51" s="86"/>
      <c r="AB51" s="86"/>
      <c r="AC51" s="31"/>
      <c r="AD51" s="31"/>
      <c r="AE51" s="32"/>
      <c r="AF51" s="32"/>
      <c r="AG51" s="32"/>
    </row>
    <row r="52" spans="1:33" ht="15" customHeight="1">
      <c r="A52" s="87">
        <v>44357</v>
      </c>
      <c r="B52" s="87"/>
      <c r="C52" s="87"/>
      <c r="D52" s="87"/>
      <c r="E52" s="88"/>
      <c r="F52" s="89"/>
      <c r="G52" s="89"/>
      <c r="H52" s="90"/>
      <c r="I52" s="91" t="str">
        <f t="shared" si="3"/>
        <v/>
      </c>
      <c r="J52" s="91"/>
      <c r="K52" s="91"/>
      <c r="L52" s="91"/>
      <c r="M52" s="92" t="str">
        <f t="shared" si="4"/>
        <v/>
      </c>
      <c r="N52" s="92"/>
      <c r="O52" s="92"/>
      <c r="P52" s="92"/>
      <c r="Q52" s="93"/>
      <c r="R52" s="93"/>
      <c r="S52" s="93"/>
      <c r="T52" s="93"/>
      <c r="U52" s="93"/>
      <c r="V52" s="93"/>
      <c r="W52" s="86" t="str">
        <f t="shared" si="2"/>
        <v/>
      </c>
      <c r="X52" s="86"/>
      <c r="Y52" s="86"/>
      <c r="Z52" s="86"/>
      <c r="AA52" s="86"/>
      <c r="AB52" s="86"/>
      <c r="AC52" s="31"/>
      <c r="AD52" s="31"/>
      <c r="AE52" s="32"/>
      <c r="AF52" s="32"/>
      <c r="AG52" s="32"/>
    </row>
    <row r="53" spans="1:33" ht="15" customHeight="1">
      <c r="A53" s="87">
        <v>44358</v>
      </c>
      <c r="B53" s="87"/>
      <c r="C53" s="87"/>
      <c r="D53" s="87"/>
      <c r="E53" s="88"/>
      <c r="F53" s="89"/>
      <c r="G53" s="89"/>
      <c r="H53" s="90"/>
      <c r="I53" s="91" t="str">
        <f t="shared" si="3"/>
        <v/>
      </c>
      <c r="J53" s="91"/>
      <c r="K53" s="91"/>
      <c r="L53" s="91"/>
      <c r="M53" s="92" t="str">
        <f t="shared" si="4"/>
        <v/>
      </c>
      <c r="N53" s="92"/>
      <c r="O53" s="92"/>
      <c r="P53" s="92"/>
      <c r="Q53" s="93"/>
      <c r="R53" s="93"/>
      <c r="S53" s="93"/>
      <c r="T53" s="93"/>
      <c r="U53" s="93"/>
      <c r="V53" s="93"/>
      <c r="W53" s="86" t="str">
        <f t="shared" si="2"/>
        <v/>
      </c>
      <c r="X53" s="86"/>
      <c r="Y53" s="86"/>
      <c r="Z53" s="86"/>
      <c r="AA53" s="86"/>
      <c r="AB53" s="86"/>
      <c r="AC53" s="31"/>
      <c r="AD53" s="31"/>
      <c r="AE53" s="32"/>
      <c r="AF53" s="32"/>
      <c r="AG53" s="32"/>
    </row>
    <row r="54" spans="1:33" ht="15" customHeight="1">
      <c r="A54" s="87">
        <v>44359</v>
      </c>
      <c r="B54" s="87"/>
      <c r="C54" s="87"/>
      <c r="D54" s="87"/>
      <c r="E54" s="88"/>
      <c r="F54" s="89"/>
      <c r="G54" s="89"/>
      <c r="H54" s="90"/>
      <c r="I54" s="91" t="str">
        <f t="shared" si="3"/>
        <v/>
      </c>
      <c r="J54" s="91"/>
      <c r="K54" s="91"/>
      <c r="L54" s="91"/>
      <c r="M54" s="92" t="str">
        <f t="shared" si="4"/>
        <v/>
      </c>
      <c r="N54" s="92"/>
      <c r="O54" s="92"/>
      <c r="P54" s="92"/>
      <c r="Q54" s="93"/>
      <c r="R54" s="93"/>
      <c r="S54" s="93"/>
      <c r="T54" s="93"/>
      <c r="U54" s="93"/>
      <c r="V54" s="93"/>
      <c r="W54" s="86" t="str">
        <f t="shared" si="2"/>
        <v/>
      </c>
      <c r="X54" s="86"/>
      <c r="Y54" s="86"/>
      <c r="Z54" s="86"/>
      <c r="AA54" s="86"/>
      <c r="AB54" s="86"/>
      <c r="AC54" s="31"/>
      <c r="AD54" s="31"/>
      <c r="AE54" s="32"/>
      <c r="AF54" s="32"/>
      <c r="AG54" s="32"/>
    </row>
    <row r="55" spans="1:33" ht="15" customHeight="1">
      <c r="A55" s="87">
        <v>44360</v>
      </c>
      <c r="B55" s="87"/>
      <c r="C55" s="87"/>
      <c r="D55" s="87"/>
      <c r="E55" s="88"/>
      <c r="F55" s="89"/>
      <c r="G55" s="89"/>
      <c r="H55" s="90"/>
      <c r="I55" s="91" t="str">
        <f t="shared" si="3"/>
        <v/>
      </c>
      <c r="J55" s="91"/>
      <c r="K55" s="91"/>
      <c r="L55" s="91"/>
      <c r="M55" s="92" t="str">
        <f t="shared" si="4"/>
        <v/>
      </c>
      <c r="N55" s="92"/>
      <c r="O55" s="92"/>
      <c r="P55" s="92"/>
      <c r="Q55" s="93"/>
      <c r="R55" s="93"/>
      <c r="S55" s="93"/>
      <c r="T55" s="93"/>
      <c r="U55" s="93"/>
      <c r="V55" s="93"/>
      <c r="W55" s="86" t="str">
        <f t="shared" si="2"/>
        <v/>
      </c>
      <c r="X55" s="86"/>
      <c r="Y55" s="86"/>
      <c r="Z55" s="86"/>
      <c r="AA55" s="86"/>
      <c r="AB55" s="86"/>
      <c r="AC55" s="31"/>
      <c r="AD55" s="31"/>
      <c r="AE55" s="32"/>
      <c r="AF55" s="32"/>
      <c r="AG55" s="32"/>
    </row>
    <row r="56" spans="1:33" ht="15" customHeight="1">
      <c r="A56" s="87">
        <v>44361</v>
      </c>
      <c r="B56" s="87"/>
      <c r="C56" s="87"/>
      <c r="D56" s="87"/>
      <c r="E56" s="88"/>
      <c r="F56" s="89"/>
      <c r="G56" s="89"/>
      <c r="H56" s="90"/>
      <c r="I56" s="91" t="str">
        <f t="shared" si="3"/>
        <v/>
      </c>
      <c r="J56" s="91"/>
      <c r="K56" s="91"/>
      <c r="L56" s="91"/>
      <c r="M56" s="92" t="str">
        <f t="shared" si="4"/>
        <v/>
      </c>
      <c r="N56" s="92"/>
      <c r="O56" s="92"/>
      <c r="P56" s="92"/>
      <c r="Q56" s="93"/>
      <c r="R56" s="93"/>
      <c r="S56" s="93"/>
      <c r="T56" s="93"/>
      <c r="U56" s="93"/>
      <c r="V56" s="93"/>
      <c r="W56" s="86" t="str">
        <f t="shared" si="2"/>
        <v/>
      </c>
      <c r="X56" s="86"/>
      <c r="Y56" s="86"/>
      <c r="Z56" s="86"/>
      <c r="AA56" s="86"/>
      <c r="AB56" s="86"/>
      <c r="AC56" s="31"/>
      <c r="AD56" s="31"/>
      <c r="AE56" s="32"/>
      <c r="AF56" s="32"/>
      <c r="AG56" s="32"/>
    </row>
    <row r="57" spans="1:33" ht="15" customHeight="1">
      <c r="A57" s="87">
        <v>44362</v>
      </c>
      <c r="B57" s="87"/>
      <c r="C57" s="87"/>
      <c r="D57" s="87"/>
      <c r="E57" s="88"/>
      <c r="F57" s="89"/>
      <c r="G57" s="89"/>
      <c r="H57" s="90"/>
      <c r="I57" s="91" t="str">
        <f t="shared" si="3"/>
        <v/>
      </c>
      <c r="J57" s="91"/>
      <c r="K57" s="91"/>
      <c r="L57" s="91"/>
      <c r="M57" s="92" t="str">
        <f t="shared" si="4"/>
        <v/>
      </c>
      <c r="N57" s="92"/>
      <c r="O57" s="92"/>
      <c r="P57" s="92"/>
      <c r="Q57" s="93"/>
      <c r="R57" s="93"/>
      <c r="S57" s="93"/>
      <c r="T57" s="93"/>
      <c r="U57" s="93"/>
      <c r="V57" s="93"/>
      <c r="W57" s="86" t="str">
        <f t="shared" si="2"/>
        <v/>
      </c>
      <c r="X57" s="86"/>
      <c r="Y57" s="86"/>
      <c r="Z57" s="86"/>
      <c r="AA57" s="86"/>
      <c r="AB57" s="86"/>
      <c r="AC57" s="31"/>
      <c r="AD57" s="31"/>
      <c r="AE57" s="32"/>
      <c r="AF57" s="32"/>
      <c r="AG57" s="32"/>
    </row>
    <row r="58" spans="1:33" ht="15" customHeight="1">
      <c r="A58" s="87">
        <v>44363</v>
      </c>
      <c r="B58" s="87"/>
      <c r="C58" s="87"/>
      <c r="D58" s="87"/>
      <c r="E58" s="88"/>
      <c r="F58" s="89"/>
      <c r="G58" s="89"/>
      <c r="H58" s="90"/>
      <c r="I58" s="91" t="str">
        <f t="shared" si="3"/>
        <v/>
      </c>
      <c r="J58" s="91"/>
      <c r="K58" s="91"/>
      <c r="L58" s="91"/>
      <c r="M58" s="92" t="str">
        <f t="shared" si="4"/>
        <v/>
      </c>
      <c r="N58" s="92"/>
      <c r="O58" s="92"/>
      <c r="P58" s="92"/>
      <c r="Q58" s="93"/>
      <c r="R58" s="93"/>
      <c r="S58" s="93"/>
      <c r="T58" s="93"/>
      <c r="U58" s="93"/>
      <c r="V58" s="93"/>
      <c r="W58" s="86" t="str">
        <f t="shared" si="2"/>
        <v/>
      </c>
      <c r="X58" s="86"/>
      <c r="Y58" s="86"/>
      <c r="Z58" s="86"/>
      <c r="AA58" s="86"/>
      <c r="AB58" s="86"/>
      <c r="AC58" s="31"/>
      <c r="AD58" s="31"/>
      <c r="AE58" s="32"/>
      <c r="AF58" s="32"/>
      <c r="AG58" s="32"/>
    </row>
    <row r="59" spans="1:33" ht="15" customHeight="1">
      <c r="A59" s="87">
        <v>44364</v>
      </c>
      <c r="B59" s="87"/>
      <c r="C59" s="87"/>
      <c r="D59" s="87"/>
      <c r="E59" s="88"/>
      <c r="F59" s="89"/>
      <c r="G59" s="89"/>
      <c r="H59" s="90"/>
      <c r="I59" s="91" t="str">
        <f t="shared" si="3"/>
        <v/>
      </c>
      <c r="J59" s="91"/>
      <c r="K59" s="91"/>
      <c r="L59" s="91"/>
      <c r="M59" s="92" t="str">
        <f t="shared" si="4"/>
        <v/>
      </c>
      <c r="N59" s="92"/>
      <c r="O59" s="92"/>
      <c r="P59" s="92"/>
      <c r="Q59" s="93"/>
      <c r="R59" s="93"/>
      <c r="S59" s="93"/>
      <c r="T59" s="93"/>
      <c r="U59" s="93"/>
      <c r="V59" s="93"/>
      <c r="W59" s="86" t="str">
        <f t="shared" si="2"/>
        <v/>
      </c>
      <c r="X59" s="86"/>
      <c r="Y59" s="86"/>
      <c r="Z59" s="86"/>
      <c r="AA59" s="86"/>
      <c r="AB59" s="86"/>
      <c r="AC59" s="31"/>
      <c r="AD59" s="31"/>
      <c r="AE59" s="32"/>
      <c r="AF59" s="32"/>
      <c r="AG59" s="32"/>
    </row>
    <row r="60" spans="1:33" ht="15" customHeight="1">
      <c r="A60" s="87">
        <v>44365</v>
      </c>
      <c r="B60" s="87"/>
      <c r="C60" s="87"/>
      <c r="D60" s="87"/>
      <c r="E60" s="88"/>
      <c r="F60" s="89"/>
      <c r="G60" s="89"/>
      <c r="H60" s="90"/>
      <c r="I60" s="91" t="str">
        <f t="shared" si="3"/>
        <v/>
      </c>
      <c r="J60" s="91"/>
      <c r="K60" s="91"/>
      <c r="L60" s="91"/>
      <c r="M60" s="92" t="str">
        <f t="shared" si="4"/>
        <v/>
      </c>
      <c r="N60" s="92"/>
      <c r="O60" s="92"/>
      <c r="P60" s="92"/>
      <c r="Q60" s="93"/>
      <c r="R60" s="93"/>
      <c r="S60" s="93"/>
      <c r="T60" s="93"/>
      <c r="U60" s="93"/>
      <c r="V60" s="93"/>
      <c r="W60" s="86" t="str">
        <f t="shared" si="2"/>
        <v/>
      </c>
      <c r="X60" s="86"/>
      <c r="Y60" s="86"/>
      <c r="Z60" s="86"/>
      <c r="AA60" s="86"/>
      <c r="AB60" s="86"/>
      <c r="AC60" s="32"/>
      <c r="AD60" s="31"/>
      <c r="AE60" s="32"/>
      <c r="AF60" s="32"/>
      <c r="AG60" s="32"/>
    </row>
    <row r="61" spans="1:33" ht="15" customHeight="1">
      <c r="A61" s="87">
        <v>44366</v>
      </c>
      <c r="B61" s="87"/>
      <c r="C61" s="87"/>
      <c r="D61" s="87"/>
      <c r="E61" s="88"/>
      <c r="F61" s="89"/>
      <c r="G61" s="89"/>
      <c r="H61" s="90"/>
      <c r="I61" s="91" t="str">
        <f t="shared" si="3"/>
        <v/>
      </c>
      <c r="J61" s="91"/>
      <c r="K61" s="91"/>
      <c r="L61" s="91"/>
      <c r="M61" s="92" t="str">
        <f t="shared" si="4"/>
        <v/>
      </c>
      <c r="N61" s="92"/>
      <c r="O61" s="92"/>
      <c r="P61" s="92"/>
      <c r="Q61" s="93"/>
      <c r="R61" s="93"/>
      <c r="S61" s="93"/>
      <c r="T61" s="93"/>
      <c r="U61" s="93"/>
      <c r="V61" s="93"/>
      <c r="W61" s="86" t="str">
        <f t="shared" si="2"/>
        <v/>
      </c>
      <c r="X61" s="86"/>
      <c r="Y61" s="86"/>
      <c r="Z61" s="86"/>
      <c r="AA61" s="86"/>
      <c r="AB61" s="86"/>
      <c r="AC61" s="32"/>
      <c r="AD61" s="31"/>
      <c r="AE61" s="32"/>
      <c r="AF61" s="32"/>
      <c r="AG61" s="32"/>
    </row>
    <row r="62" spans="1:33" ht="15" customHeight="1" thickBot="1">
      <c r="A62" s="87">
        <v>44367</v>
      </c>
      <c r="B62" s="87"/>
      <c r="C62" s="87"/>
      <c r="D62" s="87"/>
      <c r="E62" s="88"/>
      <c r="F62" s="89"/>
      <c r="G62" s="89"/>
      <c r="H62" s="90"/>
      <c r="I62" s="91" t="str">
        <f t="shared" si="3"/>
        <v/>
      </c>
      <c r="J62" s="91"/>
      <c r="K62" s="91"/>
      <c r="L62" s="91"/>
      <c r="M62" s="92" t="str">
        <f t="shared" si="4"/>
        <v/>
      </c>
      <c r="N62" s="92"/>
      <c r="O62" s="92"/>
      <c r="P62" s="92"/>
      <c r="Q62" s="93"/>
      <c r="R62" s="93"/>
      <c r="S62" s="93"/>
      <c r="T62" s="93"/>
      <c r="U62" s="93"/>
      <c r="V62" s="93"/>
      <c r="W62" s="94" t="str">
        <f t="shared" si="2"/>
        <v/>
      </c>
      <c r="X62" s="94"/>
      <c r="Y62" s="94"/>
      <c r="Z62" s="94"/>
      <c r="AA62" s="94"/>
      <c r="AB62" s="94"/>
      <c r="AC62" s="31"/>
      <c r="AD62" s="31"/>
      <c r="AE62" s="32"/>
      <c r="AF62" s="32"/>
      <c r="AG62" s="32"/>
    </row>
    <row r="63" spans="1:33" ht="19.149999999999999" customHeight="1" thickTop="1" thickBot="1">
      <c r="A63" s="80" t="s">
        <v>116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1" t="s">
        <v>93</v>
      </c>
      <c r="R63" s="81"/>
      <c r="S63" s="81"/>
      <c r="T63" s="81"/>
      <c r="U63" s="81"/>
      <c r="V63" s="82"/>
      <c r="W63" s="83">
        <f>IF(COUNTIF(W43:AB62,"対象外"),0,SUM(W43:AB62))</f>
        <v>0</v>
      </c>
      <c r="X63" s="84"/>
      <c r="Y63" s="84"/>
      <c r="Z63" s="84"/>
      <c r="AA63" s="84"/>
      <c r="AB63" s="85"/>
      <c r="AC63" s="77"/>
      <c r="AD63" s="31"/>
      <c r="AE63" s="77"/>
      <c r="AF63" s="77"/>
      <c r="AG63" s="77"/>
    </row>
    <row r="64" spans="1:33" ht="13.9" customHeight="1" thickTop="1">
      <c r="A64" s="7"/>
      <c r="B64" s="7"/>
      <c r="C64" s="7"/>
      <c r="D64" s="77"/>
      <c r="E64" s="7"/>
      <c r="F64" s="7"/>
      <c r="G64" s="77"/>
      <c r="H64" s="77"/>
      <c r="I64" s="7"/>
      <c r="J64" s="7"/>
      <c r="K64" s="33"/>
      <c r="L64" s="77"/>
      <c r="M64" s="7"/>
      <c r="N64" s="7"/>
      <c r="O64" s="77"/>
      <c r="P64" s="77"/>
      <c r="Q64" s="7"/>
      <c r="R64" s="7"/>
      <c r="S64" s="33"/>
      <c r="T64" s="7"/>
      <c r="U64" s="7"/>
      <c r="V64" s="77"/>
      <c r="AB64" s="77"/>
      <c r="AC64" s="77"/>
      <c r="AD64" s="33"/>
      <c r="AE64" s="77"/>
      <c r="AF64" s="77"/>
      <c r="AG64" s="77"/>
    </row>
  </sheetData>
  <mergeCells count="261">
    <mergeCell ref="L24:N24"/>
    <mergeCell ref="W20:Y22"/>
    <mergeCell ref="Z20:AB22"/>
    <mergeCell ref="A21:E21"/>
    <mergeCell ref="F21:H21"/>
    <mergeCell ref="I21:K21"/>
    <mergeCell ref="L21:N21"/>
    <mergeCell ref="A3:AB3"/>
    <mergeCell ref="O5:T5"/>
    <mergeCell ref="U5:Z5"/>
    <mergeCell ref="O6:T6"/>
    <mergeCell ref="U6:Z6"/>
    <mergeCell ref="A9:C9"/>
    <mergeCell ref="D9:X9"/>
    <mergeCell ref="U13:Y13"/>
    <mergeCell ref="Z13:AA13"/>
    <mergeCell ref="N16:R16"/>
    <mergeCell ref="C17:M17"/>
    <mergeCell ref="W19:Y19"/>
    <mergeCell ref="Z19:AB19"/>
    <mergeCell ref="A12:H12"/>
    <mergeCell ref="I12:L12"/>
    <mergeCell ref="B13:H13"/>
    <mergeCell ref="I13:L13"/>
    <mergeCell ref="O13:Q13"/>
    <mergeCell ref="R13:S13"/>
    <mergeCell ref="P21:R22"/>
    <mergeCell ref="S21:U22"/>
    <mergeCell ref="A22:E22"/>
    <mergeCell ref="F22:H22"/>
    <mergeCell ref="A20:E20"/>
    <mergeCell ref="F20:H20"/>
    <mergeCell ref="I20:K20"/>
    <mergeCell ref="L20:N20"/>
    <mergeCell ref="P20:R20"/>
    <mergeCell ref="S20:U20"/>
    <mergeCell ref="I22:K22"/>
    <mergeCell ref="L22:N22"/>
    <mergeCell ref="S24:U24"/>
    <mergeCell ref="P24:R24"/>
    <mergeCell ref="S28:U28"/>
    <mergeCell ref="W28:Y30"/>
    <mergeCell ref="Z28:AB30"/>
    <mergeCell ref="A29:E29"/>
    <mergeCell ref="F29:H29"/>
    <mergeCell ref="I29:K29"/>
    <mergeCell ref="L29:N29"/>
    <mergeCell ref="P29:R30"/>
    <mergeCell ref="S29:U30"/>
    <mergeCell ref="A30:E30"/>
    <mergeCell ref="F30:H30"/>
    <mergeCell ref="I30:K30"/>
    <mergeCell ref="L30:N30"/>
    <mergeCell ref="Z24:AB26"/>
    <mergeCell ref="A25:E25"/>
    <mergeCell ref="F25:H25"/>
    <mergeCell ref="I25:K25"/>
    <mergeCell ref="L25:N25"/>
    <mergeCell ref="P25:R26"/>
    <mergeCell ref="S25:U26"/>
    <mergeCell ref="A26:E26"/>
    <mergeCell ref="F26:H26"/>
    <mergeCell ref="I26:K26"/>
    <mergeCell ref="P28:R28"/>
    <mergeCell ref="S32:U32"/>
    <mergeCell ref="W32:Y34"/>
    <mergeCell ref="Z32:AB34"/>
    <mergeCell ref="A33:E33"/>
    <mergeCell ref="F33:H33"/>
    <mergeCell ref="I33:K33"/>
    <mergeCell ref="L33:N33"/>
    <mergeCell ref="P33:R34"/>
    <mergeCell ref="S33:U34"/>
    <mergeCell ref="A34:E34"/>
    <mergeCell ref="F34:H34"/>
    <mergeCell ref="I34:K34"/>
    <mergeCell ref="L34:N34"/>
    <mergeCell ref="A28:E28"/>
    <mergeCell ref="F28:H28"/>
    <mergeCell ref="I28:K28"/>
    <mergeCell ref="L28:N28"/>
    <mergeCell ref="W24:Y26"/>
    <mergeCell ref="L26:N26"/>
    <mergeCell ref="A24:E24"/>
    <mergeCell ref="F24:H24"/>
    <mergeCell ref="I24:K24"/>
    <mergeCell ref="A36:E36"/>
    <mergeCell ref="F36:H36"/>
    <mergeCell ref="I36:K36"/>
    <mergeCell ref="L36:N36"/>
    <mergeCell ref="P32:R32"/>
    <mergeCell ref="P36:R36"/>
    <mergeCell ref="S36:U36"/>
    <mergeCell ref="W36:Y38"/>
    <mergeCell ref="Z36:AB38"/>
    <mergeCell ref="A37:E37"/>
    <mergeCell ref="F37:H37"/>
    <mergeCell ref="I37:K37"/>
    <mergeCell ref="L37:N37"/>
    <mergeCell ref="P37:R38"/>
    <mergeCell ref="S37:U38"/>
    <mergeCell ref="A38:E38"/>
    <mergeCell ref="F38:H38"/>
    <mergeCell ref="I38:K38"/>
    <mergeCell ref="L38:N38"/>
    <mergeCell ref="A32:E32"/>
    <mergeCell ref="F32:H32"/>
    <mergeCell ref="I32:K32"/>
    <mergeCell ref="L32:N32"/>
    <mergeCell ref="Z39:AB39"/>
    <mergeCell ref="A41:D42"/>
    <mergeCell ref="E41:H42"/>
    <mergeCell ref="I41:L42"/>
    <mergeCell ref="M41:V41"/>
    <mergeCell ref="W41:AB42"/>
    <mergeCell ref="W43:AB43"/>
    <mergeCell ref="A44:D44"/>
    <mergeCell ref="E44:H44"/>
    <mergeCell ref="I44:L44"/>
    <mergeCell ref="M44:P44"/>
    <mergeCell ref="Q44:S44"/>
    <mergeCell ref="T44:V44"/>
    <mergeCell ref="W44:AB44"/>
    <mergeCell ref="M42:P42"/>
    <mergeCell ref="Q42:S42"/>
    <mergeCell ref="T42:V42"/>
    <mergeCell ref="A43:D43"/>
    <mergeCell ref="E43:H43"/>
    <mergeCell ref="I43:L43"/>
    <mergeCell ref="M43:P43"/>
    <mergeCell ref="Q43:S43"/>
    <mergeCell ref="T43:V43"/>
    <mergeCell ref="W45:AB45"/>
    <mergeCell ref="A46:D46"/>
    <mergeCell ref="E46:H46"/>
    <mergeCell ref="I46:L46"/>
    <mergeCell ref="M46:P46"/>
    <mergeCell ref="Q46:S46"/>
    <mergeCell ref="T46:V46"/>
    <mergeCell ref="W46:AB46"/>
    <mergeCell ref="A45:D45"/>
    <mergeCell ref="E45:H45"/>
    <mergeCell ref="I45:L45"/>
    <mergeCell ref="M45:P45"/>
    <mergeCell ref="Q45:S45"/>
    <mergeCell ref="T45:V45"/>
    <mergeCell ref="W47:AB47"/>
    <mergeCell ref="A48:D48"/>
    <mergeCell ref="E48:H48"/>
    <mergeCell ref="I48:L48"/>
    <mergeCell ref="M48:P48"/>
    <mergeCell ref="Q48:S48"/>
    <mergeCell ref="T48:V48"/>
    <mergeCell ref="W48:AB48"/>
    <mergeCell ref="A47:D47"/>
    <mergeCell ref="E47:H47"/>
    <mergeCell ref="I47:L47"/>
    <mergeCell ref="M47:P47"/>
    <mergeCell ref="Q47:S47"/>
    <mergeCell ref="T47:V47"/>
    <mergeCell ref="W49:AB49"/>
    <mergeCell ref="A50:D50"/>
    <mergeCell ref="E50:H50"/>
    <mergeCell ref="I50:L50"/>
    <mergeCell ref="M50:P50"/>
    <mergeCell ref="Q50:S50"/>
    <mergeCell ref="T50:V50"/>
    <mergeCell ref="W50:AB50"/>
    <mergeCell ref="A49:D49"/>
    <mergeCell ref="E49:H49"/>
    <mergeCell ref="I49:L49"/>
    <mergeCell ref="M49:P49"/>
    <mergeCell ref="Q49:S49"/>
    <mergeCell ref="T49:V49"/>
    <mergeCell ref="W51:AB51"/>
    <mergeCell ref="A52:D52"/>
    <mergeCell ref="E52:H52"/>
    <mergeCell ref="I52:L52"/>
    <mergeCell ref="M52:P52"/>
    <mergeCell ref="Q52:S52"/>
    <mergeCell ref="T52:V52"/>
    <mergeCell ref="W52:AB52"/>
    <mergeCell ref="A51:D51"/>
    <mergeCell ref="E51:H51"/>
    <mergeCell ref="I51:L51"/>
    <mergeCell ref="M51:P51"/>
    <mergeCell ref="Q51:S51"/>
    <mergeCell ref="T51:V51"/>
    <mergeCell ref="W53:AB53"/>
    <mergeCell ref="A54:D54"/>
    <mergeCell ref="E54:H54"/>
    <mergeCell ref="I54:L54"/>
    <mergeCell ref="M54:P54"/>
    <mergeCell ref="Q54:S54"/>
    <mergeCell ref="T54:V54"/>
    <mergeCell ref="W54:AB54"/>
    <mergeCell ref="A53:D53"/>
    <mergeCell ref="E53:H53"/>
    <mergeCell ref="I53:L53"/>
    <mergeCell ref="M53:P53"/>
    <mergeCell ref="Q53:S53"/>
    <mergeCell ref="T53:V53"/>
    <mergeCell ref="W55:AB55"/>
    <mergeCell ref="A56:D56"/>
    <mergeCell ref="E56:H56"/>
    <mergeCell ref="I56:L56"/>
    <mergeCell ref="M56:P56"/>
    <mergeCell ref="Q56:S56"/>
    <mergeCell ref="T56:V56"/>
    <mergeCell ref="W56:AB56"/>
    <mergeCell ref="A55:D55"/>
    <mergeCell ref="E55:H55"/>
    <mergeCell ref="I55:L55"/>
    <mergeCell ref="M55:P55"/>
    <mergeCell ref="Q55:S55"/>
    <mergeCell ref="T55:V55"/>
    <mergeCell ref="W57:AB57"/>
    <mergeCell ref="A58:D58"/>
    <mergeCell ref="E58:H58"/>
    <mergeCell ref="I58:L58"/>
    <mergeCell ref="M58:P58"/>
    <mergeCell ref="Q58:S58"/>
    <mergeCell ref="T58:V58"/>
    <mergeCell ref="W58:AB58"/>
    <mergeCell ref="A57:D57"/>
    <mergeCell ref="E57:H57"/>
    <mergeCell ref="I57:L57"/>
    <mergeCell ref="M57:P57"/>
    <mergeCell ref="Q57:S57"/>
    <mergeCell ref="T57:V57"/>
    <mergeCell ref="W59:AB59"/>
    <mergeCell ref="A60:D60"/>
    <mergeCell ref="E60:H60"/>
    <mergeCell ref="I60:L60"/>
    <mergeCell ref="M60:P60"/>
    <mergeCell ref="Q60:S60"/>
    <mergeCell ref="T60:V60"/>
    <mergeCell ref="W60:AB60"/>
    <mergeCell ref="A59:D59"/>
    <mergeCell ref="E59:H59"/>
    <mergeCell ref="I59:L59"/>
    <mergeCell ref="M59:P59"/>
    <mergeCell ref="Q59:S59"/>
    <mergeCell ref="T59:V59"/>
    <mergeCell ref="A63:P63"/>
    <mergeCell ref="Q63:V63"/>
    <mergeCell ref="W63:AB63"/>
    <mergeCell ref="W61:AB61"/>
    <mergeCell ref="A62:D62"/>
    <mergeCell ref="E62:H62"/>
    <mergeCell ref="I62:L62"/>
    <mergeCell ref="M62:P62"/>
    <mergeCell ref="Q62:S62"/>
    <mergeCell ref="T62:V62"/>
    <mergeCell ref="W62:AB62"/>
    <mergeCell ref="A61:D61"/>
    <mergeCell ref="E61:H61"/>
    <mergeCell ref="I61:L61"/>
    <mergeCell ref="M61:P61"/>
    <mergeCell ref="Q61:S61"/>
    <mergeCell ref="T61:V61"/>
  </mergeCells>
  <phoneticPr fontId="1"/>
  <dataValidations count="1">
    <dataValidation type="list" allowBlank="1" showInputMessage="1" showErrorMessage="1" sqref="E43:E62">
      <formula1>$AK$42:$AK$47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16</xdr:row>
                    <xdr:rowOff>0</xdr:rowOff>
                  </from>
                  <to>
                    <xdr:col>1</xdr:col>
                    <xdr:colOff>219075</xdr:colOff>
                    <xdr:row>17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B66"/>
  <sheetViews>
    <sheetView view="pageBreakPreview" zoomScale="145" zoomScaleNormal="130" zoomScaleSheetLayoutView="145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5" ht="16.899999999999999" customHeight="1">
      <c r="A1" s="447" t="s">
        <v>99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37"/>
      <c r="R1" s="38"/>
      <c r="S1" s="38"/>
      <c r="T1" s="38"/>
      <c r="U1" s="39"/>
      <c r="V1" s="39"/>
      <c r="W1" s="39"/>
    </row>
    <row r="2" spans="1:25" ht="16.899999999999999" customHeight="1">
      <c r="A2" s="447" t="s">
        <v>140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0"/>
      <c r="P2" s="450"/>
      <c r="Q2" s="450"/>
      <c r="R2" s="450"/>
      <c r="S2" s="450"/>
      <c r="T2" s="450"/>
      <c r="U2" s="450"/>
      <c r="V2" s="450"/>
      <c r="W2" s="39"/>
    </row>
    <row r="3" spans="1:25" ht="12" customHeight="1">
      <c r="O3" s="130" t="s">
        <v>17</v>
      </c>
      <c r="P3" s="131"/>
      <c r="Q3" s="131"/>
      <c r="R3" s="131"/>
      <c r="S3" s="131"/>
      <c r="T3" s="135"/>
    </row>
    <row r="4" spans="1:25" ht="12" customHeight="1">
      <c r="A4" s="103" t="s">
        <v>66</v>
      </c>
      <c r="B4" s="104"/>
      <c r="C4" s="105"/>
      <c r="D4" s="451"/>
      <c r="E4" s="452"/>
      <c r="F4" s="452"/>
      <c r="G4" s="452"/>
      <c r="H4" s="452"/>
      <c r="I4" s="452"/>
      <c r="J4" s="452"/>
      <c r="K4" s="453"/>
      <c r="O4" s="136">
        <v>0.875</v>
      </c>
      <c r="P4" s="132"/>
      <c r="Q4" s="132"/>
      <c r="R4" s="132"/>
      <c r="S4" s="132"/>
      <c r="T4" s="133"/>
    </row>
    <row r="5" spans="1:25" ht="9" customHeight="1"/>
    <row r="6" spans="1:25" ht="12" customHeight="1">
      <c r="B6" s="14" t="s">
        <v>139</v>
      </c>
    </row>
    <row r="7" spans="1:25" ht="12" customHeight="1">
      <c r="B7" s="14"/>
      <c r="C7" s="137" t="s">
        <v>0</v>
      </c>
      <c r="D7" s="194"/>
      <c r="E7" s="194"/>
      <c r="F7" s="195"/>
      <c r="G7" s="421"/>
      <c r="H7" s="422"/>
      <c r="I7" s="422"/>
      <c r="J7" s="422"/>
      <c r="K7" s="422"/>
      <c r="L7" s="423"/>
    </row>
    <row r="8" spans="1:25" ht="12" customHeight="1">
      <c r="C8" s="137" t="s">
        <v>2</v>
      </c>
      <c r="D8" s="194"/>
      <c r="E8" s="194"/>
      <c r="F8" s="195"/>
      <c r="G8" s="421"/>
      <c r="H8" s="422"/>
      <c r="I8" s="422"/>
      <c r="J8" s="422"/>
      <c r="K8" s="422"/>
      <c r="L8" s="423"/>
    </row>
    <row r="9" spans="1:25" ht="9" customHeight="1">
      <c r="Y9" s="2" t="s">
        <v>74</v>
      </c>
    </row>
    <row r="10" spans="1:25" ht="12" customHeight="1">
      <c r="A10" s="2" t="s">
        <v>70</v>
      </c>
      <c r="Y10" s="2" t="s">
        <v>75</v>
      </c>
    </row>
    <row r="11" spans="1:25" ht="12" customHeight="1">
      <c r="A11" s="156" t="s">
        <v>50</v>
      </c>
      <c r="B11" s="292"/>
      <c r="C11" s="292"/>
      <c r="D11" s="292"/>
      <c r="E11" s="292"/>
      <c r="F11" s="292"/>
      <c r="G11" s="293"/>
      <c r="H11" s="454"/>
      <c r="I11" s="292"/>
      <c r="J11" s="132" t="s">
        <v>51</v>
      </c>
      <c r="K11" s="292"/>
      <c r="L11" s="292"/>
      <c r="M11" s="293"/>
      <c r="N11" s="2" t="s">
        <v>4</v>
      </c>
      <c r="O11" s="296" t="str">
        <f>IF(H11="","",H11*20000)</f>
        <v/>
      </c>
      <c r="P11" s="297"/>
      <c r="Q11" s="297"/>
      <c r="R11" s="297"/>
      <c r="S11" s="297"/>
      <c r="T11" s="132" t="s">
        <v>8</v>
      </c>
      <c r="U11" s="133"/>
      <c r="V11" s="5" t="s">
        <v>84</v>
      </c>
    </row>
    <row r="12" spans="1:25" ht="12" customHeight="1">
      <c r="O12" s="2" t="s">
        <v>52</v>
      </c>
    </row>
    <row r="13" spans="1:25" ht="9" customHeight="1"/>
    <row r="14" spans="1:25" ht="12" customHeight="1">
      <c r="A14" s="2" t="s">
        <v>53</v>
      </c>
      <c r="P14" s="149" t="s">
        <v>56</v>
      </c>
      <c r="Q14" s="150"/>
      <c r="R14" s="150"/>
      <c r="S14" s="149" t="s">
        <v>83</v>
      </c>
      <c r="T14" s="150"/>
      <c r="U14" s="150"/>
    </row>
    <row r="15" spans="1:25" ht="12" customHeight="1">
      <c r="A15" s="156" t="s">
        <v>54</v>
      </c>
      <c r="B15" s="132"/>
      <c r="C15" s="132"/>
      <c r="D15" s="132"/>
      <c r="E15" s="132"/>
      <c r="F15" s="292"/>
      <c r="G15" s="292"/>
      <c r="H15" s="293"/>
      <c r="I15" s="35"/>
      <c r="J15" s="34"/>
      <c r="K15" s="34"/>
      <c r="L15" s="36"/>
      <c r="M15" s="36"/>
      <c r="N15" s="5"/>
      <c r="P15" s="183" t="s">
        <v>55</v>
      </c>
      <c r="Q15" s="270"/>
      <c r="R15" s="271"/>
      <c r="S15" s="319" t="str">
        <f>IF((I16=""),"",ROUNDUP(I17/I16,3))</f>
        <v/>
      </c>
      <c r="T15" s="320"/>
      <c r="U15" s="321"/>
    </row>
    <row r="16" spans="1:25" ht="12" customHeight="1">
      <c r="A16" s="156" t="s">
        <v>58</v>
      </c>
      <c r="B16" s="132"/>
      <c r="C16" s="132"/>
      <c r="D16" s="132"/>
      <c r="E16" s="132"/>
      <c r="F16" s="292"/>
      <c r="G16" s="292"/>
      <c r="H16" s="293"/>
      <c r="I16" s="445"/>
      <c r="J16" s="446"/>
      <c r="K16" s="12" t="s">
        <v>59</v>
      </c>
      <c r="L16" s="13" t="s">
        <v>85</v>
      </c>
      <c r="M16" s="13"/>
      <c r="N16" s="6"/>
      <c r="P16" s="316"/>
      <c r="Q16" s="317"/>
      <c r="R16" s="318"/>
      <c r="S16" s="322"/>
      <c r="T16" s="323"/>
      <c r="U16" s="324"/>
    </row>
    <row r="17" spans="1:21" ht="12" customHeight="1">
      <c r="A17" s="156" t="s">
        <v>60</v>
      </c>
      <c r="B17" s="132"/>
      <c r="C17" s="132"/>
      <c r="D17" s="132"/>
      <c r="E17" s="132"/>
      <c r="F17" s="292"/>
      <c r="G17" s="292"/>
      <c r="H17" s="293"/>
      <c r="I17" s="445"/>
      <c r="J17" s="446"/>
      <c r="K17" s="12" t="s">
        <v>59</v>
      </c>
      <c r="L17" s="13" t="s">
        <v>86</v>
      </c>
      <c r="M17" s="13"/>
      <c r="N17" s="6"/>
      <c r="P17" s="272"/>
      <c r="Q17" s="149"/>
      <c r="R17" s="273"/>
      <c r="S17" s="325"/>
      <c r="T17" s="326"/>
      <c r="U17" s="327"/>
    </row>
    <row r="18" spans="1:21" ht="6" customHeight="1"/>
    <row r="19" spans="1:21" ht="12" customHeight="1">
      <c r="A19" s="156" t="s">
        <v>61</v>
      </c>
      <c r="B19" s="132"/>
      <c r="C19" s="132"/>
      <c r="D19" s="132"/>
      <c r="E19" s="132"/>
      <c r="F19" s="292"/>
      <c r="G19" s="292"/>
      <c r="H19" s="293"/>
      <c r="I19" s="35"/>
      <c r="J19" s="34"/>
      <c r="K19" s="34"/>
      <c r="L19" s="36"/>
      <c r="M19" s="36"/>
      <c r="N19" s="5"/>
      <c r="P19" s="183" t="s">
        <v>62</v>
      </c>
      <c r="Q19" s="270"/>
      <c r="R19" s="271"/>
      <c r="S19" s="319" t="str">
        <f>IF((I20=""),"",ROUNDUP(I21/I20,3))</f>
        <v/>
      </c>
      <c r="T19" s="320"/>
      <c r="U19" s="321"/>
    </row>
    <row r="20" spans="1:21" ht="12" customHeight="1">
      <c r="A20" s="156" t="s">
        <v>58</v>
      </c>
      <c r="B20" s="132"/>
      <c r="C20" s="132"/>
      <c r="D20" s="132"/>
      <c r="E20" s="132"/>
      <c r="F20" s="292"/>
      <c r="G20" s="292"/>
      <c r="H20" s="293"/>
      <c r="I20" s="445"/>
      <c r="J20" s="446"/>
      <c r="K20" s="12" t="s">
        <v>59</v>
      </c>
      <c r="L20" s="13"/>
      <c r="M20" s="13"/>
      <c r="N20" s="6"/>
      <c r="P20" s="316"/>
      <c r="Q20" s="317"/>
      <c r="R20" s="318"/>
      <c r="S20" s="322"/>
      <c r="T20" s="323"/>
      <c r="U20" s="324"/>
    </row>
    <row r="21" spans="1:21" ht="12" customHeight="1">
      <c r="A21" s="156" t="s">
        <v>60</v>
      </c>
      <c r="B21" s="132"/>
      <c r="C21" s="132"/>
      <c r="D21" s="132"/>
      <c r="E21" s="132"/>
      <c r="F21" s="292"/>
      <c r="G21" s="292"/>
      <c r="H21" s="293"/>
      <c r="I21" s="445"/>
      <c r="J21" s="446"/>
      <c r="K21" s="12" t="s">
        <v>59</v>
      </c>
      <c r="L21" s="13"/>
      <c r="M21" s="13"/>
      <c r="N21" s="6"/>
      <c r="P21" s="272"/>
      <c r="Q21" s="149"/>
      <c r="R21" s="273"/>
      <c r="S21" s="325"/>
      <c r="T21" s="326"/>
      <c r="U21" s="327"/>
    </row>
    <row r="22" spans="1:21" ht="6" customHeight="1"/>
    <row r="23" spans="1:21" ht="12" customHeight="1">
      <c r="A23" s="156" t="s">
        <v>63</v>
      </c>
      <c r="B23" s="132"/>
      <c r="C23" s="132"/>
      <c r="D23" s="132"/>
      <c r="E23" s="132"/>
      <c r="F23" s="292"/>
      <c r="G23" s="292"/>
      <c r="H23" s="293"/>
      <c r="I23" s="35"/>
      <c r="J23" s="34"/>
      <c r="K23" s="34"/>
      <c r="L23" s="36"/>
      <c r="M23" s="36"/>
      <c r="N23" s="5"/>
      <c r="P23" s="183" t="s">
        <v>64</v>
      </c>
      <c r="Q23" s="270"/>
      <c r="R23" s="271"/>
      <c r="S23" s="319" t="str">
        <f>IF((I24=""),"",ROUNDUP(I25/I24,3))</f>
        <v/>
      </c>
      <c r="T23" s="320"/>
      <c r="U23" s="321"/>
    </row>
    <row r="24" spans="1:21" ht="12" customHeight="1">
      <c r="A24" s="156" t="s">
        <v>58</v>
      </c>
      <c r="B24" s="132"/>
      <c r="C24" s="132"/>
      <c r="D24" s="132"/>
      <c r="E24" s="132"/>
      <c r="F24" s="292"/>
      <c r="G24" s="292"/>
      <c r="H24" s="293"/>
      <c r="I24" s="445"/>
      <c r="J24" s="446"/>
      <c r="K24" s="12" t="s">
        <v>59</v>
      </c>
      <c r="L24" s="13"/>
      <c r="M24" s="13"/>
      <c r="N24" s="6"/>
      <c r="P24" s="316"/>
      <c r="Q24" s="317"/>
      <c r="R24" s="318"/>
      <c r="S24" s="322"/>
      <c r="T24" s="323"/>
      <c r="U24" s="324"/>
    </row>
    <row r="25" spans="1:21" ht="12" customHeight="1">
      <c r="A25" s="156" t="s">
        <v>60</v>
      </c>
      <c r="B25" s="132"/>
      <c r="C25" s="132"/>
      <c r="D25" s="132"/>
      <c r="E25" s="132"/>
      <c r="F25" s="292"/>
      <c r="G25" s="292"/>
      <c r="H25" s="293"/>
      <c r="I25" s="445"/>
      <c r="J25" s="446"/>
      <c r="K25" s="12" t="s">
        <v>59</v>
      </c>
      <c r="L25" s="13"/>
      <c r="M25" s="13"/>
      <c r="N25" s="6"/>
      <c r="P25" s="272"/>
      <c r="Q25" s="149"/>
      <c r="R25" s="273"/>
      <c r="S25" s="325"/>
      <c r="T25" s="326"/>
      <c r="U25" s="327"/>
    </row>
    <row r="26" spans="1:21" ht="6" customHeight="1">
      <c r="S26" s="290" t="s">
        <v>98</v>
      </c>
      <c r="T26" s="290"/>
      <c r="U26" s="290"/>
    </row>
    <row r="27" spans="1:21" ht="12" customHeight="1">
      <c r="A27" s="2" t="s">
        <v>29</v>
      </c>
      <c r="S27" s="291"/>
      <c r="T27" s="291"/>
      <c r="U27" s="291"/>
    </row>
    <row r="28" spans="1:21" ht="13.9" customHeight="1">
      <c r="A28" s="98" t="s">
        <v>30</v>
      </c>
      <c r="B28" s="181"/>
      <c r="C28" s="181"/>
      <c r="D28" s="183" t="s">
        <v>56</v>
      </c>
      <c r="E28" s="184"/>
      <c r="F28" s="264" t="s">
        <v>106</v>
      </c>
      <c r="G28" s="271"/>
      <c r="H28" s="444" t="s">
        <v>105</v>
      </c>
      <c r="I28" s="330"/>
      <c r="J28" s="330"/>
      <c r="K28" s="330"/>
      <c r="L28" s="331"/>
    </row>
    <row r="29" spans="1:21" ht="13.9" customHeight="1">
      <c r="A29" s="182"/>
      <c r="B29" s="182"/>
      <c r="C29" s="182"/>
      <c r="D29" s="185"/>
      <c r="E29" s="186"/>
      <c r="F29" s="272"/>
      <c r="G29" s="273"/>
      <c r="H29" s="332"/>
      <c r="I29" s="330"/>
      <c r="J29" s="330"/>
      <c r="K29" s="330"/>
      <c r="L29" s="331"/>
      <c r="M29" s="96" t="s">
        <v>41</v>
      </c>
      <c r="N29" s="396"/>
      <c r="O29" s="396"/>
      <c r="P29" s="396"/>
    </row>
    <row r="30" spans="1:21" ht="13.9" customHeight="1">
      <c r="A30" s="87">
        <v>44332</v>
      </c>
      <c r="B30" s="440"/>
      <c r="C30" s="440"/>
      <c r="D30" s="441"/>
      <c r="E30" s="195"/>
      <c r="F30" s="360" t="str">
        <f t="shared" ref="F30:F45" si="0">IF(D30="","",IF(D30="対応なし","支給しない",VLOOKUP(D30,$P$15:$U$25,4,FALSE)))</f>
        <v/>
      </c>
      <c r="G30" s="361"/>
      <c r="H30" s="455" t="str">
        <f t="shared" ref="H30:H45" si="1">IF(F30="","",IF(F30="支給しない","対象外",ROUNDUP($O$11*F30,-3)))</f>
        <v/>
      </c>
      <c r="I30" s="194"/>
      <c r="J30" s="194"/>
      <c r="K30" s="194"/>
      <c r="L30" s="195"/>
      <c r="M30" s="456" t="str">
        <f t="shared" ref="M30:M45" si="2">H30</f>
        <v/>
      </c>
      <c r="N30" s="457"/>
      <c r="O30" s="457"/>
      <c r="P30" s="457"/>
    </row>
    <row r="31" spans="1:21" ht="13.9" customHeight="1">
      <c r="A31" s="87">
        <v>44333</v>
      </c>
      <c r="B31" s="440"/>
      <c r="C31" s="440"/>
      <c r="D31" s="441"/>
      <c r="E31" s="293"/>
      <c r="F31" s="360" t="str">
        <f t="shared" si="0"/>
        <v/>
      </c>
      <c r="G31" s="361"/>
      <c r="H31" s="455" t="str">
        <f t="shared" si="1"/>
        <v/>
      </c>
      <c r="I31" s="194"/>
      <c r="J31" s="194"/>
      <c r="K31" s="194"/>
      <c r="L31" s="195"/>
      <c r="M31" s="456" t="str">
        <f t="shared" si="2"/>
        <v/>
      </c>
      <c r="N31" s="457"/>
      <c r="O31" s="457"/>
      <c r="P31" s="457"/>
    </row>
    <row r="32" spans="1:21" ht="13.9" customHeight="1">
      <c r="A32" s="87">
        <v>44334</v>
      </c>
      <c r="B32" s="440"/>
      <c r="C32" s="440"/>
      <c r="D32" s="441"/>
      <c r="E32" s="195"/>
      <c r="F32" s="360" t="str">
        <f t="shared" si="0"/>
        <v/>
      </c>
      <c r="G32" s="361"/>
      <c r="H32" s="455" t="str">
        <f t="shared" si="1"/>
        <v/>
      </c>
      <c r="I32" s="194"/>
      <c r="J32" s="194"/>
      <c r="K32" s="194"/>
      <c r="L32" s="195"/>
      <c r="M32" s="456" t="str">
        <f t="shared" si="2"/>
        <v/>
      </c>
      <c r="N32" s="457"/>
      <c r="O32" s="457"/>
      <c r="P32" s="457"/>
    </row>
    <row r="33" spans="1:28" ht="13.9" customHeight="1">
      <c r="A33" s="87">
        <v>44335</v>
      </c>
      <c r="B33" s="440"/>
      <c r="C33" s="440"/>
      <c r="D33" s="441"/>
      <c r="E33" s="195"/>
      <c r="F33" s="360" t="str">
        <f t="shared" si="0"/>
        <v/>
      </c>
      <c r="G33" s="361"/>
      <c r="H33" s="455" t="str">
        <f t="shared" si="1"/>
        <v/>
      </c>
      <c r="I33" s="194"/>
      <c r="J33" s="194"/>
      <c r="K33" s="194"/>
      <c r="L33" s="195"/>
      <c r="M33" s="456" t="str">
        <f t="shared" si="2"/>
        <v/>
      </c>
      <c r="N33" s="457"/>
      <c r="O33" s="457"/>
      <c r="P33" s="457"/>
    </row>
    <row r="34" spans="1:28" ht="13.9" customHeight="1">
      <c r="A34" s="87">
        <v>44336</v>
      </c>
      <c r="B34" s="440"/>
      <c r="C34" s="440"/>
      <c r="D34" s="441"/>
      <c r="E34" s="293"/>
      <c r="F34" s="360" t="str">
        <f t="shared" si="0"/>
        <v/>
      </c>
      <c r="G34" s="361"/>
      <c r="H34" s="455" t="str">
        <f t="shared" si="1"/>
        <v/>
      </c>
      <c r="I34" s="194"/>
      <c r="J34" s="194"/>
      <c r="K34" s="194"/>
      <c r="L34" s="195"/>
      <c r="M34" s="456" t="str">
        <f t="shared" si="2"/>
        <v/>
      </c>
      <c r="N34" s="457"/>
      <c r="O34" s="457"/>
      <c r="P34" s="457"/>
    </row>
    <row r="35" spans="1:28" ht="13.9" customHeight="1">
      <c r="A35" s="87">
        <v>44337</v>
      </c>
      <c r="B35" s="440"/>
      <c r="C35" s="440"/>
      <c r="D35" s="441"/>
      <c r="E35" s="195"/>
      <c r="F35" s="360" t="str">
        <f t="shared" si="0"/>
        <v/>
      </c>
      <c r="G35" s="361"/>
      <c r="H35" s="455" t="str">
        <f t="shared" si="1"/>
        <v/>
      </c>
      <c r="I35" s="194"/>
      <c r="J35" s="194"/>
      <c r="K35" s="194"/>
      <c r="L35" s="195"/>
      <c r="M35" s="456" t="str">
        <f t="shared" si="2"/>
        <v/>
      </c>
      <c r="N35" s="457"/>
      <c r="O35" s="457"/>
      <c r="P35" s="457"/>
    </row>
    <row r="36" spans="1:28" ht="13.9" customHeight="1">
      <c r="A36" s="87">
        <v>44338</v>
      </c>
      <c r="B36" s="440"/>
      <c r="C36" s="440"/>
      <c r="D36" s="441"/>
      <c r="E36" s="195"/>
      <c r="F36" s="360" t="str">
        <f t="shared" si="0"/>
        <v/>
      </c>
      <c r="G36" s="361"/>
      <c r="H36" s="455" t="str">
        <f t="shared" si="1"/>
        <v/>
      </c>
      <c r="I36" s="194"/>
      <c r="J36" s="194"/>
      <c r="K36" s="194"/>
      <c r="L36" s="195"/>
      <c r="M36" s="456" t="str">
        <f t="shared" si="2"/>
        <v/>
      </c>
      <c r="N36" s="457"/>
      <c r="O36" s="457"/>
      <c r="P36" s="457"/>
    </row>
    <row r="37" spans="1:28" ht="13.9" customHeight="1">
      <c r="A37" s="87">
        <v>44339</v>
      </c>
      <c r="B37" s="440"/>
      <c r="C37" s="440"/>
      <c r="D37" s="441"/>
      <c r="E37" s="195"/>
      <c r="F37" s="360" t="str">
        <f t="shared" si="0"/>
        <v/>
      </c>
      <c r="G37" s="361"/>
      <c r="H37" s="455" t="str">
        <f t="shared" si="1"/>
        <v/>
      </c>
      <c r="I37" s="194"/>
      <c r="J37" s="194"/>
      <c r="K37" s="194"/>
      <c r="L37" s="195"/>
      <c r="M37" s="456" t="str">
        <f t="shared" si="2"/>
        <v/>
      </c>
      <c r="N37" s="457"/>
      <c r="O37" s="457"/>
      <c r="P37" s="457"/>
    </row>
    <row r="38" spans="1:28" ht="13.9" customHeight="1">
      <c r="A38" s="87">
        <v>44340</v>
      </c>
      <c r="B38" s="440"/>
      <c r="C38" s="440"/>
      <c r="D38" s="441"/>
      <c r="E38" s="293"/>
      <c r="F38" s="360" t="str">
        <f t="shared" si="0"/>
        <v/>
      </c>
      <c r="G38" s="361"/>
      <c r="H38" s="455" t="str">
        <f t="shared" si="1"/>
        <v/>
      </c>
      <c r="I38" s="194"/>
      <c r="J38" s="194"/>
      <c r="K38" s="194"/>
      <c r="L38" s="195"/>
      <c r="M38" s="456" t="str">
        <f t="shared" si="2"/>
        <v/>
      </c>
      <c r="N38" s="457"/>
      <c r="O38" s="457"/>
      <c r="P38" s="457"/>
    </row>
    <row r="39" spans="1:28" ht="13.9" customHeight="1">
      <c r="A39" s="87">
        <v>44341</v>
      </c>
      <c r="B39" s="440"/>
      <c r="C39" s="440"/>
      <c r="D39" s="441"/>
      <c r="E39" s="195"/>
      <c r="F39" s="360" t="str">
        <f t="shared" si="0"/>
        <v/>
      </c>
      <c r="G39" s="361"/>
      <c r="H39" s="455" t="str">
        <f t="shared" si="1"/>
        <v/>
      </c>
      <c r="I39" s="194"/>
      <c r="J39" s="194"/>
      <c r="K39" s="194"/>
      <c r="L39" s="195"/>
      <c r="M39" s="456" t="str">
        <f t="shared" si="2"/>
        <v/>
      </c>
      <c r="N39" s="457"/>
      <c r="O39" s="457"/>
      <c r="P39" s="457"/>
    </row>
    <row r="40" spans="1:28" ht="13.9" customHeight="1">
      <c r="A40" s="87">
        <v>44342</v>
      </c>
      <c r="B40" s="440"/>
      <c r="C40" s="440"/>
      <c r="D40" s="441"/>
      <c r="E40" s="195"/>
      <c r="F40" s="360" t="str">
        <f t="shared" si="0"/>
        <v/>
      </c>
      <c r="G40" s="361"/>
      <c r="H40" s="455" t="str">
        <f t="shared" si="1"/>
        <v/>
      </c>
      <c r="I40" s="194"/>
      <c r="J40" s="194"/>
      <c r="K40" s="194"/>
      <c r="L40" s="195"/>
      <c r="M40" s="456" t="str">
        <f t="shared" si="2"/>
        <v/>
      </c>
      <c r="N40" s="457"/>
      <c r="O40" s="457"/>
      <c r="P40" s="457"/>
    </row>
    <row r="41" spans="1:28" ht="13.9" customHeight="1">
      <c r="A41" s="87">
        <v>44343</v>
      </c>
      <c r="B41" s="440"/>
      <c r="C41" s="440"/>
      <c r="D41" s="441"/>
      <c r="E41" s="293"/>
      <c r="F41" s="360" t="str">
        <f t="shared" si="0"/>
        <v/>
      </c>
      <c r="G41" s="361"/>
      <c r="H41" s="455" t="str">
        <f t="shared" si="1"/>
        <v/>
      </c>
      <c r="I41" s="194"/>
      <c r="J41" s="194"/>
      <c r="K41" s="194"/>
      <c r="L41" s="195"/>
      <c r="M41" s="456" t="str">
        <f t="shared" si="2"/>
        <v/>
      </c>
      <c r="N41" s="457"/>
      <c r="O41" s="457"/>
      <c r="P41" s="457"/>
      <c r="AB41" s="2" t="s">
        <v>55</v>
      </c>
    </row>
    <row r="42" spans="1:28" ht="13.9" customHeight="1">
      <c r="A42" s="87">
        <v>44344</v>
      </c>
      <c r="B42" s="440"/>
      <c r="C42" s="440"/>
      <c r="D42" s="441"/>
      <c r="E42" s="195"/>
      <c r="F42" s="360" t="str">
        <f t="shared" si="0"/>
        <v/>
      </c>
      <c r="G42" s="361"/>
      <c r="H42" s="455" t="str">
        <f t="shared" si="1"/>
        <v/>
      </c>
      <c r="I42" s="194"/>
      <c r="J42" s="194"/>
      <c r="K42" s="194"/>
      <c r="L42" s="195"/>
      <c r="M42" s="456" t="str">
        <f t="shared" si="2"/>
        <v/>
      </c>
      <c r="N42" s="457"/>
      <c r="O42" s="457"/>
      <c r="P42" s="457"/>
      <c r="AB42" s="2" t="s">
        <v>62</v>
      </c>
    </row>
    <row r="43" spans="1:28" ht="13.9" customHeight="1">
      <c r="A43" s="87">
        <v>44345</v>
      </c>
      <c r="B43" s="440"/>
      <c r="C43" s="440"/>
      <c r="D43" s="441"/>
      <c r="E43" s="195"/>
      <c r="F43" s="360" t="str">
        <f t="shared" si="0"/>
        <v/>
      </c>
      <c r="G43" s="361"/>
      <c r="H43" s="455" t="str">
        <f t="shared" si="1"/>
        <v/>
      </c>
      <c r="I43" s="194"/>
      <c r="J43" s="194"/>
      <c r="K43" s="194"/>
      <c r="L43" s="195"/>
      <c r="M43" s="456" t="str">
        <f t="shared" si="2"/>
        <v/>
      </c>
      <c r="N43" s="457"/>
      <c r="O43" s="457"/>
      <c r="P43" s="457"/>
      <c r="AB43" s="2" t="s">
        <v>65</v>
      </c>
    </row>
    <row r="44" spans="1:28" ht="13.9" customHeight="1">
      <c r="A44" s="87">
        <v>44346</v>
      </c>
      <c r="B44" s="440"/>
      <c r="C44" s="440"/>
      <c r="D44" s="441"/>
      <c r="E44" s="293"/>
      <c r="F44" s="360" t="str">
        <f t="shared" si="0"/>
        <v/>
      </c>
      <c r="G44" s="361"/>
      <c r="H44" s="455" t="str">
        <f t="shared" si="1"/>
        <v/>
      </c>
      <c r="I44" s="194"/>
      <c r="J44" s="194"/>
      <c r="K44" s="194"/>
      <c r="L44" s="195"/>
      <c r="M44" s="456" t="str">
        <f t="shared" si="2"/>
        <v/>
      </c>
      <c r="N44" s="457"/>
      <c r="O44" s="457"/>
      <c r="P44" s="457"/>
      <c r="AB44" s="42" t="s">
        <v>96</v>
      </c>
    </row>
    <row r="45" spans="1:28" ht="13.9" customHeight="1" thickBot="1">
      <c r="A45" s="87">
        <v>44347</v>
      </c>
      <c r="B45" s="440"/>
      <c r="C45" s="440"/>
      <c r="D45" s="441"/>
      <c r="E45" s="195"/>
      <c r="F45" s="360" t="str">
        <f t="shared" si="0"/>
        <v/>
      </c>
      <c r="G45" s="361"/>
      <c r="H45" s="455" t="str">
        <f t="shared" si="1"/>
        <v/>
      </c>
      <c r="I45" s="194"/>
      <c r="J45" s="194"/>
      <c r="K45" s="194"/>
      <c r="L45" s="195"/>
      <c r="M45" s="456" t="str">
        <f t="shared" si="2"/>
        <v/>
      </c>
      <c r="N45" s="457"/>
      <c r="O45" s="457"/>
      <c r="P45" s="457"/>
    </row>
    <row r="46" spans="1:28" ht="15" customHeight="1" thickTop="1" thickBot="1">
      <c r="A46" s="137" t="s">
        <v>38</v>
      </c>
      <c r="B46" s="194"/>
      <c r="C46" s="194"/>
      <c r="D46" s="194"/>
      <c r="E46" s="194"/>
      <c r="F46" s="194"/>
      <c r="G46" s="435"/>
      <c r="H46" s="436">
        <f>IF(COUNTIF(H32:L45,"対象外"),0,SUM(H30:L45))</f>
        <v>0</v>
      </c>
      <c r="I46" s="437"/>
      <c r="J46" s="437"/>
      <c r="K46" s="437"/>
      <c r="L46" s="438"/>
      <c r="M46" s="439">
        <f>IF(H46=0,0,(SUM(M30:P45)))</f>
        <v>0</v>
      </c>
      <c r="N46" s="396"/>
      <c r="O46" s="396"/>
      <c r="P46" s="396"/>
    </row>
    <row r="47" spans="1:28" ht="14.25" customHeight="1" thickTop="1">
      <c r="H47" s="249" t="s">
        <v>93</v>
      </c>
      <c r="I47" s="249"/>
      <c r="J47" s="249"/>
      <c r="K47" s="249"/>
      <c r="L47" s="249"/>
      <c r="M47" s="109"/>
      <c r="N47" s="157"/>
      <c r="O47" s="157"/>
      <c r="P47" s="157"/>
    </row>
    <row r="48" spans="1:28" ht="15" customHeight="1"/>
    <row r="49" spans="25:27" ht="15" customHeight="1">
      <c r="Y49" s="42"/>
      <c r="Z49" s="43"/>
      <c r="AA49" s="43"/>
    </row>
    <row r="50" spans="25:27" ht="15" customHeight="1">
      <c r="Y50" s="42"/>
      <c r="Z50" s="43"/>
      <c r="AA50" s="43"/>
    </row>
    <row r="51" spans="25:27" ht="15" customHeight="1">
      <c r="Y51" s="42"/>
      <c r="Z51" s="43"/>
      <c r="AA51" s="43"/>
    </row>
    <row r="52" spans="25:27" ht="15" customHeight="1">
      <c r="Y52" s="42"/>
      <c r="Z52" s="43"/>
      <c r="AA52" s="43"/>
    </row>
    <row r="53" spans="25:27" ht="15" customHeight="1">
      <c r="Y53" s="42"/>
      <c r="Z53" s="43"/>
      <c r="AA53" s="43"/>
    </row>
    <row r="54" spans="25:27" ht="15" customHeight="1">
      <c r="Y54" s="42"/>
      <c r="Z54" s="43"/>
      <c r="AA54" s="43"/>
    </row>
    <row r="55" spans="25:27" ht="15" customHeight="1">
      <c r="Y55" s="42"/>
      <c r="Z55" s="43"/>
      <c r="AA55" s="43"/>
    </row>
    <row r="56" spans="25:27" ht="15" customHeight="1"/>
    <row r="57" spans="25:27" ht="15" customHeight="1"/>
    <row r="58" spans="25:27" ht="15" customHeight="1"/>
    <row r="59" spans="25:27" ht="15" customHeight="1"/>
    <row r="60" spans="25:27" ht="15" customHeight="1"/>
    <row r="61" spans="25:27" ht="15" customHeight="1"/>
    <row r="62" spans="25:27" ht="15" customHeight="1"/>
    <row r="63" spans="25:27" ht="15" customHeight="1"/>
    <row r="64" spans="25:27" ht="15" customHeight="1"/>
    <row r="65" ht="15" customHeight="1"/>
    <row r="66" ht="19.149999999999999" customHeight="1"/>
  </sheetData>
  <mergeCells count="129">
    <mergeCell ref="A1:P1"/>
    <mergeCell ref="A2:V2"/>
    <mergeCell ref="A45:C45"/>
    <mergeCell ref="D45:E45"/>
    <mergeCell ref="F45:G45"/>
    <mergeCell ref="H45:L45"/>
    <mergeCell ref="M43:P43"/>
    <mergeCell ref="A44:C44"/>
    <mergeCell ref="D44:E44"/>
    <mergeCell ref="S26:U27"/>
    <mergeCell ref="M39:P39"/>
    <mergeCell ref="A40:C40"/>
    <mergeCell ref="D40:E40"/>
    <mergeCell ref="F40:G40"/>
    <mergeCell ref="H40:L40"/>
    <mergeCell ref="M40:P40"/>
    <mergeCell ref="A39:C39"/>
    <mergeCell ref="D39:E39"/>
    <mergeCell ref="F39:G39"/>
    <mergeCell ref="H39:L39"/>
    <mergeCell ref="M37:P37"/>
    <mergeCell ref="A38:C38"/>
    <mergeCell ref="D38:E38"/>
    <mergeCell ref="F38:G38"/>
    <mergeCell ref="H47:L47"/>
    <mergeCell ref="M47:P47"/>
    <mergeCell ref="M45:P45"/>
    <mergeCell ref="H46:L46"/>
    <mergeCell ref="M46:P46"/>
    <mergeCell ref="M41:P41"/>
    <mergeCell ref="A42:C42"/>
    <mergeCell ref="D42:E42"/>
    <mergeCell ref="F42:G42"/>
    <mergeCell ref="H42:L42"/>
    <mergeCell ref="M42:P42"/>
    <mergeCell ref="A41:C41"/>
    <mergeCell ref="D41:E41"/>
    <mergeCell ref="F41:G41"/>
    <mergeCell ref="H41:L41"/>
    <mergeCell ref="F44:G44"/>
    <mergeCell ref="H44:L44"/>
    <mergeCell ref="M44:P44"/>
    <mergeCell ref="A43:C43"/>
    <mergeCell ref="D43:E43"/>
    <mergeCell ref="F43:G43"/>
    <mergeCell ref="H43:L43"/>
    <mergeCell ref="A46:G46"/>
    <mergeCell ref="H38:L38"/>
    <mergeCell ref="M38:P38"/>
    <mergeCell ref="A37:C37"/>
    <mergeCell ref="D37:E37"/>
    <mergeCell ref="F37:G37"/>
    <mergeCell ref="H37:L37"/>
    <mergeCell ref="M35:P35"/>
    <mergeCell ref="A36:C36"/>
    <mergeCell ref="D36:E36"/>
    <mergeCell ref="F36:G36"/>
    <mergeCell ref="H36:L36"/>
    <mergeCell ref="M36:P36"/>
    <mergeCell ref="A35:C35"/>
    <mergeCell ref="D35:E35"/>
    <mergeCell ref="F35:G35"/>
    <mergeCell ref="H35:L35"/>
    <mergeCell ref="M33:P33"/>
    <mergeCell ref="A34:C34"/>
    <mergeCell ref="D34:E34"/>
    <mergeCell ref="F34:G34"/>
    <mergeCell ref="H34:L34"/>
    <mergeCell ref="M34:P34"/>
    <mergeCell ref="A33:C33"/>
    <mergeCell ref="D33:E33"/>
    <mergeCell ref="F33:G33"/>
    <mergeCell ref="H33:L33"/>
    <mergeCell ref="M31:P31"/>
    <mergeCell ref="A32:C32"/>
    <mergeCell ref="D32:E32"/>
    <mergeCell ref="F32:G32"/>
    <mergeCell ref="H32:L32"/>
    <mergeCell ref="M32:P32"/>
    <mergeCell ref="A31:C31"/>
    <mergeCell ref="D31:E31"/>
    <mergeCell ref="F31:G31"/>
    <mergeCell ref="H31:L31"/>
    <mergeCell ref="M29:P29"/>
    <mergeCell ref="A30:C30"/>
    <mergeCell ref="D30:E30"/>
    <mergeCell ref="F30:G30"/>
    <mergeCell ref="H30:L30"/>
    <mergeCell ref="M30:P30"/>
    <mergeCell ref="A28:C29"/>
    <mergeCell ref="D28:E29"/>
    <mergeCell ref="F28:G29"/>
    <mergeCell ref="H28:L29"/>
    <mergeCell ref="A23:H23"/>
    <mergeCell ref="P23:R25"/>
    <mergeCell ref="S23:U25"/>
    <mergeCell ref="A24:H24"/>
    <mergeCell ref="I24:J24"/>
    <mergeCell ref="A25:H25"/>
    <mergeCell ref="I25:J25"/>
    <mergeCell ref="A19:H19"/>
    <mergeCell ref="P19:R21"/>
    <mergeCell ref="S19:U21"/>
    <mergeCell ref="A20:H20"/>
    <mergeCell ref="I20:J20"/>
    <mergeCell ref="A21:H21"/>
    <mergeCell ref="I21:J21"/>
    <mergeCell ref="O3:T3"/>
    <mergeCell ref="A4:C4"/>
    <mergeCell ref="D4:K4"/>
    <mergeCell ref="O4:T4"/>
    <mergeCell ref="P14:R14"/>
    <mergeCell ref="A15:H15"/>
    <mergeCell ref="P15:R17"/>
    <mergeCell ref="O11:S11"/>
    <mergeCell ref="T11:U11"/>
    <mergeCell ref="C7:F7"/>
    <mergeCell ref="S15:U17"/>
    <mergeCell ref="A16:H16"/>
    <mergeCell ref="I16:J16"/>
    <mergeCell ref="A17:H17"/>
    <mergeCell ref="I17:J17"/>
    <mergeCell ref="S14:U14"/>
    <mergeCell ref="G7:L7"/>
    <mergeCell ref="C8:F8"/>
    <mergeCell ref="G8:L8"/>
    <mergeCell ref="A11:G11"/>
    <mergeCell ref="H11:I11"/>
    <mergeCell ref="J11:M11"/>
  </mergeCells>
  <phoneticPr fontId="1"/>
  <dataValidations count="2">
    <dataValidation type="list" allowBlank="1" showInputMessage="1" showErrorMessage="1" sqref="D30:E45">
      <formula1>$AB$41:$AB$44</formula1>
    </dataValidation>
    <dataValidation type="list" allowBlank="1" showInputMessage="1" showErrorMessage="1" sqref="G8:L8">
      <formula1>$Y$9:$Y$10</formula1>
    </dataValidation>
  </dataValidations>
  <pageMargins left="0.51181102362204722" right="0.51181102362204722" top="0.35433070866141736" bottom="0.35433070866141736" header="0.31496062992125984" footer="0.31496062992125984"/>
  <pageSetup paperSize="9" scale="12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1"/>
  <sheetViews>
    <sheetView view="pageBreakPreview" topLeftCell="A13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6.899999999999999" customHeight="1">
      <c r="A1" s="447" t="s">
        <v>141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  <c r="P1" s="448"/>
      <c r="Q1" s="448"/>
      <c r="R1" s="449"/>
      <c r="S1" s="449"/>
      <c r="T1" s="449"/>
      <c r="U1" s="450"/>
      <c r="V1" s="450"/>
      <c r="W1" s="450"/>
    </row>
    <row r="2" spans="1:28" ht="12" customHeight="1">
      <c r="O2" s="130" t="s">
        <v>17</v>
      </c>
      <c r="P2" s="131"/>
      <c r="Q2" s="131"/>
      <c r="R2" s="131"/>
      <c r="S2" s="131"/>
      <c r="T2" s="135"/>
    </row>
    <row r="3" spans="1:28" ht="12" customHeight="1">
      <c r="A3" s="103" t="s">
        <v>66</v>
      </c>
      <c r="B3" s="104"/>
      <c r="C3" s="105"/>
      <c r="D3" s="451"/>
      <c r="E3" s="452"/>
      <c r="F3" s="452"/>
      <c r="G3" s="452"/>
      <c r="H3" s="452"/>
      <c r="I3" s="452"/>
      <c r="J3" s="452"/>
      <c r="K3" s="453"/>
      <c r="O3" s="136">
        <v>0.83333333333333337</v>
      </c>
      <c r="P3" s="132"/>
      <c r="Q3" s="132"/>
      <c r="R3" s="132"/>
      <c r="S3" s="132"/>
      <c r="T3" s="133"/>
    </row>
    <row r="4" spans="1:28" ht="9.6" customHeight="1"/>
    <row r="5" spans="1:28" ht="12" customHeight="1">
      <c r="A5" s="417" t="s">
        <v>80</v>
      </c>
      <c r="B5" s="417"/>
      <c r="C5" s="417"/>
      <c r="D5" s="417"/>
      <c r="E5" s="417"/>
      <c r="F5" s="417"/>
      <c r="G5" s="417"/>
      <c r="H5" s="417"/>
      <c r="I5" s="417"/>
    </row>
    <row r="6" spans="1:28" ht="12" customHeight="1">
      <c r="A6" s="16"/>
      <c r="B6" s="17"/>
      <c r="C6" s="222" t="s">
        <v>107</v>
      </c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4"/>
      <c r="O6" s="224"/>
      <c r="P6" s="224"/>
      <c r="Q6" s="224"/>
      <c r="R6" s="224"/>
      <c r="S6" s="224"/>
      <c r="T6" s="224"/>
      <c r="U6" s="224"/>
      <c r="V6" s="224"/>
      <c r="W6" s="225"/>
    </row>
    <row r="7" spans="1:28" ht="12" customHeight="1">
      <c r="A7" s="220" t="s">
        <v>108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1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spans="1:28" ht="12" customHeight="1">
      <c r="B8" s="17"/>
      <c r="C8" s="222" t="s">
        <v>109</v>
      </c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5"/>
    </row>
    <row r="9" spans="1:28" ht="9.6" customHeight="1">
      <c r="B9" s="226"/>
      <c r="C9" s="460" t="s">
        <v>110</v>
      </c>
      <c r="D9" s="460"/>
      <c r="E9" s="460"/>
      <c r="F9" s="460"/>
      <c r="G9" s="460"/>
      <c r="H9" s="460"/>
      <c r="I9" s="460"/>
      <c r="J9" s="460"/>
      <c r="K9" s="460"/>
      <c r="L9" s="460"/>
      <c r="M9" s="460"/>
      <c r="N9" s="460"/>
      <c r="O9" s="460"/>
      <c r="P9" s="460"/>
      <c r="Q9" s="460"/>
      <c r="R9" s="460"/>
      <c r="S9" s="460"/>
      <c r="T9" s="460"/>
      <c r="U9" s="460"/>
      <c r="V9" s="460"/>
      <c r="W9" s="460"/>
      <c r="X9" s="460"/>
      <c r="Y9" s="460"/>
      <c r="Z9" s="460"/>
      <c r="AA9" s="460"/>
      <c r="AB9" s="460"/>
    </row>
    <row r="10" spans="1:28" ht="9.6" customHeight="1">
      <c r="B10" s="463"/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1"/>
      <c r="N10" s="461"/>
      <c r="O10" s="461"/>
      <c r="P10" s="461"/>
      <c r="Q10" s="461"/>
      <c r="R10" s="461"/>
      <c r="S10" s="461"/>
      <c r="T10" s="461"/>
      <c r="U10" s="461"/>
      <c r="V10" s="461"/>
      <c r="W10" s="461"/>
      <c r="X10" s="461"/>
      <c r="Y10" s="461"/>
      <c r="Z10" s="461"/>
      <c r="AA10" s="461"/>
      <c r="AB10" s="461"/>
    </row>
    <row r="11" spans="1:28" ht="9.6" customHeight="1">
      <c r="B11" s="227"/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2"/>
      <c r="AB11" s="462"/>
    </row>
    <row r="12" spans="1:28" ht="9.6" customHeight="1"/>
    <row r="13" spans="1:28" ht="12" customHeight="1">
      <c r="A13" s="2" t="s">
        <v>1</v>
      </c>
    </row>
    <row r="14" spans="1:28" ht="12" customHeight="1">
      <c r="B14" s="137" t="s">
        <v>79</v>
      </c>
      <c r="C14" s="194"/>
      <c r="D14" s="194"/>
      <c r="E14" s="194"/>
      <c r="F14" s="195"/>
      <c r="G14" s="464"/>
      <c r="H14" s="405"/>
      <c r="I14" s="405"/>
      <c r="J14" s="22" t="s">
        <v>3</v>
      </c>
      <c r="K14" s="2" t="s">
        <v>111</v>
      </c>
      <c r="S14" s="137" t="s">
        <v>112</v>
      </c>
      <c r="T14" s="194"/>
      <c r="U14" s="194"/>
      <c r="V14" s="195"/>
      <c r="W14" s="465">
        <v>20000</v>
      </c>
      <c r="X14" s="292"/>
      <c r="Y14" s="292"/>
      <c r="Z14" s="132" t="s">
        <v>8</v>
      </c>
      <c r="AA14" s="293"/>
      <c r="AB14" s="5" t="s">
        <v>84</v>
      </c>
    </row>
    <row r="16" spans="1:28" ht="12" customHeight="1">
      <c r="A16" s="2" t="s">
        <v>87</v>
      </c>
      <c r="G16" s="2" t="s">
        <v>82</v>
      </c>
      <c r="Q16" s="5" t="s">
        <v>85</v>
      </c>
      <c r="T16" s="5" t="s">
        <v>86</v>
      </c>
      <c r="W16" s="149" t="s">
        <v>31</v>
      </c>
      <c r="X16" s="150"/>
      <c r="Y16" s="150"/>
      <c r="Z16" s="149" t="s">
        <v>83</v>
      </c>
      <c r="AA16" s="150"/>
      <c r="AB16" s="150"/>
    </row>
    <row r="17" spans="1:28" ht="12" customHeight="1">
      <c r="A17" s="126" t="s">
        <v>26</v>
      </c>
      <c r="B17" s="126"/>
      <c r="C17" s="126"/>
      <c r="D17" s="126"/>
      <c r="E17" s="126"/>
      <c r="F17" s="96" t="s">
        <v>14</v>
      </c>
      <c r="G17" s="96"/>
      <c r="H17" s="96"/>
      <c r="I17" s="96" t="s">
        <v>15</v>
      </c>
      <c r="J17" s="96"/>
      <c r="K17" s="96"/>
      <c r="L17" s="96" t="s">
        <v>16</v>
      </c>
      <c r="M17" s="96"/>
      <c r="N17" s="96"/>
      <c r="O17" s="5"/>
      <c r="P17" s="103" t="s">
        <v>39</v>
      </c>
      <c r="Q17" s="104"/>
      <c r="R17" s="105"/>
      <c r="S17" s="103" t="s">
        <v>40</v>
      </c>
      <c r="T17" s="106"/>
      <c r="U17" s="107"/>
      <c r="W17" s="183" t="s">
        <v>27</v>
      </c>
      <c r="X17" s="270"/>
      <c r="Y17" s="271"/>
      <c r="Z17" s="306" t="str">
        <f>IF((P18=""),"",IF(S18="全て",1,IF(OR(S18="対象外",S18="要請時間内"),"要請時間内",ROUNDUP(S18/P18,3))))</f>
        <v/>
      </c>
      <c r="AA17" s="307"/>
      <c r="AB17" s="308"/>
    </row>
    <row r="18" spans="1:28" ht="12" customHeight="1">
      <c r="A18" s="126" t="s">
        <v>12</v>
      </c>
      <c r="B18" s="126"/>
      <c r="C18" s="126"/>
      <c r="D18" s="126"/>
      <c r="E18" s="126"/>
      <c r="F18" s="298"/>
      <c r="G18" s="299"/>
      <c r="H18" s="299"/>
      <c r="I18" s="298"/>
      <c r="J18" s="299"/>
      <c r="K18" s="299"/>
      <c r="L18" s="298"/>
      <c r="M18" s="299"/>
      <c r="N18" s="299"/>
      <c r="O18" s="6"/>
      <c r="P18" s="315" t="str">
        <f>IF(F18="","",I18-F18-L18)</f>
        <v/>
      </c>
      <c r="Q18" s="270"/>
      <c r="R18" s="271"/>
      <c r="S18" s="129" t="str">
        <f>IF(F18="","","全て")</f>
        <v/>
      </c>
      <c r="T18" s="109"/>
      <c r="U18" s="110"/>
      <c r="W18" s="300"/>
      <c r="X18" s="301"/>
      <c r="Y18" s="302"/>
      <c r="Z18" s="309"/>
      <c r="AA18" s="310"/>
      <c r="AB18" s="311"/>
    </row>
    <row r="19" spans="1:28" ht="12" customHeight="1">
      <c r="A19" s="126" t="s">
        <v>13</v>
      </c>
      <c r="B19" s="126"/>
      <c r="C19" s="126"/>
      <c r="D19" s="126"/>
      <c r="E19" s="126"/>
      <c r="F19" s="413"/>
      <c r="G19" s="414"/>
      <c r="H19" s="414"/>
      <c r="I19" s="413"/>
      <c r="J19" s="414"/>
      <c r="K19" s="414"/>
      <c r="L19" s="413"/>
      <c r="M19" s="414"/>
      <c r="N19" s="414"/>
      <c r="O19" s="6"/>
      <c r="P19" s="185"/>
      <c r="Q19" s="150"/>
      <c r="R19" s="186"/>
      <c r="S19" s="114"/>
      <c r="T19" s="115"/>
      <c r="U19" s="116"/>
      <c r="W19" s="185"/>
      <c r="X19" s="150"/>
      <c r="Y19" s="186"/>
      <c r="Z19" s="312"/>
      <c r="AA19" s="313"/>
      <c r="AB19" s="314"/>
    </row>
    <row r="20" spans="1:28" ht="6" customHeight="1">
      <c r="S20" s="7"/>
      <c r="T20" s="7"/>
      <c r="U20" s="7"/>
      <c r="Z20" s="5"/>
      <c r="AA20" s="5"/>
      <c r="AB20" s="5"/>
    </row>
    <row r="21" spans="1:28" ht="12" customHeight="1">
      <c r="A21" s="126" t="s">
        <v>28</v>
      </c>
      <c r="B21" s="126"/>
      <c r="C21" s="126"/>
      <c r="D21" s="126"/>
      <c r="E21" s="126"/>
      <c r="F21" s="96" t="s">
        <v>14</v>
      </c>
      <c r="G21" s="96"/>
      <c r="H21" s="96"/>
      <c r="I21" s="96" t="s">
        <v>15</v>
      </c>
      <c r="J21" s="96"/>
      <c r="K21" s="96"/>
      <c r="L21" s="96" t="s">
        <v>16</v>
      </c>
      <c r="M21" s="96"/>
      <c r="N21" s="96"/>
      <c r="O21" s="5"/>
      <c r="P21" s="103" t="s">
        <v>39</v>
      </c>
      <c r="Q21" s="104"/>
      <c r="R21" s="105"/>
      <c r="S21" s="103" t="s">
        <v>40</v>
      </c>
      <c r="T21" s="106"/>
      <c r="U21" s="107"/>
      <c r="W21" s="183" t="s">
        <v>32</v>
      </c>
      <c r="X21" s="270"/>
      <c r="Y21" s="271"/>
      <c r="Z21" s="306" t="str">
        <f>IF((P22=""),"",IF(S22="全て",1,IF(OR(S22="対象外",S22="要請時間内"),"要請時間内",ROUNDUP(S22/P22,3))))</f>
        <v/>
      </c>
      <c r="AA21" s="307"/>
      <c r="AB21" s="308"/>
    </row>
    <row r="22" spans="1:28" ht="12" customHeight="1">
      <c r="A22" s="126" t="s">
        <v>12</v>
      </c>
      <c r="B22" s="126"/>
      <c r="C22" s="126"/>
      <c r="D22" s="126"/>
      <c r="E22" s="126"/>
      <c r="F22" s="298"/>
      <c r="G22" s="299"/>
      <c r="H22" s="299"/>
      <c r="I22" s="298"/>
      <c r="J22" s="299"/>
      <c r="K22" s="299"/>
      <c r="L22" s="298"/>
      <c r="M22" s="299"/>
      <c r="N22" s="299"/>
      <c r="O22" s="6"/>
      <c r="P22" s="315" t="str">
        <f>IF(F22="","",I22-F22-L22)</f>
        <v/>
      </c>
      <c r="Q22" s="270"/>
      <c r="R22" s="271"/>
      <c r="S22" s="129" t="str">
        <f>IF(F22="","","全て")</f>
        <v/>
      </c>
      <c r="T22" s="109"/>
      <c r="U22" s="110"/>
      <c r="W22" s="300"/>
      <c r="X22" s="301"/>
      <c r="Y22" s="302"/>
      <c r="Z22" s="309"/>
      <c r="AA22" s="310"/>
      <c r="AB22" s="311"/>
    </row>
    <row r="23" spans="1:28" ht="12" customHeight="1">
      <c r="A23" s="126" t="s">
        <v>13</v>
      </c>
      <c r="B23" s="126"/>
      <c r="C23" s="126"/>
      <c r="D23" s="126"/>
      <c r="E23" s="126"/>
      <c r="F23" s="413"/>
      <c r="G23" s="414"/>
      <c r="H23" s="414"/>
      <c r="I23" s="413"/>
      <c r="J23" s="414"/>
      <c r="K23" s="414"/>
      <c r="L23" s="413"/>
      <c r="M23" s="414"/>
      <c r="N23" s="414"/>
      <c r="O23" s="6"/>
      <c r="P23" s="185"/>
      <c r="Q23" s="150"/>
      <c r="R23" s="186"/>
      <c r="S23" s="114"/>
      <c r="T23" s="115"/>
      <c r="U23" s="116"/>
      <c r="W23" s="185"/>
      <c r="X23" s="150"/>
      <c r="Y23" s="186"/>
      <c r="Z23" s="312"/>
      <c r="AA23" s="313"/>
      <c r="AB23" s="314"/>
    </row>
    <row r="24" spans="1:28" ht="6" customHeight="1">
      <c r="S24" s="7"/>
      <c r="T24" s="7"/>
      <c r="U24" s="7"/>
      <c r="Z24" s="5"/>
      <c r="AA24" s="5"/>
      <c r="AB24" s="5"/>
    </row>
    <row r="25" spans="1:28" ht="12" customHeight="1">
      <c r="A25" s="126" t="s">
        <v>22</v>
      </c>
      <c r="B25" s="126"/>
      <c r="C25" s="126"/>
      <c r="D25" s="126"/>
      <c r="E25" s="126"/>
      <c r="F25" s="96" t="s">
        <v>14</v>
      </c>
      <c r="G25" s="96"/>
      <c r="H25" s="96"/>
      <c r="I25" s="96" t="s">
        <v>15</v>
      </c>
      <c r="J25" s="96"/>
      <c r="K25" s="96"/>
      <c r="L25" s="96" t="s">
        <v>16</v>
      </c>
      <c r="M25" s="96"/>
      <c r="N25" s="96"/>
      <c r="O25" s="5"/>
      <c r="P25" s="103" t="s">
        <v>39</v>
      </c>
      <c r="Q25" s="104"/>
      <c r="R25" s="105"/>
      <c r="S25" s="103" t="s">
        <v>40</v>
      </c>
      <c r="T25" s="106"/>
      <c r="U25" s="107"/>
      <c r="W25" s="183" t="s">
        <v>18</v>
      </c>
      <c r="X25" s="270"/>
      <c r="Y25" s="271"/>
      <c r="Z25" s="306" t="str">
        <f>IF((P26=""),"",IF(S26="全て",1,IF(OR(S26="対象外",S26="要請時間内"),"要請時間内",ROUNDUP(S26/P26,3))))</f>
        <v/>
      </c>
      <c r="AA25" s="307"/>
      <c r="AB25" s="308"/>
    </row>
    <row r="26" spans="1:28" ht="12" customHeight="1">
      <c r="A26" s="126" t="s">
        <v>12</v>
      </c>
      <c r="B26" s="126"/>
      <c r="C26" s="126"/>
      <c r="D26" s="126"/>
      <c r="E26" s="126"/>
      <c r="F26" s="298"/>
      <c r="G26" s="299"/>
      <c r="H26" s="299"/>
      <c r="I26" s="298"/>
      <c r="J26" s="299"/>
      <c r="K26" s="299"/>
      <c r="L26" s="298"/>
      <c r="M26" s="299"/>
      <c r="N26" s="299"/>
      <c r="O26" s="6"/>
      <c r="P26" s="315" t="str">
        <f>IF(F26="","",I26-F26-L26)</f>
        <v/>
      </c>
      <c r="Q26" s="270"/>
      <c r="R26" s="271"/>
      <c r="S26" s="129" t="str">
        <f>IF(F26="","",IF(I26&lt;=$O$3,"要請時間内",IF(I27&lt;=$O$3,I26-$O$3,IF(I27&gt;$O$3,"対象外",I26-I27))))</f>
        <v/>
      </c>
      <c r="T26" s="109"/>
      <c r="U26" s="110"/>
      <c r="W26" s="300"/>
      <c r="X26" s="301"/>
      <c r="Y26" s="302"/>
      <c r="Z26" s="309"/>
      <c r="AA26" s="310"/>
      <c r="AB26" s="311"/>
    </row>
    <row r="27" spans="1:28" ht="12" customHeight="1">
      <c r="A27" s="126" t="s">
        <v>13</v>
      </c>
      <c r="B27" s="126"/>
      <c r="C27" s="126"/>
      <c r="D27" s="126"/>
      <c r="E27" s="126"/>
      <c r="F27" s="298"/>
      <c r="G27" s="299"/>
      <c r="H27" s="299"/>
      <c r="I27" s="298"/>
      <c r="J27" s="299"/>
      <c r="K27" s="299"/>
      <c r="L27" s="298"/>
      <c r="M27" s="299"/>
      <c r="N27" s="299"/>
      <c r="O27" s="6"/>
      <c r="P27" s="185"/>
      <c r="Q27" s="150"/>
      <c r="R27" s="186"/>
      <c r="S27" s="114"/>
      <c r="T27" s="115"/>
      <c r="U27" s="116"/>
      <c r="W27" s="185"/>
      <c r="X27" s="150"/>
      <c r="Y27" s="186"/>
      <c r="Z27" s="312"/>
      <c r="AA27" s="313"/>
      <c r="AB27" s="314"/>
    </row>
    <row r="28" spans="1:28" ht="6" customHeight="1">
      <c r="S28" s="7"/>
      <c r="T28" s="7"/>
      <c r="U28" s="7"/>
      <c r="Z28" s="5"/>
      <c r="AA28" s="5"/>
      <c r="AB28" s="5"/>
    </row>
    <row r="29" spans="1:28" ht="12" customHeight="1">
      <c r="A29" s="126" t="s">
        <v>23</v>
      </c>
      <c r="B29" s="126"/>
      <c r="C29" s="126"/>
      <c r="D29" s="126"/>
      <c r="E29" s="126"/>
      <c r="F29" s="96" t="s">
        <v>14</v>
      </c>
      <c r="G29" s="96"/>
      <c r="H29" s="96"/>
      <c r="I29" s="96" t="s">
        <v>15</v>
      </c>
      <c r="J29" s="96"/>
      <c r="K29" s="96"/>
      <c r="L29" s="96" t="s">
        <v>16</v>
      </c>
      <c r="M29" s="96"/>
      <c r="N29" s="96"/>
      <c r="O29" s="5"/>
      <c r="P29" s="103" t="s">
        <v>39</v>
      </c>
      <c r="Q29" s="104"/>
      <c r="R29" s="105"/>
      <c r="S29" s="103" t="s">
        <v>40</v>
      </c>
      <c r="T29" s="106"/>
      <c r="U29" s="107"/>
      <c r="W29" s="183" t="s">
        <v>19</v>
      </c>
      <c r="X29" s="270"/>
      <c r="Y29" s="271"/>
      <c r="Z29" s="306" t="str">
        <f>IF((P30=""),"",IF(S30="全て",1,IF(OR(S30="対象外",S30="要請時間内"),"要請時間内",ROUNDUP(S30/P30,3))))</f>
        <v/>
      </c>
      <c r="AA29" s="307"/>
      <c r="AB29" s="308"/>
    </row>
    <row r="30" spans="1:28" ht="12" customHeight="1">
      <c r="A30" s="126" t="s">
        <v>12</v>
      </c>
      <c r="B30" s="126"/>
      <c r="C30" s="126"/>
      <c r="D30" s="126"/>
      <c r="E30" s="126"/>
      <c r="F30" s="298"/>
      <c r="G30" s="299"/>
      <c r="H30" s="299"/>
      <c r="I30" s="298"/>
      <c r="J30" s="299"/>
      <c r="K30" s="299"/>
      <c r="L30" s="298"/>
      <c r="M30" s="299"/>
      <c r="N30" s="299"/>
      <c r="O30" s="6"/>
      <c r="P30" s="315" t="str">
        <f>IF(F30="","",I30-F30-L30)</f>
        <v/>
      </c>
      <c r="Q30" s="270"/>
      <c r="R30" s="271"/>
      <c r="S30" s="129" t="str">
        <f>IF(F30="","",IF(I30&lt;=$O$3,"要請時間内",IF(I31&lt;=$O$3,I30-$O$3,IF(I31&gt;$O$3,"対象外",I30-I31))))</f>
        <v/>
      </c>
      <c r="T30" s="109"/>
      <c r="U30" s="110"/>
      <c r="W30" s="300"/>
      <c r="X30" s="301"/>
      <c r="Y30" s="302"/>
      <c r="Z30" s="309"/>
      <c r="AA30" s="310"/>
      <c r="AB30" s="311"/>
    </row>
    <row r="31" spans="1:28" ht="12" customHeight="1">
      <c r="A31" s="126" t="s">
        <v>13</v>
      </c>
      <c r="B31" s="126"/>
      <c r="C31" s="126"/>
      <c r="D31" s="126"/>
      <c r="E31" s="126"/>
      <c r="F31" s="298"/>
      <c r="G31" s="299"/>
      <c r="H31" s="299"/>
      <c r="I31" s="298"/>
      <c r="J31" s="299"/>
      <c r="K31" s="299"/>
      <c r="L31" s="298"/>
      <c r="M31" s="299"/>
      <c r="N31" s="299"/>
      <c r="O31" s="6"/>
      <c r="P31" s="185"/>
      <c r="Q31" s="150"/>
      <c r="R31" s="186"/>
      <c r="S31" s="114"/>
      <c r="T31" s="115"/>
      <c r="U31" s="116"/>
      <c r="W31" s="185"/>
      <c r="X31" s="150"/>
      <c r="Y31" s="186"/>
      <c r="Z31" s="312"/>
      <c r="AA31" s="313"/>
      <c r="AB31" s="314"/>
    </row>
    <row r="32" spans="1:28" ht="6" customHeight="1">
      <c r="S32" s="7"/>
      <c r="T32" s="7"/>
      <c r="U32" s="7"/>
      <c r="Z32" s="5"/>
      <c r="AA32" s="5"/>
      <c r="AB32" s="5"/>
    </row>
    <row r="33" spans="1:32" ht="12" customHeight="1">
      <c r="A33" s="126" t="s">
        <v>24</v>
      </c>
      <c r="B33" s="126"/>
      <c r="C33" s="126"/>
      <c r="D33" s="126"/>
      <c r="E33" s="126"/>
      <c r="F33" s="96" t="s">
        <v>14</v>
      </c>
      <c r="G33" s="96"/>
      <c r="H33" s="96"/>
      <c r="I33" s="96" t="s">
        <v>15</v>
      </c>
      <c r="J33" s="96"/>
      <c r="K33" s="96"/>
      <c r="L33" s="96" t="s">
        <v>16</v>
      </c>
      <c r="M33" s="96"/>
      <c r="N33" s="96"/>
      <c r="O33" s="5"/>
      <c r="P33" s="103" t="s">
        <v>39</v>
      </c>
      <c r="Q33" s="104"/>
      <c r="R33" s="105"/>
      <c r="S33" s="103" t="s">
        <v>40</v>
      </c>
      <c r="T33" s="106"/>
      <c r="U33" s="107"/>
      <c r="W33" s="183" t="s">
        <v>20</v>
      </c>
      <c r="X33" s="270"/>
      <c r="Y33" s="271"/>
      <c r="Z33" s="306" t="str">
        <f>IF((P34=""),"",IF(S34="全て",1,IF(OR(S34="対象外",S34="要請時間内"),"要請時間内",ROUNDUP(S34/P34,3))))</f>
        <v/>
      </c>
      <c r="AA33" s="307"/>
      <c r="AB33" s="308"/>
    </row>
    <row r="34" spans="1:32" ht="12" customHeight="1">
      <c r="A34" s="126" t="s">
        <v>12</v>
      </c>
      <c r="B34" s="126"/>
      <c r="C34" s="126"/>
      <c r="D34" s="126"/>
      <c r="E34" s="126"/>
      <c r="F34" s="298"/>
      <c r="G34" s="299"/>
      <c r="H34" s="299"/>
      <c r="I34" s="298"/>
      <c r="J34" s="299"/>
      <c r="K34" s="299"/>
      <c r="L34" s="298"/>
      <c r="M34" s="299"/>
      <c r="N34" s="299"/>
      <c r="O34" s="6"/>
      <c r="P34" s="315" t="str">
        <f>IF(F34="","",I34-F34-L34)</f>
        <v/>
      </c>
      <c r="Q34" s="270"/>
      <c r="R34" s="271"/>
      <c r="S34" s="129" t="str">
        <f>IF(F34="","",IF(I34&lt;=$O$3,"要請時間内",IF(I35&lt;=$O$3,I34-$O$3,IF(I35&gt;$O$3,"対象外",I34-I35))))</f>
        <v/>
      </c>
      <c r="T34" s="109"/>
      <c r="U34" s="110"/>
      <c r="W34" s="300"/>
      <c r="X34" s="301"/>
      <c r="Y34" s="302"/>
      <c r="Z34" s="309"/>
      <c r="AA34" s="310"/>
      <c r="AB34" s="311"/>
    </row>
    <row r="35" spans="1:32" ht="12" customHeight="1">
      <c r="A35" s="126" t="s">
        <v>13</v>
      </c>
      <c r="B35" s="126"/>
      <c r="C35" s="126"/>
      <c r="D35" s="126"/>
      <c r="E35" s="126"/>
      <c r="F35" s="298"/>
      <c r="G35" s="299"/>
      <c r="H35" s="299"/>
      <c r="I35" s="298"/>
      <c r="J35" s="299"/>
      <c r="K35" s="299"/>
      <c r="L35" s="298"/>
      <c r="M35" s="299"/>
      <c r="N35" s="299"/>
      <c r="O35" s="6"/>
      <c r="P35" s="185"/>
      <c r="Q35" s="150"/>
      <c r="R35" s="186"/>
      <c r="S35" s="114"/>
      <c r="T35" s="115"/>
      <c r="U35" s="116"/>
      <c r="W35" s="185"/>
      <c r="X35" s="150"/>
      <c r="Y35" s="186"/>
      <c r="Z35" s="312"/>
      <c r="AA35" s="313"/>
      <c r="AB35" s="314"/>
    </row>
    <row r="36" spans="1:32" ht="6" customHeight="1">
      <c r="S36" s="7"/>
      <c r="T36" s="7"/>
      <c r="U36" s="7"/>
      <c r="Z36" s="5"/>
      <c r="AA36" s="5"/>
      <c r="AB36" s="5"/>
    </row>
    <row r="37" spans="1:32" ht="12" customHeight="1">
      <c r="A37" s="126" t="s">
        <v>25</v>
      </c>
      <c r="B37" s="126"/>
      <c r="C37" s="126"/>
      <c r="D37" s="126"/>
      <c r="E37" s="126"/>
      <c r="F37" s="96" t="s">
        <v>14</v>
      </c>
      <c r="G37" s="96"/>
      <c r="H37" s="96"/>
      <c r="I37" s="96" t="s">
        <v>15</v>
      </c>
      <c r="J37" s="96"/>
      <c r="K37" s="96"/>
      <c r="L37" s="96" t="s">
        <v>16</v>
      </c>
      <c r="M37" s="96"/>
      <c r="N37" s="96"/>
      <c r="O37" s="5"/>
      <c r="P37" s="103" t="s">
        <v>39</v>
      </c>
      <c r="Q37" s="104"/>
      <c r="R37" s="105"/>
      <c r="S37" s="103" t="s">
        <v>40</v>
      </c>
      <c r="T37" s="106"/>
      <c r="U37" s="107"/>
      <c r="W37" s="183" t="s">
        <v>21</v>
      </c>
      <c r="X37" s="270"/>
      <c r="Y37" s="271"/>
      <c r="Z37" s="306" t="str">
        <f>IF((P38=""),"",IF(S38="全て",1,IF(OR(S38="対象外",S38="要請時間内"),"要請時間内",ROUNDUP(S38/P38,3))))</f>
        <v/>
      </c>
      <c r="AA37" s="307"/>
      <c r="AB37" s="308"/>
    </row>
    <row r="38" spans="1:32" ht="12" customHeight="1">
      <c r="A38" s="126" t="s">
        <v>12</v>
      </c>
      <c r="B38" s="126"/>
      <c r="C38" s="126"/>
      <c r="D38" s="126"/>
      <c r="E38" s="126"/>
      <c r="F38" s="298"/>
      <c r="G38" s="299"/>
      <c r="H38" s="299"/>
      <c r="I38" s="298"/>
      <c r="J38" s="299"/>
      <c r="K38" s="299"/>
      <c r="L38" s="298"/>
      <c r="M38" s="299"/>
      <c r="N38" s="299"/>
      <c r="O38" s="6"/>
      <c r="P38" s="315" t="str">
        <f>IF(F38="","",I38-F38-L38)</f>
        <v/>
      </c>
      <c r="Q38" s="270"/>
      <c r="R38" s="271"/>
      <c r="S38" s="129" t="str">
        <f>IF(F38="","",IF(I38&lt;=$O$3,"要請時間内",IF(I39&lt;=$O$3,I38-$O$3,IF(I39&gt;$O$3,"対象外",I38-I39))))</f>
        <v/>
      </c>
      <c r="T38" s="109"/>
      <c r="U38" s="110"/>
      <c r="W38" s="300"/>
      <c r="X38" s="301"/>
      <c r="Y38" s="302"/>
      <c r="Z38" s="309"/>
      <c r="AA38" s="310"/>
      <c r="AB38" s="311"/>
    </row>
    <row r="39" spans="1:32" ht="12" customHeight="1">
      <c r="A39" s="126" t="s">
        <v>13</v>
      </c>
      <c r="B39" s="126"/>
      <c r="C39" s="126"/>
      <c r="D39" s="126"/>
      <c r="E39" s="126"/>
      <c r="F39" s="298"/>
      <c r="G39" s="299"/>
      <c r="H39" s="299"/>
      <c r="I39" s="298"/>
      <c r="J39" s="299"/>
      <c r="K39" s="299"/>
      <c r="L39" s="298"/>
      <c r="M39" s="299"/>
      <c r="N39" s="299"/>
      <c r="O39" s="6"/>
      <c r="P39" s="185"/>
      <c r="Q39" s="150"/>
      <c r="R39" s="186"/>
      <c r="S39" s="114"/>
      <c r="T39" s="115"/>
      <c r="U39" s="116"/>
      <c r="W39" s="185"/>
      <c r="X39" s="150"/>
      <c r="Y39" s="186"/>
      <c r="Z39" s="312"/>
      <c r="AA39" s="313"/>
      <c r="AB39" s="314"/>
    </row>
    <row r="40" spans="1:32" ht="12" customHeight="1">
      <c r="Z40" s="250" t="s">
        <v>98</v>
      </c>
      <c r="AA40" s="250"/>
      <c r="AB40" s="250"/>
    </row>
    <row r="41" spans="1:32" ht="12" customHeight="1">
      <c r="A41" s="2" t="s">
        <v>29</v>
      </c>
    </row>
    <row r="42" spans="1:32" ht="13.9" customHeight="1">
      <c r="A42" s="98" t="s">
        <v>30</v>
      </c>
      <c r="B42" s="181"/>
      <c r="C42" s="181"/>
      <c r="D42" s="183" t="s">
        <v>31</v>
      </c>
      <c r="E42" s="184"/>
      <c r="F42" s="408" t="s">
        <v>88</v>
      </c>
      <c r="G42" s="184"/>
      <c r="H42" s="444" t="s">
        <v>105</v>
      </c>
      <c r="I42" s="330"/>
      <c r="J42" s="330"/>
      <c r="K42" s="330"/>
      <c r="L42" s="331"/>
    </row>
    <row r="43" spans="1:32" ht="13.9" customHeight="1">
      <c r="A43" s="182"/>
      <c r="B43" s="182"/>
      <c r="C43" s="182"/>
      <c r="D43" s="185"/>
      <c r="E43" s="186"/>
      <c r="F43" s="185"/>
      <c r="G43" s="186"/>
      <c r="H43" s="332"/>
      <c r="I43" s="330"/>
      <c r="J43" s="330"/>
      <c r="K43" s="330"/>
      <c r="L43" s="331"/>
      <c r="M43" s="96" t="s">
        <v>41</v>
      </c>
      <c r="N43" s="396"/>
      <c r="O43" s="396"/>
      <c r="P43" s="396"/>
      <c r="Q43" s="96" t="s">
        <v>42</v>
      </c>
      <c r="R43" s="396"/>
      <c r="S43" s="396"/>
      <c r="T43" s="396"/>
      <c r="AD43" s="42" t="s">
        <v>44</v>
      </c>
      <c r="AE43" s="43"/>
      <c r="AF43" s="43"/>
    </row>
    <row r="44" spans="1:32" ht="13.9" customHeight="1">
      <c r="A44" s="87">
        <v>44332</v>
      </c>
      <c r="B44" s="440"/>
      <c r="C44" s="440"/>
      <c r="D44" s="441"/>
      <c r="E44" s="458"/>
      <c r="F44" s="360" t="str">
        <f t="shared" ref="F44:F59" si="0">IF(D44="","",IF(D44="対応なし","支給しない",(VLOOKUP(D44,$W$17:$AB$39,4,FALSE))))</f>
        <v/>
      </c>
      <c r="G44" s="361"/>
      <c r="H44" s="455" t="str">
        <f t="shared" ref="H44:H59" si="1">IF(F44="","",IF(F44="支給しない","対象外",IF(F44="要請時間内","要請時間内",ROUNDUP($W$14*F44,-3))))</f>
        <v/>
      </c>
      <c r="I44" s="194"/>
      <c r="J44" s="194"/>
      <c r="K44" s="194"/>
      <c r="L44" s="195"/>
      <c r="M44" s="456" t="str">
        <f t="shared" ref="M44:M59" si="2">IF(F44="","",IF(F44="支給しない","",IF(F44="要請時間内","",IF(F44=1,ROUNDDOWN(H44*($I$18-$O$3)/$P$18,0),H44))))</f>
        <v/>
      </c>
      <c r="N44" s="457"/>
      <c r="O44" s="457"/>
      <c r="P44" s="457"/>
      <c r="Q44" s="456" t="str">
        <f t="shared" ref="Q44:Q59" si="3">IF(F44=1,H44-M44,"")</f>
        <v/>
      </c>
      <c r="R44" s="457"/>
      <c r="S44" s="457"/>
      <c r="T44" s="457"/>
      <c r="AD44" s="42" t="s">
        <v>45</v>
      </c>
      <c r="AE44" s="43"/>
      <c r="AF44" s="43"/>
    </row>
    <row r="45" spans="1:32" ht="13.9" customHeight="1">
      <c r="A45" s="87">
        <v>44333</v>
      </c>
      <c r="B45" s="440"/>
      <c r="C45" s="440"/>
      <c r="D45" s="441"/>
      <c r="E45" s="458"/>
      <c r="F45" s="360" t="str">
        <f t="shared" si="0"/>
        <v/>
      </c>
      <c r="G45" s="459"/>
      <c r="H45" s="455" t="str">
        <f t="shared" si="1"/>
        <v/>
      </c>
      <c r="I45" s="194"/>
      <c r="J45" s="194"/>
      <c r="K45" s="194"/>
      <c r="L45" s="195"/>
      <c r="M45" s="456" t="str">
        <f t="shared" si="2"/>
        <v/>
      </c>
      <c r="N45" s="457"/>
      <c r="O45" s="457"/>
      <c r="P45" s="457"/>
      <c r="Q45" s="456" t="str">
        <f t="shared" si="3"/>
        <v/>
      </c>
      <c r="R45" s="457"/>
      <c r="S45" s="457"/>
      <c r="T45" s="457"/>
      <c r="AD45" s="42" t="s">
        <v>34</v>
      </c>
      <c r="AE45" s="43"/>
      <c r="AF45" s="43"/>
    </row>
    <row r="46" spans="1:32" ht="13.9" customHeight="1">
      <c r="A46" s="87">
        <v>44334</v>
      </c>
      <c r="B46" s="440"/>
      <c r="C46" s="440"/>
      <c r="D46" s="441"/>
      <c r="E46" s="458"/>
      <c r="F46" s="360" t="str">
        <f t="shared" si="0"/>
        <v/>
      </c>
      <c r="G46" s="459"/>
      <c r="H46" s="455" t="str">
        <f t="shared" si="1"/>
        <v/>
      </c>
      <c r="I46" s="194"/>
      <c r="J46" s="194"/>
      <c r="K46" s="194"/>
      <c r="L46" s="195"/>
      <c r="M46" s="456" t="str">
        <f t="shared" si="2"/>
        <v/>
      </c>
      <c r="N46" s="457"/>
      <c r="O46" s="457"/>
      <c r="P46" s="457"/>
      <c r="Q46" s="456" t="str">
        <f t="shared" si="3"/>
        <v/>
      </c>
      <c r="R46" s="457"/>
      <c r="S46" s="457"/>
      <c r="T46" s="457"/>
      <c r="AD46" s="42" t="s">
        <v>35</v>
      </c>
      <c r="AE46" s="43"/>
      <c r="AF46" s="43"/>
    </row>
    <row r="47" spans="1:32" ht="13.9" customHeight="1">
      <c r="A47" s="87">
        <v>44335</v>
      </c>
      <c r="B47" s="440"/>
      <c r="C47" s="440"/>
      <c r="D47" s="441"/>
      <c r="E47" s="458"/>
      <c r="F47" s="360" t="str">
        <f t="shared" si="0"/>
        <v/>
      </c>
      <c r="G47" s="459"/>
      <c r="H47" s="455" t="str">
        <f t="shared" si="1"/>
        <v/>
      </c>
      <c r="I47" s="194"/>
      <c r="J47" s="194"/>
      <c r="K47" s="194"/>
      <c r="L47" s="195"/>
      <c r="M47" s="456" t="str">
        <f t="shared" si="2"/>
        <v/>
      </c>
      <c r="N47" s="457"/>
      <c r="O47" s="457"/>
      <c r="P47" s="457"/>
      <c r="Q47" s="456" t="str">
        <f t="shared" si="3"/>
        <v/>
      </c>
      <c r="R47" s="457"/>
      <c r="S47" s="457"/>
      <c r="T47" s="457"/>
      <c r="AD47" s="42" t="s">
        <v>46</v>
      </c>
      <c r="AE47" s="43"/>
      <c r="AF47" s="43"/>
    </row>
    <row r="48" spans="1:32" ht="13.9" customHeight="1">
      <c r="A48" s="87">
        <v>44336</v>
      </c>
      <c r="B48" s="440"/>
      <c r="C48" s="440"/>
      <c r="D48" s="441"/>
      <c r="E48" s="458"/>
      <c r="F48" s="360" t="str">
        <f t="shared" si="0"/>
        <v/>
      </c>
      <c r="G48" s="459"/>
      <c r="H48" s="455" t="str">
        <f t="shared" si="1"/>
        <v/>
      </c>
      <c r="I48" s="194"/>
      <c r="J48" s="194"/>
      <c r="K48" s="194"/>
      <c r="L48" s="195"/>
      <c r="M48" s="456" t="str">
        <f t="shared" si="2"/>
        <v/>
      </c>
      <c r="N48" s="457"/>
      <c r="O48" s="457"/>
      <c r="P48" s="457"/>
      <c r="Q48" s="456" t="str">
        <f t="shared" si="3"/>
        <v/>
      </c>
      <c r="R48" s="457"/>
      <c r="S48" s="457"/>
      <c r="T48" s="457"/>
      <c r="AD48" s="42" t="s">
        <v>36</v>
      </c>
      <c r="AE48" s="43"/>
      <c r="AF48" s="43"/>
    </row>
    <row r="49" spans="1:32" ht="13.9" customHeight="1">
      <c r="A49" s="87">
        <v>44337</v>
      </c>
      <c r="B49" s="440"/>
      <c r="C49" s="440"/>
      <c r="D49" s="441"/>
      <c r="E49" s="458"/>
      <c r="F49" s="360" t="str">
        <f t="shared" si="0"/>
        <v/>
      </c>
      <c r="G49" s="459"/>
      <c r="H49" s="455" t="str">
        <f t="shared" si="1"/>
        <v/>
      </c>
      <c r="I49" s="194"/>
      <c r="J49" s="194"/>
      <c r="K49" s="194"/>
      <c r="L49" s="195"/>
      <c r="M49" s="456" t="str">
        <f t="shared" si="2"/>
        <v/>
      </c>
      <c r="N49" s="457"/>
      <c r="O49" s="457"/>
      <c r="P49" s="457"/>
      <c r="Q49" s="456" t="str">
        <f t="shared" si="3"/>
        <v/>
      </c>
      <c r="R49" s="457"/>
      <c r="S49" s="457"/>
      <c r="T49" s="457"/>
      <c r="AD49" s="42" t="s">
        <v>96</v>
      </c>
      <c r="AE49" s="43"/>
      <c r="AF49" s="43"/>
    </row>
    <row r="50" spans="1:32" ht="13.9" customHeight="1">
      <c r="A50" s="87">
        <v>44338</v>
      </c>
      <c r="B50" s="440"/>
      <c r="C50" s="440"/>
      <c r="D50" s="441"/>
      <c r="E50" s="458"/>
      <c r="F50" s="360" t="str">
        <f t="shared" si="0"/>
        <v/>
      </c>
      <c r="G50" s="459"/>
      <c r="H50" s="455" t="str">
        <f t="shared" si="1"/>
        <v/>
      </c>
      <c r="I50" s="194"/>
      <c r="J50" s="194"/>
      <c r="K50" s="194"/>
      <c r="L50" s="195"/>
      <c r="M50" s="456" t="str">
        <f t="shared" si="2"/>
        <v/>
      </c>
      <c r="N50" s="457"/>
      <c r="O50" s="457"/>
      <c r="P50" s="457"/>
      <c r="Q50" s="456" t="str">
        <f t="shared" si="3"/>
        <v/>
      </c>
      <c r="R50" s="457"/>
      <c r="S50" s="457"/>
      <c r="T50" s="457"/>
    </row>
    <row r="51" spans="1:32" ht="13.9" customHeight="1">
      <c r="A51" s="87">
        <v>44339</v>
      </c>
      <c r="B51" s="440"/>
      <c r="C51" s="440"/>
      <c r="D51" s="441"/>
      <c r="E51" s="458"/>
      <c r="F51" s="360" t="str">
        <f t="shared" si="0"/>
        <v/>
      </c>
      <c r="G51" s="459"/>
      <c r="H51" s="455" t="str">
        <f t="shared" si="1"/>
        <v/>
      </c>
      <c r="I51" s="194"/>
      <c r="J51" s="194"/>
      <c r="K51" s="194"/>
      <c r="L51" s="195"/>
      <c r="M51" s="456" t="str">
        <f t="shared" si="2"/>
        <v/>
      </c>
      <c r="N51" s="457"/>
      <c r="O51" s="457"/>
      <c r="P51" s="457"/>
      <c r="Q51" s="456" t="str">
        <f t="shared" si="3"/>
        <v/>
      </c>
      <c r="R51" s="457"/>
      <c r="S51" s="457"/>
      <c r="T51" s="457"/>
    </row>
    <row r="52" spans="1:32" ht="13.9" customHeight="1">
      <c r="A52" s="87">
        <v>44340</v>
      </c>
      <c r="B52" s="440"/>
      <c r="C52" s="440"/>
      <c r="D52" s="441"/>
      <c r="E52" s="458"/>
      <c r="F52" s="360" t="str">
        <f t="shared" si="0"/>
        <v/>
      </c>
      <c r="G52" s="459"/>
      <c r="H52" s="455" t="str">
        <f t="shared" si="1"/>
        <v/>
      </c>
      <c r="I52" s="194"/>
      <c r="J52" s="194"/>
      <c r="K52" s="194"/>
      <c r="L52" s="195"/>
      <c r="M52" s="456" t="str">
        <f t="shared" si="2"/>
        <v/>
      </c>
      <c r="N52" s="457"/>
      <c r="O52" s="457"/>
      <c r="P52" s="457"/>
      <c r="Q52" s="456" t="str">
        <f t="shared" si="3"/>
        <v/>
      </c>
      <c r="R52" s="457"/>
      <c r="S52" s="457"/>
      <c r="T52" s="457"/>
    </row>
    <row r="53" spans="1:32" ht="13.9" customHeight="1">
      <c r="A53" s="87">
        <v>44341</v>
      </c>
      <c r="B53" s="440"/>
      <c r="C53" s="440"/>
      <c r="D53" s="441"/>
      <c r="E53" s="458"/>
      <c r="F53" s="360" t="str">
        <f t="shared" si="0"/>
        <v/>
      </c>
      <c r="G53" s="459"/>
      <c r="H53" s="455" t="str">
        <f t="shared" si="1"/>
        <v/>
      </c>
      <c r="I53" s="194"/>
      <c r="J53" s="194"/>
      <c r="K53" s="194"/>
      <c r="L53" s="195"/>
      <c r="M53" s="456" t="str">
        <f t="shared" si="2"/>
        <v/>
      </c>
      <c r="N53" s="457"/>
      <c r="O53" s="457"/>
      <c r="P53" s="457"/>
      <c r="Q53" s="456" t="str">
        <f t="shared" si="3"/>
        <v/>
      </c>
      <c r="R53" s="457"/>
      <c r="S53" s="457"/>
      <c r="T53" s="457"/>
    </row>
    <row r="54" spans="1:32" ht="13.9" customHeight="1">
      <c r="A54" s="87">
        <v>44342</v>
      </c>
      <c r="B54" s="440"/>
      <c r="C54" s="440"/>
      <c r="D54" s="441"/>
      <c r="E54" s="458"/>
      <c r="F54" s="360" t="str">
        <f t="shared" si="0"/>
        <v/>
      </c>
      <c r="G54" s="459"/>
      <c r="H54" s="455" t="str">
        <f t="shared" si="1"/>
        <v/>
      </c>
      <c r="I54" s="194"/>
      <c r="J54" s="194"/>
      <c r="K54" s="194"/>
      <c r="L54" s="195"/>
      <c r="M54" s="456" t="str">
        <f t="shared" si="2"/>
        <v/>
      </c>
      <c r="N54" s="457"/>
      <c r="O54" s="457"/>
      <c r="P54" s="457"/>
      <c r="Q54" s="456" t="str">
        <f t="shared" si="3"/>
        <v/>
      </c>
      <c r="R54" s="457"/>
      <c r="S54" s="457"/>
      <c r="T54" s="457"/>
    </row>
    <row r="55" spans="1:32" ht="13.9" customHeight="1">
      <c r="A55" s="87">
        <v>44343</v>
      </c>
      <c r="B55" s="440"/>
      <c r="C55" s="440"/>
      <c r="D55" s="441"/>
      <c r="E55" s="458"/>
      <c r="F55" s="360" t="str">
        <f t="shared" si="0"/>
        <v/>
      </c>
      <c r="G55" s="459"/>
      <c r="H55" s="455" t="str">
        <f t="shared" si="1"/>
        <v/>
      </c>
      <c r="I55" s="194"/>
      <c r="J55" s="194"/>
      <c r="K55" s="194"/>
      <c r="L55" s="195"/>
      <c r="M55" s="456" t="str">
        <f t="shared" si="2"/>
        <v/>
      </c>
      <c r="N55" s="457"/>
      <c r="O55" s="457"/>
      <c r="P55" s="457"/>
      <c r="Q55" s="456" t="str">
        <f t="shared" si="3"/>
        <v/>
      </c>
      <c r="R55" s="457"/>
      <c r="S55" s="457"/>
      <c r="T55" s="457"/>
    </row>
    <row r="56" spans="1:32" ht="13.9" customHeight="1">
      <c r="A56" s="87">
        <v>44344</v>
      </c>
      <c r="B56" s="440"/>
      <c r="C56" s="440"/>
      <c r="D56" s="441"/>
      <c r="E56" s="458"/>
      <c r="F56" s="360" t="str">
        <f t="shared" si="0"/>
        <v/>
      </c>
      <c r="G56" s="459"/>
      <c r="H56" s="455" t="str">
        <f t="shared" si="1"/>
        <v/>
      </c>
      <c r="I56" s="194"/>
      <c r="J56" s="194"/>
      <c r="K56" s="194"/>
      <c r="L56" s="195"/>
      <c r="M56" s="456" t="str">
        <f t="shared" si="2"/>
        <v/>
      </c>
      <c r="N56" s="457"/>
      <c r="O56" s="457"/>
      <c r="P56" s="457"/>
      <c r="Q56" s="456" t="str">
        <f t="shared" si="3"/>
        <v/>
      </c>
      <c r="R56" s="457"/>
      <c r="S56" s="457"/>
      <c r="T56" s="457"/>
    </row>
    <row r="57" spans="1:32" ht="13.9" customHeight="1">
      <c r="A57" s="87">
        <v>44345</v>
      </c>
      <c r="B57" s="440"/>
      <c r="C57" s="440"/>
      <c r="D57" s="441"/>
      <c r="E57" s="458"/>
      <c r="F57" s="360" t="str">
        <f t="shared" si="0"/>
        <v/>
      </c>
      <c r="G57" s="459"/>
      <c r="H57" s="455" t="str">
        <f t="shared" si="1"/>
        <v/>
      </c>
      <c r="I57" s="194"/>
      <c r="J57" s="194"/>
      <c r="K57" s="194"/>
      <c r="L57" s="195"/>
      <c r="M57" s="456" t="str">
        <f t="shared" si="2"/>
        <v/>
      </c>
      <c r="N57" s="457"/>
      <c r="O57" s="457"/>
      <c r="P57" s="457"/>
      <c r="Q57" s="456" t="str">
        <f t="shared" si="3"/>
        <v/>
      </c>
      <c r="R57" s="457"/>
      <c r="S57" s="457"/>
      <c r="T57" s="457"/>
    </row>
    <row r="58" spans="1:32" ht="13.9" customHeight="1">
      <c r="A58" s="87">
        <v>44346</v>
      </c>
      <c r="B58" s="440"/>
      <c r="C58" s="440"/>
      <c r="D58" s="441"/>
      <c r="E58" s="458"/>
      <c r="F58" s="360" t="str">
        <f t="shared" si="0"/>
        <v/>
      </c>
      <c r="G58" s="459"/>
      <c r="H58" s="455" t="str">
        <f t="shared" si="1"/>
        <v/>
      </c>
      <c r="I58" s="194"/>
      <c r="J58" s="194"/>
      <c r="K58" s="194"/>
      <c r="L58" s="195"/>
      <c r="M58" s="456" t="str">
        <f t="shared" si="2"/>
        <v/>
      </c>
      <c r="N58" s="457"/>
      <c r="O58" s="457"/>
      <c r="P58" s="457"/>
      <c r="Q58" s="456" t="str">
        <f t="shared" si="3"/>
        <v/>
      </c>
      <c r="R58" s="457"/>
      <c r="S58" s="457"/>
      <c r="T58" s="457"/>
    </row>
    <row r="59" spans="1:32" ht="13.9" customHeight="1" thickBot="1">
      <c r="A59" s="87">
        <v>44347</v>
      </c>
      <c r="B59" s="440"/>
      <c r="C59" s="440"/>
      <c r="D59" s="441"/>
      <c r="E59" s="458"/>
      <c r="F59" s="360" t="str">
        <f t="shared" si="0"/>
        <v/>
      </c>
      <c r="G59" s="459"/>
      <c r="H59" s="455" t="str">
        <f t="shared" si="1"/>
        <v/>
      </c>
      <c r="I59" s="194"/>
      <c r="J59" s="194"/>
      <c r="K59" s="194"/>
      <c r="L59" s="195"/>
      <c r="M59" s="456" t="str">
        <f t="shared" si="2"/>
        <v/>
      </c>
      <c r="N59" s="457"/>
      <c r="O59" s="457"/>
      <c r="P59" s="457"/>
      <c r="Q59" s="456" t="str">
        <f t="shared" si="3"/>
        <v/>
      </c>
      <c r="R59" s="457"/>
      <c r="S59" s="457"/>
      <c r="T59" s="457"/>
    </row>
    <row r="60" spans="1:32" ht="19.149999999999999" customHeight="1" thickTop="1" thickBot="1">
      <c r="A60" s="137" t="s">
        <v>38</v>
      </c>
      <c r="B60" s="194"/>
      <c r="C60" s="194"/>
      <c r="D60" s="194"/>
      <c r="E60" s="194"/>
      <c r="F60" s="194"/>
      <c r="G60" s="435"/>
      <c r="H60" s="436">
        <f>IF(COUNTIF(H46:L59,"対象外"),0,SUM(H44:L59))</f>
        <v>0</v>
      </c>
      <c r="I60" s="437"/>
      <c r="J60" s="437"/>
      <c r="K60" s="437"/>
      <c r="L60" s="438"/>
      <c r="M60" s="439">
        <f>IF(H60=0,0,(SUM(M44:P59)))</f>
        <v>0</v>
      </c>
      <c r="N60" s="396"/>
      <c r="O60" s="396"/>
      <c r="P60" s="396"/>
      <c r="Q60" s="456">
        <f>IF(H60=0,0,SUM(Q44:T59))</f>
        <v>0</v>
      </c>
      <c r="R60" s="396"/>
      <c r="S60" s="396"/>
      <c r="T60" s="396"/>
    </row>
    <row r="61" spans="1:32" ht="12" customHeight="1" thickTop="1">
      <c r="H61" s="249" t="s">
        <v>93</v>
      </c>
      <c r="I61" s="249"/>
      <c r="J61" s="249"/>
      <c r="K61" s="249"/>
      <c r="L61" s="249"/>
      <c r="M61" s="109" t="s">
        <v>94</v>
      </c>
      <c r="N61" s="157"/>
      <c r="O61" s="157"/>
      <c r="P61" s="157"/>
      <c r="Q61" s="109" t="s">
        <v>95</v>
      </c>
      <c r="R61" s="157"/>
      <c r="S61" s="157"/>
      <c r="T61" s="157"/>
    </row>
  </sheetData>
  <mergeCells count="236">
    <mergeCell ref="Z40:AB40"/>
    <mergeCell ref="H61:L61"/>
    <mergeCell ref="M61:P61"/>
    <mergeCell ref="Q61:T61"/>
    <mergeCell ref="W16:Y16"/>
    <mergeCell ref="W17:Y19"/>
    <mergeCell ref="Z17:AB19"/>
    <mergeCell ref="S25:U25"/>
    <mergeCell ref="L21:N21"/>
    <mergeCell ref="P21:R21"/>
    <mergeCell ref="Z25:AB27"/>
    <mergeCell ref="S21:U21"/>
    <mergeCell ref="W25:Y27"/>
    <mergeCell ref="Z29:AB31"/>
    <mergeCell ref="Z33:AB35"/>
    <mergeCell ref="I35:K35"/>
    <mergeCell ref="S38:U39"/>
    <mergeCell ref="S37:U37"/>
    <mergeCell ref="W37:Y39"/>
    <mergeCell ref="Z37:AB39"/>
    <mergeCell ref="F17:H17"/>
    <mergeCell ref="I17:K17"/>
    <mergeCell ref="Z21:AB23"/>
    <mergeCell ref="P22:R23"/>
    <mergeCell ref="F18:H18"/>
    <mergeCell ref="I18:K18"/>
    <mergeCell ref="L18:N18"/>
    <mergeCell ref="P18:R19"/>
    <mergeCell ref="A19:E19"/>
    <mergeCell ref="F19:H19"/>
    <mergeCell ref="I19:K19"/>
    <mergeCell ref="I26:K26"/>
    <mergeCell ref="L26:N26"/>
    <mergeCell ref="P26:R27"/>
    <mergeCell ref="L23:N23"/>
    <mergeCell ref="A25:E25"/>
    <mergeCell ref="F25:H25"/>
    <mergeCell ref="I25:K25"/>
    <mergeCell ref="L25:N25"/>
    <mergeCell ref="P25:R25"/>
    <mergeCell ref="A21:E21"/>
    <mergeCell ref="F21:H21"/>
    <mergeCell ref="I21:K21"/>
    <mergeCell ref="A22:E22"/>
    <mergeCell ref="F22:H22"/>
    <mergeCell ref="I22:K22"/>
    <mergeCell ref="L22:N22"/>
    <mergeCell ref="A1:W1"/>
    <mergeCell ref="O2:T2"/>
    <mergeCell ref="A3:C3"/>
    <mergeCell ref="D3:K3"/>
    <mergeCell ref="O3:T3"/>
    <mergeCell ref="L19:N19"/>
    <mergeCell ref="A5:I5"/>
    <mergeCell ref="C6:W6"/>
    <mergeCell ref="S18:U19"/>
    <mergeCell ref="C8:AB8"/>
    <mergeCell ref="Z16:AB16"/>
    <mergeCell ref="A17:E17"/>
    <mergeCell ref="L17:N17"/>
    <mergeCell ref="P17:R17"/>
    <mergeCell ref="S17:U17"/>
    <mergeCell ref="A7:L7"/>
    <mergeCell ref="C9:AB11"/>
    <mergeCell ref="B9:B11"/>
    <mergeCell ref="B14:F14"/>
    <mergeCell ref="G14:I14"/>
    <mergeCell ref="S14:V14"/>
    <mergeCell ref="W14:Y14"/>
    <mergeCell ref="Z14:AA14"/>
    <mergeCell ref="A18:E18"/>
    <mergeCell ref="S22:U23"/>
    <mergeCell ref="A23:E23"/>
    <mergeCell ref="F23:H23"/>
    <mergeCell ref="I23:K23"/>
    <mergeCell ref="W21:Y23"/>
    <mergeCell ref="W33:Y35"/>
    <mergeCell ref="S33:U33"/>
    <mergeCell ref="L35:N35"/>
    <mergeCell ref="P33:R33"/>
    <mergeCell ref="A33:E33"/>
    <mergeCell ref="F33:H33"/>
    <mergeCell ref="I33:K33"/>
    <mergeCell ref="L33:N33"/>
    <mergeCell ref="A34:E34"/>
    <mergeCell ref="F34:H34"/>
    <mergeCell ref="I34:K34"/>
    <mergeCell ref="L34:N34"/>
    <mergeCell ref="P34:R35"/>
    <mergeCell ref="S34:U35"/>
    <mergeCell ref="A35:E35"/>
    <mergeCell ref="F35:H35"/>
    <mergeCell ref="A29:E29"/>
    <mergeCell ref="F29:H29"/>
    <mergeCell ref="I29:K29"/>
    <mergeCell ref="L29:N29"/>
    <mergeCell ref="S29:U29"/>
    <mergeCell ref="W29:Y31"/>
    <mergeCell ref="I31:K31"/>
    <mergeCell ref="L31:N31"/>
    <mergeCell ref="S26:U27"/>
    <mergeCell ref="A27:E27"/>
    <mergeCell ref="F27:H27"/>
    <mergeCell ref="I27:K27"/>
    <mergeCell ref="P29:R29"/>
    <mergeCell ref="L27:N27"/>
    <mergeCell ref="A30:E30"/>
    <mergeCell ref="F30:H30"/>
    <mergeCell ref="I30:K30"/>
    <mergeCell ref="L30:N30"/>
    <mergeCell ref="P30:R31"/>
    <mergeCell ref="S30:U31"/>
    <mergeCell ref="A31:E31"/>
    <mergeCell ref="F31:H31"/>
    <mergeCell ref="A26:E26"/>
    <mergeCell ref="F26:H26"/>
    <mergeCell ref="A39:E39"/>
    <mergeCell ref="F39:H39"/>
    <mergeCell ref="I39:K39"/>
    <mergeCell ref="L39:N39"/>
    <mergeCell ref="P37:R37"/>
    <mergeCell ref="A37:E37"/>
    <mergeCell ref="F37:H37"/>
    <mergeCell ref="I37:K37"/>
    <mergeCell ref="L37:N37"/>
    <mergeCell ref="A38:E38"/>
    <mergeCell ref="F38:H38"/>
    <mergeCell ref="I38:K38"/>
    <mergeCell ref="L38:N38"/>
    <mergeCell ref="P38:R39"/>
    <mergeCell ref="Q43:T43"/>
    <mergeCell ref="A44:C44"/>
    <mergeCell ref="D44:E44"/>
    <mergeCell ref="F44:G44"/>
    <mergeCell ref="H44:L44"/>
    <mergeCell ref="M44:P44"/>
    <mergeCell ref="Q44:T44"/>
    <mergeCell ref="A42:C43"/>
    <mergeCell ref="D42:E43"/>
    <mergeCell ref="F42:G43"/>
    <mergeCell ref="H42:L43"/>
    <mergeCell ref="M43:P43"/>
    <mergeCell ref="A45:C45"/>
    <mergeCell ref="D45:E45"/>
    <mergeCell ref="F45:G45"/>
    <mergeCell ref="H45:L45"/>
    <mergeCell ref="M45:P45"/>
    <mergeCell ref="Q45:T45"/>
    <mergeCell ref="A46:C46"/>
    <mergeCell ref="D46:E46"/>
    <mergeCell ref="F46:G46"/>
    <mergeCell ref="H46:L46"/>
    <mergeCell ref="M46:P46"/>
    <mergeCell ref="Q46:T46"/>
    <mergeCell ref="A47:C47"/>
    <mergeCell ref="D47:E47"/>
    <mergeCell ref="F47:G47"/>
    <mergeCell ref="H47:L47"/>
    <mergeCell ref="M47:P47"/>
    <mergeCell ref="Q47:T47"/>
    <mergeCell ref="A48:C48"/>
    <mergeCell ref="D48:E48"/>
    <mergeCell ref="F48:G48"/>
    <mergeCell ref="H48:L48"/>
    <mergeCell ref="M48:P48"/>
    <mergeCell ref="Q48:T48"/>
    <mergeCell ref="A49:C49"/>
    <mergeCell ref="D49:E49"/>
    <mergeCell ref="F49:G49"/>
    <mergeCell ref="H49:L49"/>
    <mergeCell ref="M49:P49"/>
    <mergeCell ref="Q49:T49"/>
    <mergeCell ref="A50:C50"/>
    <mergeCell ref="D50:E50"/>
    <mergeCell ref="F50:G50"/>
    <mergeCell ref="H50:L50"/>
    <mergeCell ref="M50:P50"/>
    <mergeCell ref="Q50:T50"/>
    <mergeCell ref="A51:C51"/>
    <mergeCell ref="D51:E51"/>
    <mergeCell ref="F51:G51"/>
    <mergeCell ref="H51:L51"/>
    <mergeCell ref="M51:P51"/>
    <mergeCell ref="Q51:T51"/>
    <mergeCell ref="A52:C52"/>
    <mergeCell ref="D52:E52"/>
    <mergeCell ref="F52:G52"/>
    <mergeCell ref="H52:L52"/>
    <mergeCell ref="M52:P52"/>
    <mergeCell ref="Q52:T52"/>
    <mergeCell ref="A53:C53"/>
    <mergeCell ref="D53:E53"/>
    <mergeCell ref="F53:G53"/>
    <mergeCell ref="H53:L53"/>
    <mergeCell ref="M53:P53"/>
    <mergeCell ref="Q53:T53"/>
    <mergeCell ref="A54:C54"/>
    <mergeCell ref="D54:E54"/>
    <mergeCell ref="F54:G54"/>
    <mergeCell ref="H54:L54"/>
    <mergeCell ref="M54:P54"/>
    <mergeCell ref="Q54:T54"/>
    <mergeCell ref="A55:C55"/>
    <mergeCell ref="D55:E55"/>
    <mergeCell ref="F55:G55"/>
    <mergeCell ref="H55:L55"/>
    <mergeCell ref="M55:P55"/>
    <mergeCell ref="Q55:T55"/>
    <mergeCell ref="A56:C56"/>
    <mergeCell ref="D56:E56"/>
    <mergeCell ref="F56:G56"/>
    <mergeCell ref="H56:L56"/>
    <mergeCell ref="M56:P56"/>
    <mergeCell ref="Q56:T56"/>
    <mergeCell ref="A60:G60"/>
    <mergeCell ref="H60:L60"/>
    <mergeCell ref="M60:P60"/>
    <mergeCell ref="Q60:T60"/>
    <mergeCell ref="A59:C59"/>
    <mergeCell ref="D59:E59"/>
    <mergeCell ref="F59:G59"/>
    <mergeCell ref="H59:L59"/>
    <mergeCell ref="M59:P59"/>
    <mergeCell ref="Q59:T59"/>
    <mergeCell ref="A57:C57"/>
    <mergeCell ref="D57:E57"/>
    <mergeCell ref="F57:G57"/>
    <mergeCell ref="H57:L57"/>
    <mergeCell ref="M57:P57"/>
    <mergeCell ref="Q57:T57"/>
    <mergeCell ref="A58:C58"/>
    <mergeCell ref="D58:E58"/>
    <mergeCell ref="F58:G58"/>
    <mergeCell ref="H58:L58"/>
    <mergeCell ref="M58:P58"/>
    <mergeCell ref="Q58:T58"/>
  </mergeCells>
  <phoneticPr fontId="1"/>
  <dataValidations count="1">
    <dataValidation type="list" allowBlank="1" showInputMessage="1" showErrorMessage="1" sqref="D44:E59">
      <formula1>$AD$43:$AD$49</formula1>
    </dataValidation>
  </dataValidations>
  <pageMargins left="0.51181102362204722" right="0.51181102362204722" top="0.74803149606299213" bottom="0.35433070866141736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0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4</xdr:row>
                    <xdr:rowOff>104775</xdr:rowOff>
                  </from>
                  <to>
                    <xdr:col>2</xdr:col>
                    <xdr:colOff>38100</xdr:colOff>
                    <xdr:row>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104775</xdr:rowOff>
                  </from>
                  <to>
                    <xdr:col>2</xdr:col>
                    <xdr:colOff>38100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57150</xdr:rowOff>
                  </from>
                  <to>
                    <xdr:col>2</xdr:col>
                    <xdr:colOff>38100</xdr:colOff>
                    <xdr:row>10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I77"/>
  <sheetViews>
    <sheetView view="pageBreakPreview" topLeftCell="A43" zoomScale="175" zoomScaleNormal="130" zoomScaleSheetLayoutView="175" workbookViewId="0">
      <selection activeCell="D9" sqref="D9:X9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5.75" customHeight="1">
      <c r="A1" s="4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7"/>
      <c r="S1" s="67"/>
      <c r="T1" s="67"/>
      <c r="AB1" s="47" t="s">
        <v>169</v>
      </c>
    </row>
    <row r="2" spans="1:28" ht="6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7"/>
      <c r="S2" s="67"/>
      <c r="T2" s="67"/>
    </row>
    <row r="3" spans="1:28" ht="16.899999999999999" customHeight="1">
      <c r="A3" s="134" t="s">
        <v>99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28" ht="6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7"/>
      <c r="S4" s="67"/>
      <c r="T4" s="67"/>
    </row>
    <row r="5" spans="1:28" ht="12" customHeight="1">
      <c r="A5" s="65"/>
      <c r="B5" s="26" t="s">
        <v>113</v>
      </c>
      <c r="C5" s="27"/>
      <c r="D5" s="28" t="s">
        <v>114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130" t="s">
        <v>17</v>
      </c>
      <c r="V5" s="131"/>
      <c r="W5" s="131"/>
      <c r="X5" s="131"/>
      <c r="Y5" s="131"/>
      <c r="Z5" s="135"/>
    </row>
    <row r="6" spans="1:28" ht="12" customHeight="1">
      <c r="B6" s="26" t="s">
        <v>113</v>
      </c>
      <c r="C6" s="14" t="s">
        <v>162</v>
      </c>
      <c r="M6" s="51"/>
      <c r="O6" s="66"/>
      <c r="P6" s="66"/>
      <c r="Q6" s="66"/>
      <c r="R6" s="66"/>
      <c r="S6" s="66"/>
      <c r="T6" s="66"/>
      <c r="U6" s="136">
        <v>0.83333333333333337</v>
      </c>
      <c r="V6" s="132"/>
      <c r="W6" s="132"/>
      <c r="X6" s="132"/>
      <c r="Y6" s="132"/>
      <c r="Z6" s="133"/>
    </row>
    <row r="7" spans="1:28" ht="6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37" t="s">
        <v>66</v>
      </c>
      <c r="B8" s="138"/>
      <c r="C8" s="139"/>
      <c r="D8" s="140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2"/>
    </row>
    <row r="9" spans="1:28" ht="6" customHeight="1">
      <c r="O9" s="29"/>
      <c r="P9" s="30"/>
      <c r="Q9" s="30"/>
      <c r="R9" s="30"/>
      <c r="S9" s="30"/>
      <c r="T9" s="30"/>
      <c r="U9" s="29"/>
      <c r="V9" s="14"/>
      <c r="W9" s="30"/>
      <c r="X9" s="30"/>
      <c r="Y9" s="30"/>
      <c r="Z9" s="30"/>
    </row>
    <row r="10" spans="1:28" ht="12" customHeight="1">
      <c r="A10" s="63" t="s">
        <v>115</v>
      </c>
      <c r="B10" s="63"/>
      <c r="C10" s="63"/>
      <c r="D10" s="63"/>
      <c r="E10" s="63"/>
      <c r="F10" s="63"/>
      <c r="G10" s="63"/>
      <c r="H10" s="63"/>
      <c r="I10" s="63"/>
      <c r="N10" s="52"/>
      <c r="O10" s="52"/>
    </row>
    <row r="11" spans="1:28" ht="15.75" customHeight="1">
      <c r="A11" s="16"/>
      <c r="B11" s="17"/>
      <c r="C11" s="103" t="s">
        <v>147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5"/>
    </row>
    <row r="12" spans="1:28" ht="6" customHeight="1">
      <c r="O12" s="29"/>
      <c r="P12" s="30"/>
      <c r="Q12" s="30"/>
      <c r="R12" s="30"/>
      <c r="S12" s="30"/>
      <c r="T12" s="30"/>
      <c r="U12" s="29"/>
      <c r="V12" s="14"/>
      <c r="W12" s="30"/>
      <c r="X12" s="30"/>
      <c r="Y12" s="30"/>
      <c r="Z12" s="30"/>
    </row>
    <row r="13" spans="1:28" ht="12" customHeight="1">
      <c r="A13" s="220" t="s">
        <v>146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68"/>
      <c r="N13" s="67"/>
      <c r="O13" s="67"/>
      <c r="P13" s="67"/>
      <c r="Q13" s="67"/>
      <c r="R13" s="67"/>
      <c r="S13" s="67"/>
      <c r="T13" s="67"/>
      <c r="U13" s="67"/>
      <c r="V13" s="67"/>
      <c r="W13" s="67"/>
    </row>
    <row r="14" spans="1:28" ht="14.25" customHeight="1">
      <c r="B14" s="17"/>
      <c r="C14" s="222" t="s">
        <v>109</v>
      </c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5"/>
    </row>
    <row r="15" spans="1:28" ht="12" customHeight="1">
      <c r="B15" s="226"/>
      <c r="C15" s="228" t="s">
        <v>170</v>
      </c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  <c r="AA15" s="229"/>
      <c r="AB15" s="230"/>
    </row>
    <row r="16" spans="1:28" ht="12" customHeight="1">
      <c r="B16" s="227"/>
      <c r="C16" s="231" t="s">
        <v>171</v>
      </c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3"/>
    </row>
    <row r="17" spans="1:28" ht="12" customHeight="1">
      <c r="O17" s="66"/>
      <c r="P17" s="66"/>
      <c r="Q17" s="66"/>
      <c r="R17" s="67"/>
      <c r="S17" s="67"/>
      <c r="T17" s="67"/>
    </row>
    <row r="18" spans="1:28" ht="12" customHeight="1">
      <c r="A18" s="2" t="s">
        <v>1</v>
      </c>
    </row>
    <row r="19" spans="1:28" ht="12" customHeight="1">
      <c r="A19" s="151" t="s">
        <v>79</v>
      </c>
      <c r="B19" s="152"/>
      <c r="C19" s="152"/>
      <c r="D19" s="152"/>
      <c r="E19" s="152"/>
      <c r="F19" s="152"/>
      <c r="G19" s="152"/>
      <c r="H19" s="153"/>
      <c r="I19" s="154"/>
      <c r="J19" s="155"/>
      <c r="K19" s="155"/>
      <c r="L19" s="155"/>
      <c r="M19" s="3" t="s">
        <v>3</v>
      </c>
      <c r="O19" s="2" t="s">
        <v>6</v>
      </c>
    </row>
    <row r="20" spans="1:28" ht="12" customHeight="1">
      <c r="A20" s="4"/>
      <c r="B20" s="156" t="s">
        <v>5</v>
      </c>
      <c r="C20" s="132"/>
      <c r="D20" s="132"/>
      <c r="E20" s="132"/>
      <c r="F20" s="132"/>
      <c r="G20" s="132"/>
      <c r="H20" s="133"/>
      <c r="I20" s="154"/>
      <c r="J20" s="155"/>
      <c r="K20" s="155"/>
      <c r="L20" s="155"/>
      <c r="M20" s="3" t="s">
        <v>3</v>
      </c>
      <c r="N20" s="2" t="s">
        <v>4</v>
      </c>
      <c r="O20" s="130" t="str">
        <f>IF(I20="","",IF(I20&lt;=1000,ROUNDDOWN(1000/1000,0),ROUNDDOWN(I20/1000,0)))</f>
        <v/>
      </c>
      <c r="P20" s="131"/>
      <c r="Q20" s="131"/>
      <c r="R20" s="132" t="s">
        <v>7</v>
      </c>
      <c r="S20" s="133"/>
      <c r="T20" s="2" t="s">
        <v>4</v>
      </c>
      <c r="U20" s="143" t="str">
        <f>IF(I20="","",O20*200000)</f>
        <v/>
      </c>
      <c r="V20" s="144"/>
      <c r="W20" s="144"/>
      <c r="X20" s="144"/>
      <c r="Y20" s="144"/>
      <c r="Z20" s="132" t="s">
        <v>8</v>
      </c>
      <c r="AA20" s="133"/>
      <c r="AB20" s="5" t="s">
        <v>84</v>
      </c>
    </row>
    <row r="21" spans="1:28" ht="12" customHeight="1">
      <c r="O21" s="2" t="s">
        <v>9</v>
      </c>
    </row>
    <row r="22" spans="1:28" ht="12" customHeight="1">
      <c r="O22" s="2" t="s">
        <v>10</v>
      </c>
    </row>
    <row r="23" spans="1:28" ht="7.5" customHeight="1"/>
    <row r="24" spans="1:28" ht="12" customHeight="1">
      <c r="A24" s="2" t="s">
        <v>118</v>
      </c>
      <c r="G24" s="2" t="s">
        <v>82</v>
      </c>
      <c r="Q24" s="5" t="s">
        <v>85</v>
      </c>
      <c r="T24" s="5" t="s">
        <v>86</v>
      </c>
      <c r="W24" s="149" t="s">
        <v>31</v>
      </c>
      <c r="X24" s="150"/>
      <c r="Y24" s="150"/>
      <c r="Z24" s="149" t="s">
        <v>83</v>
      </c>
      <c r="AA24" s="150"/>
      <c r="AB24" s="150"/>
    </row>
    <row r="25" spans="1:28" ht="12" customHeight="1">
      <c r="A25" s="126" t="s">
        <v>22</v>
      </c>
      <c r="B25" s="126"/>
      <c r="C25" s="126"/>
      <c r="D25" s="126"/>
      <c r="E25" s="126"/>
      <c r="F25" s="80" t="s">
        <v>14</v>
      </c>
      <c r="G25" s="80"/>
      <c r="H25" s="80"/>
      <c r="I25" s="80" t="s">
        <v>15</v>
      </c>
      <c r="J25" s="80"/>
      <c r="K25" s="80"/>
      <c r="L25" s="80" t="s">
        <v>16</v>
      </c>
      <c r="M25" s="80"/>
      <c r="N25" s="80"/>
      <c r="O25" s="5"/>
      <c r="P25" s="103" t="s">
        <v>39</v>
      </c>
      <c r="Q25" s="104"/>
      <c r="R25" s="105"/>
      <c r="S25" s="103" t="s">
        <v>40</v>
      </c>
      <c r="T25" s="106"/>
      <c r="U25" s="107"/>
      <c r="V25" s="7"/>
      <c r="W25" s="108" t="s">
        <v>18</v>
      </c>
      <c r="X25" s="109"/>
      <c r="Y25" s="110"/>
      <c r="Z25" s="117" t="str">
        <f>IF((P26=""),"",IF(S26="全て",1,IF(S26="対象外","支給しない",IF(S26="要請時間内","支給しない",ROUNDUP(S26/P26,3)))))</f>
        <v/>
      </c>
      <c r="AA25" s="118"/>
      <c r="AB25" s="119"/>
    </row>
    <row r="26" spans="1:28" ht="12" customHeight="1">
      <c r="A26" s="126" t="s">
        <v>12</v>
      </c>
      <c r="B26" s="126"/>
      <c r="C26" s="126"/>
      <c r="D26" s="126"/>
      <c r="E26" s="126"/>
      <c r="F26" s="127"/>
      <c r="G26" s="128"/>
      <c r="H26" s="128"/>
      <c r="I26" s="127"/>
      <c r="J26" s="128"/>
      <c r="K26" s="128"/>
      <c r="L26" s="127"/>
      <c r="M26" s="128"/>
      <c r="N26" s="128"/>
      <c r="O26" s="6"/>
      <c r="P26" s="129" t="str">
        <f>IF(F26="","",I26-F26-L26)</f>
        <v/>
      </c>
      <c r="Q26" s="109"/>
      <c r="R26" s="110"/>
      <c r="S26" s="129" t="str">
        <f>IF(F26="","",IF(I26&lt;=$U$6,"要請時間内",IF(I27&lt;=$U$6,I26-$U$6,IF(I27&gt;$U$6,"対象外",I26-I27))))</f>
        <v/>
      </c>
      <c r="T26" s="213"/>
      <c r="U26" s="214"/>
      <c r="V26" s="7"/>
      <c r="W26" s="111"/>
      <c r="X26" s="112"/>
      <c r="Y26" s="113"/>
      <c r="Z26" s="203"/>
      <c r="AA26" s="204"/>
      <c r="AB26" s="205"/>
    </row>
    <row r="27" spans="1:28" ht="12" customHeight="1">
      <c r="A27" s="126" t="s">
        <v>13</v>
      </c>
      <c r="B27" s="126"/>
      <c r="C27" s="126"/>
      <c r="D27" s="126"/>
      <c r="E27" s="126"/>
      <c r="F27" s="127"/>
      <c r="G27" s="128"/>
      <c r="H27" s="128"/>
      <c r="I27" s="127"/>
      <c r="J27" s="128"/>
      <c r="K27" s="128"/>
      <c r="L27" s="127"/>
      <c r="M27" s="128"/>
      <c r="N27" s="128"/>
      <c r="O27" s="6"/>
      <c r="P27" s="114"/>
      <c r="Q27" s="115"/>
      <c r="R27" s="116"/>
      <c r="S27" s="215"/>
      <c r="T27" s="216"/>
      <c r="U27" s="217"/>
      <c r="V27" s="7"/>
      <c r="W27" s="114"/>
      <c r="X27" s="115"/>
      <c r="Y27" s="116"/>
      <c r="Z27" s="206"/>
      <c r="AA27" s="207"/>
      <c r="AB27" s="208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26" t="s">
        <v>23</v>
      </c>
      <c r="B29" s="126"/>
      <c r="C29" s="126"/>
      <c r="D29" s="126"/>
      <c r="E29" s="126"/>
      <c r="F29" s="80" t="s">
        <v>14</v>
      </c>
      <c r="G29" s="80"/>
      <c r="H29" s="80"/>
      <c r="I29" s="80" t="s">
        <v>15</v>
      </c>
      <c r="J29" s="80"/>
      <c r="K29" s="80"/>
      <c r="L29" s="80" t="s">
        <v>16</v>
      </c>
      <c r="M29" s="80"/>
      <c r="N29" s="80"/>
      <c r="O29" s="5"/>
      <c r="P29" s="103" t="s">
        <v>39</v>
      </c>
      <c r="Q29" s="104"/>
      <c r="R29" s="105"/>
      <c r="S29" s="103" t="s">
        <v>40</v>
      </c>
      <c r="T29" s="106"/>
      <c r="U29" s="107"/>
      <c r="V29" s="7"/>
      <c r="W29" s="108" t="s">
        <v>19</v>
      </c>
      <c r="X29" s="109"/>
      <c r="Y29" s="110"/>
      <c r="Z29" s="117" t="str">
        <f>IF((P30=""),"",IF(S30="全て",1,IF(S30="対象外","支給しない",IF(S30="要請時間内","支給しない",ROUNDUP(S30/P30,3)))))</f>
        <v/>
      </c>
      <c r="AA29" s="118"/>
      <c r="AB29" s="119"/>
    </row>
    <row r="30" spans="1:28" ht="12" customHeight="1">
      <c r="A30" s="126" t="s">
        <v>12</v>
      </c>
      <c r="B30" s="126"/>
      <c r="C30" s="126"/>
      <c r="D30" s="126"/>
      <c r="E30" s="126"/>
      <c r="F30" s="127"/>
      <c r="G30" s="128"/>
      <c r="H30" s="128"/>
      <c r="I30" s="127"/>
      <c r="J30" s="128"/>
      <c r="K30" s="128"/>
      <c r="L30" s="127"/>
      <c r="M30" s="128"/>
      <c r="N30" s="128"/>
      <c r="O30" s="6"/>
      <c r="P30" s="129" t="str">
        <f>IF(F30="","",I30-F30-L30)</f>
        <v/>
      </c>
      <c r="Q30" s="109"/>
      <c r="R30" s="110"/>
      <c r="S30" s="129" t="str">
        <f>IF(F30="","",IF(I30&lt;=$U$6,"要請時間内",IF(I31&lt;=$U$6,I30-$U$6,IF(I31&gt;$U$6,"対象外",I30-I31))))</f>
        <v/>
      </c>
      <c r="T30" s="213"/>
      <c r="U30" s="214"/>
      <c r="V30" s="7"/>
      <c r="W30" s="111"/>
      <c r="X30" s="112"/>
      <c r="Y30" s="113"/>
      <c r="Z30" s="203"/>
      <c r="AA30" s="204"/>
      <c r="AB30" s="205"/>
    </row>
    <row r="31" spans="1:28" ht="12" customHeight="1">
      <c r="A31" s="126" t="s">
        <v>13</v>
      </c>
      <c r="B31" s="126"/>
      <c r="C31" s="126"/>
      <c r="D31" s="126"/>
      <c r="E31" s="126"/>
      <c r="F31" s="127"/>
      <c r="G31" s="128"/>
      <c r="H31" s="128"/>
      <c r="I31" s="127"/>
      <c r="J31" s="128"/>
      <c r="K31" s="128"/>
      <c r="L31" s="127"/>
      <c r="M31" s="128"/>
      <c r="N31" s="128"/>
      <c r="O31" s="6"/>
      <c r="P31" s="114"/>
      <c r="Q31" s="115"/>
      <c r="R31" s="116"/>
      <c r="S31" s="215"/>
      <c r="T31" s="216"/>
      <c r="U31" s="217"/>
      <c r="V31" s="7"/>
      <c r="W31" s="114"/>
      <c r="X31" s="115"/>
      <c r="Y31" s="116"/>
      <c r="Z31" s="206"/>
      <c r="AA31" s="207"/>
      <c r="AB31" s="208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26" t="s">
        <v>24</v>
      </c>
      <c r="B33" s="126"/>
      <c r="C33" s="126"/>
      <c r="D33" s="126"/>
      <c r="E33" s="126"/>
      <c r="F33" s="80" t="s">
        <v>14</v>
      </c>
      <c r="G33" s="80"/>
      <c r="H33" s="80"/>
      <c r="I33" s="80" t="s">
        <v>15</v>
      </c>
      <c r="J33" s="80"/>
      <c r="K33" s="80"/>
      <c r="L33" s="80" t="s">
        <v>16</v>
      </c>
      <c r="M33" s="80"/>
      <c r="N33" s="80"/>
      <c r="O33" s="5"/>
      <c r="P33" s="103" t="s">
        <v>39</v>
      </c>
      <c r="Q33" s="104"/>
      <c r="R33" s="105"/>
      <c r="S33" s="103" t="s">
        <v>40</v>
      </c>
      <c r="T33" s="106"/>
      <c r="U33" s="107"/>
      <c r="V33" s="7"/>
      <c r="W33" s="108" t="s">
        <v>20</v>
      </c>
      <c r="X33" s="109"/>
      <c r="Y33" s="110"/>
      <c r="Z33" s="117" t="str">
        <f>IF((P34=""),"",IF(S34="全て",1,IF(S34="対象外","支給しない",IF(S34="要請時間内","支給しない",ROUNDUP(S34/P34,3)))))</f>
        <v/>
      </c>
      <c r="AA33" s="118"/>
      <c r="AB33" s="119"/>
    </row>
    <row r="34" spans="1:28" ht="12" customHeight="1">
      <c r="A34" s="126" t="s">
        <v>12</v>
      </c>
      <c r="B34" s="126"/>
      <c r="C34" s="126"/>
      <c r="D34" s="126"/>
      <c r="E34" s="126"/>
      <c r="F34" s="127"/>
      <c r="G34" s="128"/>
      <c r="H34" s="128"/>
      <c r="I34" s="127"/>
      <c r="J34" s="128"/>
      <c r="K34" s="128"/>
      <c r="L34" s="127"/>
      <c r="M34" s="128"/>
      <c r="N34" s="128"/>
      <c r="O34" s="6"/>
      <c r="P34" s="129" t="str">
        <f>IF(F34="","",I34-F34-L34)</f>
        <v/>
      </c>
      <c r="Q34" s="109"/>
      <c r="R34" s="110"/>
      <c r="S34" s="129" t="str">
        <f>IF(F34="","",IF(I34&lt;=$U$6,"要請時間内",IF(I35&lt;=$U$6,I34-$U$6,IF(I35&gt;$U$6,"対象外",I34-I35))))</f>
        <v/>
      </c>
      <c r="T34" s="213"/>
      <c r="U34" s="214"/>
      <c r="V34" s="7"/>
      <c r="W34" s="111"/>
      <c r="X34" s="112"/>
      <c r="Y34" s="113"/>
      <c r="Z34" s="203"/>
      <c r="AA34" s="204"/>
      <c r="AB34" s="205"/>
    </row>
    <row r="35" spans="1:28" ht="12" customHeight="1">
      <c r="A35" s="126" t="s">
        <v>13</v>
      </c>
      <c r="B35" s="126"/>
      <c r="C35" s="126"/>
      <c r="D35" s="126"/>
      <c r="E35" s="126"/>
      <c r="F35" s="127"/>
      <c r="G35" s="128"/>
      <c r="H35" s="128"/>
      <c r="I35" s="127"/>
      <c r="J35" s="128"/>
      <c r="K35" s="128"/>
      <c r="L35" s="127"/>
      <c r="M35" s="128"/>
      <c r="N35" s="128"/>
      <c r="O35" s="6"/>
      <c r="P35" s="114"/>
      <c r="Q35" s="115"/>
      <c r="R35" s="116"/>
      <c r="S35" s="215"/>
      <c r="T35" s="216"/>
      <c r="U35" s="217"/>
      <c r="V35" s="7"/>
      <c r="W35" s="114"/>
      <c r="X35" s="115"/>
      <c r="Y35" s="116"/>
      <c r="Z35" s="206"/>
      <c r="AA35" s="207"/>
      <c r="AB35" s="208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26" t="s">
        <v>25</v>
      </c>
      <c r="B37" s="126"/>
      <c r="C37" s="126"/>
      <c r="D37" s="126"/>
      <c r="E37" s="126"/>
      <c r="F37" s="80" t="s">
        <v>14</v>
      </c>
      <c r="G37" s="80"/>
      <c r="H37" s="80"/>
      <c r="I37" s="80" t="s">
        <v>15</v>
      </c>
      <c r="J37" s="80"/>
      <c r="K37" s="80"/>
      <c r="L37" s="80" t="s">
        <v>16</v>
      </c>
      <c r="M37" s="80"/>
      <c r="N37" s="80"/>
      <c r="O37" s="5"/>
      <c r="P37" s="103" t="s">
        <v>39</v>
      </c>
      <c r="Q37" s="104"/>
      <c r="R37" s="105"/>
      <c r="S37" s="103" t="s">
        <v>40</v>
      </c>
      <c r="T37" s="106"/>
      <c r="U37" s="107"/>
      <c r="V37" s="7"/>
      <c r="W37" s="108" t="s">
        <v>21</v>
      </c>
      <c r="X37" s="109"/>
      <c r="Y37" s="110"/>
      <c r="Z37" s="117" t="str">
        <f>IF((P38=""),"",IF(S38="全て",1,IF(S38="対象外","支給しない",IF(S38="要請時間内","支給しない",ROUNDUP(S38/P38,3)))))</f>
        <v/>
      </c>
      <c r="AA37" s="118"/>
      <c r="AB37" s="119"/>
    </row>
    <row r="38" spans="1:28" ht="12" customHeight="1">
      <c r="A38" s="126" t="s">
        <v>12</v>
      </c>
      <c r="B38" s="126"/>
      <c r="C38" s="126"/>
      <c r="D38" s="126"/>
      <c r="E38" s="126"/>
      <c r="F38" s="127"/>
      <c r="G38" s="128"/>
      <c r="H38" s="128"/>
      <c r="I38" s="127"/>
      <c r="J38" s="128"/>
      <c r="K38" s="128"/>
      <c r="L38" s="127"/>
      <c r="M38" s="128"/>
      <c r="N38" s="128"/>
      <c r="O38" s="6"/>
      <c r="P38" s="129" t="str">
        <f>IF(F38="","",I38-F38-L38)</f>
        <v/>
      </c>
      <c r="Q38" s="109"/>
      <c r="R38" s="110"/>
      <c r="S38" s="129" t="str">
        <f>IF(F38="","",IF(I38&lt;=$U$6,"要請時間内",IF(I39&lt;=$U$6,I38-$U$6,IF(I39&gt;$U$6,"対象外",I38-I39))))</f>
        <v/>
      </c>
      <c r="T38" s="213"/>
      <c r="U38" s="214"/>
      <c r="V38" s="7"/>
      <c r="W38" s="111"/>
      <c r="X38" s="112"/>
      <c r="Y38" s="113"/>
      <c r="Z38" s="203"/>
      <c r="AA38" s="204"/>
      <c r="AB38" s="205"/>
    </row>
    <row r="39" spans="1:28" ht="12" customHeight="1">
      <c r="A39" s="126" t="s">
        <v>13</v>
      </c>
      <c r="B39" s="126"/>
      <c r="C39" s="126"/>
      <c r="D39" s="126"/>
      <c r="E39" s="126"/>
      <c r="F39" s="127"/>
      <c r="G39" s="128"/>
      <c r="H39" s="128"/>
      <c r="I39" s="127"/>
      <c r="J39" s="128"/>
      <c r="K39" s="128"/>
      <c r="L39" s="127"/>
      <c r="M39" s="128"/>
      <c r="N39" s="128"/>
      <c r="O39" s="6"/>
      <c r="P39" s="114"/>
      <c r="Q39" s="115"/>
      <c r="R39" s="116"/>
      <c r="S39" s="215"/>
      <c r="T39" s="216"/>
      <c r="U39" s="217"/>
      <c r="V39" s="7"/>
      <c r="W39" s="114"/>
      <c r="X39" s="115"/>
      <c r="Y39" s="116"/>
      <c r="Z39" s="206"/>
      <c r="AA39" s="207"/>
      <c r="AB39" s="208"/>
    </row>
    <row r="40" spans="1:28" ht="6" customHeight="1">
      <c r="F40" s="7"/>
      <c r="G40" s="7"/>
      <c r="H40" s="7"/>
      <c r="I40" s="7"/>
      <c r="J40" s="7"/>
      <c r="K40" s="7"/>
      <c r="L40" s="7"/>
      <c r="M40" s="7"/>
      <c r="N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19"/>
      <c r="AA40" s="19"/>
      <c r="AB40" s="19"/>
    </row>
    <row r="41" spans="1:28" ht="12" customHeight="1">
      <c r="A41" s="126" t="s">
        <v>148</v>
      </c>
      <c r="B41" s="126"/>
      <c r="C41" s="126"/>
      <c r="D41" s="126"/>
      <c r="E41" s="126"/>
      <c r="F41" s="80" t="s">
        <v>14</v>
      </c>
      <c r="G41" s="80"/>
      <c r="H41" s="80"/>
      <c r="I41" s="80" t="s">
        <v>15</v>
      </c>
      <c r="J41" s="80"/>
      <c r="K41" s="80"/>
      <c r="L41" s="80" t="s">
        <v>16</v>
      </c>
      <c r="M41" s="80"/>
      <c r="N41" s="80"/>
      <c r="O41" s="5"/>
      <c r="P41" s="103" t="s">
        <v>39</v>
      </c>
      <c r="Q41" s="104"/>
      <c r="R41" s="105"/>
      <c r="S41" s="103" t="s">
        <v>40</v>
      </c>
      <c r="T41" s="106"/>
      <c r="U41" s="107"/>
      <c r="V41" s="7"/>
      <c r="W41" s="108" t="s">
        <v>33</v>
      </c>
      <c r="X41" s="109"/>
      <c r="Y41" s="110"/>
      <c r="Z41" s="117" t="str">
        <f>IF((P42=""),"",IF(S42="全て",1,IF(S42="対象外","支給しない",IF(S42="要請時間内","支給しない",ROUNDUP(S42/P42,3)))))</f>
        <v/>
      </c>
      <c r="AA41" s="118"/>
      <c r="AB41" s="119"/>
    </row>
    <row r="42" spans="1:28" ht="12" customHeight="1">
      <c r="A42" s="126" t="s">
        <v>12</v>
      </c>
      <c r="B42" s="126"/>
      <c r="C42" s="126"/>
      <c r="D42" s="126"/>
      <c r="E42" s="126"/>
      <c r="F42" s="127"/>
      <c r="G42" s="128"/>
      <c r="H42" s="128"/>
      <c r="I42" s="127"/>
      <c r="J42" s="128"/>
      <c r="K42" s="128"/>
      <c r="L42" s="127"/>
      <c r="M42" s="128"/>
      <c r="N42" s="128"/>
      <c r="O42" s="6"/>
      <c r="P42" s="129" t="str">
        <f>IF(F42="","",I42-F42-L42)</f>
        <v/>
      </c>
      <c r="Q42" s="109"/>
      <c r="R42" s="110"/>
      <c r="S42" s="129" t="str">
        <f>IF(F42="","",IF(I42&lt;=$U$6,"要請時間内",IF(I43&lt;=$U$6,I42-$U$6,IF(I43&gt;$U$6,"対象外",I42-I43))))</f>
        <v/>
      </c>
      <c r="T42" s="213"/>
      <c r="U42" s="214"/>
      <c r="V42" s="7"/>
      <c r="W42" s="111"/>
      <c r="X42" s="112"/>
      <c r="Y42" s="113"/>
      <c r="Z42" s="203"/>
      <c r="AA42" s="204"/>
      <c r="AB42" s="205"/>
    </row>
    <row r="43" spans="1:28" ht="12" customHeight="1">
      <c r="A43" s="126" t="s">
        <v>13</v>
      </c>
      <c r="B43" s="126"/>
      <c r="C43" s="126"/>
      <c r="D43" s="126"/>
      <c r="E43" s="126"/>
      <c r="F43" s="127"/>
      <c r="G43" s="128"/>
      <c r="H43" s="128"/>
      <c r="I43" s="127"/>
      <c r="J43" s="128"/>
      <c r="K43" s="128"/>
      <c r="L43" s="127"/>
      <c r="M43" s="128"/>
      <c r="N43" s="128"/>
      <c r="O43" s="6"/>
      <c r="P43" s="114"/>
      <c r="Q43" s="115"/>
      <c r="R43" s="116"/>
      <c r="S43" s="215"/>
      <c r="T43" s="216"/>
      <c r="U43" s="217"/>
      <c r="V43" s="7"/>
      <c r="W43" s="114"/>
      <c r="X43" s="115"/>
      <c r="Y43" s="116"/>
      <c r="Z43" s="206"/>
      <c r="AA43" s="207"/>
      <c r="AB43" s="208"/>
    </row>
    <row r="44" spans="1:28" ht="11.25" customHeight="1">
      <c r="F44" s="7"/>
      <c r="G44" s="7"/>
      <c r="H44" s="7"/>
      <c r="I44" s="7"/>
      <c r="J44" s="7"/>
      <c r="K44" s="7"/>
      <c r="L44" s="7"/>
      <c r="M44" s="7"/>
      <c r="N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19"/>
      <c r="AA44" s="19"/>
      <c r="AB44" s="19"/>
    </row>
    <row r="45" spans="1:28" ht="12" customHeight="1">
      <c r="A45" s="126" t="s">
        <v>26</v>
      </c>
      <c r="B45" s="126"/>
      <c r="C45" s="126"/>
      <c r="D45" s="126"/>
      <c r="E45" s="126"/>
      <c r="F45" s="96" t="s">
        <v>14</v>
      </c>
      <c r="G45" s="96"/>
      <c r="H45" s="96"/>
      <c r="I45" s="96" t="s">
        <v>15</v>
      </c>
      <c r="J45" s="96"/>
      <c r="K45" s="96"/>
      <c r="L45" s="96" t="s">
        <v>16</v>
      </c>
      <c r="M45" s="96"/>
      <c r="N45" s="96"/>
      <c r="O45" s="5"/>
      <c r="P45" s="103" t="s">
        <v>39</v>
      </c>
      <c r="Q45" s="104"/>
      <c r="R45" s="105"/>
      <c r="S45" s="103" t="s">
        <v>40</v>
      </c>
      <c r="T45" s="106"/>
      <c r="U45" s="107"/>
      <c r="V45" s="7"/>
      <c r="W45" s="108" t="s">
        <v>27</v>
      </c>
      <c r="X45" s="109"/>
      <c r="Y45" s="110"/>
      <c r="Z45" s="117" t="str">
        <f>IF((P46=""),"",IF(S46="全て",1,IF(S46="対象外","支給しない",IF(S46="要請時間内","支給しない",ROUNDUP(S46/P46,3)))))</f>
        <v/>
      </c>
      <c r="AA45" s="118"/>
      <c r="AB45" s="119"/>
    </row>
    <row r="46" spans="1:28" ht="12" customHeight="1">
      <c r="A46" s="126" t="s">
        <v>12</v>
      </c>
      <c r="B46" s="126"/>
      <c r="C46" s="126"/>
      <c r="D46" s="126"/>
      <c r="E46" s="126"/>
      <c r="F46" s="127"/>
      <c r="G46" s="128"/>
      <c r="H46" s="128"/>
      <c r="I46" s="127"/>
      <c r="J46" s="128"/>
      <c r="K46" s="128"/>
      <c r="L46" s="127"/>
      <c r="M46" s="128"/>
      <c r="N46" s="128"/>
      <c r="O46" s="6"/>
      <c r="P46" s="129" t="str">
        <f>IF(F46="","",I46-F46-L46)</f>
        <v/>
      </c>
      <c r="Q46" s="109"/>
      <c r="R46" s="110"/>
      <c r="S46" s="129" t="str">
        <f>IF(F46="","","全て")</f>
        <v/>
      </c>
      <c r="T46" s="213"/>
      <c r="U46" s="214"/>
      <c r="V46" s="7"/>
      <c r="W46" s="111"/>
      <c r="X46" s="112"/>
      <c r="Y46" s="113"/>
      <c r="Z46" s="203"/>
      <c r="AA46" s="204"/>
      <c r="AB46" s="205"/>
    </row>
    <row r="47" spans="1:28" ht="12" customHeight="1">
      <c r="A47" s="126" t="s">
        <v>13</v>
      </c>
      <c r="B47" s="126"/>
      <c r="C47" s="126"/>
      <c r="D47" s="126"/>
      <c r="E47" s="126"/>
      <c r="F47" s="218"/>
      <c r="G47" s="219"/>
      <c r="H47" s="219"/>
      <c r="I47" s="218"/>
      <c r="J47" s="219"/>
      <c r="K47" s="219"/>
      <c r="L47" s="218"/>
      <c r="M47" s="219"/>
      <c r="N47" s="219"/>
      <c r="O47" s="6"/>
      <c r="P47" s="114"/>
      <c r="Q47" s="115"/>
      <c r="R47" s="116"/>
      <c r="S47" s="215"/>
      <c r="T47" s="216"/>
      <c r="U47" s="217"/>
      <c r="V47" s="7"/>
      <c r="W47" s="114"/>
      <c r="X47" s="115"/>
      <c r="Y47" s="116"/>
      <c r="Z47" s="206"/>
      <c r="AA47" s="207"/>
      <c r="AB47" s="208"/>
    </row>
    <row r="48" spans="1:28" ht="6" customHeight="1">
      <c r="P48" s="7"/>
      <c r="Q48" s="7"/>
      <c r="R48" s="7"/>
      <c r="S48" s="7"/>
      <c r="T48" s="7"/>
      <c r="U48" s="7"/>
      <c r="V48" s="7"/>
      <c r="W48" s="7"/>
      <c r="X48" s="7"/>
      <c r="Y48" s="7"/>
      <c r="Z48" s="18"/>
      <c r="AA48" s="18"/>
      <c r="AB48" s="18"/>
    </row>
    <row r="49" spans="1:35" ht="12" customHeight="1">
      <c r="A49" s="126" t="s">
        <v>28</v>
      </c>
      <c r="B49" s="126"/>
      <c r="C49" s="126"/>
      <c r="D49" s="126"/>
      <c r="E49" s="126"/>
      <c r="F49" s="80" t="s">
        <v>14</v>
      </c>
      <c r="G49" s="80"/>
      <c r="H49" s="80"/>
      <c r="I49" s="80" t="s">
        <v>15</v>
      </c>
      <c r="J49" s="80"/>
      <c r="K49" s="80"/>
      <c r="L49" s="80" t="s">
        <v>16</v>
      </c>
      <c r="M49" s="80"/>
      <c r="N49" s="80"/>
      <c r="O49" s="5"/>
      <c r="P49" s="103" t="s">
        <v>39</v>
      </c>
      <c r="Q49" s="104"/>
      <c r="R49" s="105"/>
      <c r="S49" s="103" t="s">
        <v>40</v>
      </c>
      <c r="T49" s="106"/>
      <c r="U49" s="107"/>
      <c r="V49" s="7"/>
      <c r="W49" s="108" t="s">
        <v>32</v>
      </c>
      <c r="X49" s="109"/>
      <c r="Y49" s="110"/>
      <c r="Z49" s="117" t="str">
        <f>IF((P50=""),"",IF(S50="全て",1,IF(S50="対象外","支給しない",IF(S50="要請時間内","支給しない",ROUNDUP(S50/P50,3)))))</f>
        <v/>
      </c>
      <c r="AA49" s="118"/>
      <c r="AB49" s="119"/>
    </row>
    <row r="50" spans="1:35" ht="12" customHeight="1">
      <c r="A50" s="126" t="s">
        <v>12</v>
      </c>
      <c r="B50" s="126"/>
      <c r="C50" s="126"/>
      <c r="D50" s="126"/>
      <c r="E50" s="126"/>
      <c r="F50" s="209"/>
      <c r="G50" s="210"/>
      <c r="H50" s="210"/>
      <c r="I50" s="209"/>
      <c r="J50" s="210"/>
      <c r="K50" s="210"/>
      <c r="L50" s="209"/>
      <c r="M50" s="210"/>
      <c r="N50" s="210"/>
      <c r="O50" s="6"/>
      <c r="P50" s="129" t="str">
        <f>IF(F50="","",I50-F50-L50)</f>
        <v/>
      </c>
      <c r="Q50" s="109"/>
      <c r="R50" s="110"/>
      <c r="S50" s="129" t="str">
        <f>IF(F50="","","全て")</f>
        <v/>
      </c>
      <c r="T50" s="109"/>
      <c r="U50" s="110"/>
      <c r="V50" s="7"/>
      <c r="W50" s="111"/>
      <c r="X50" s="112"/>
      <c r="Y50" s="113"/>
      <c r="Z50" s="203"/>
      <c r="AA50" s="204"/>
      <c r="AB50" s="205"/>
    </row>
    <row r="51" spans="1:35" ht="12" customHeight="1">
      <c r="A51" s="126" t="s">
        <v>13</v>
      </c>
      <c r="B51" s="126"/>
      <c r="C51" s="126"/>
      <c r="D51" s="126"/>
      <c r="E51" s="126"/>
      <c r="F51" s="211"/>
      <c r="G51" s="212"/>
      <c r="H51" s="212"/>
      <c r="I51" s="211"/>
      <c r="J51" s="212"/>
      <c r="K51" s="212"/>
      <c r="L51" s="211"/>
      <c r="M51" s="212"/>
      <c r="N51" s="212"/>
      <c r="O51" s="6"/>
      <c r="P51" s="114"/>
      <c r="Q51" s="115"/>
      <c r="R51" s="116"/>
      <c r="S51" s="114"/>
      <c r="T51" s="115"/>
      <c r="U51" s="116"/>
      <c r="V51" s="7"/>
      <c r="W51" s="114"/>
      <c r="X51" s="115"/>
      <c r="Y51" s="116"/>
      <c r="Z51" s="206"/>
      <c r="AA51" s="207"/>
      <c r="AB51" s="208"/>
    </row>
    <row r="52" spans="1:35" ht="12" customHeight="1">
      <c r="Z52" s="95" t="s">
        <v>98</v>
      </c>
      <c r="AA52" s="95"/>
      <c r="AB52" s="95"/>
    </row>
    <row r="53" spans="1:35" ht="12" customHeight="1">
      <c r="A53" s="2" t="s">
        <v>29</v>
      </c>
      <c r="AI53" s="63"/>
    </row>
    <row r="54" spans="1:35" ht="16.899999999999999" customHeight="1">
      <c r="A54" s="98" t="s">
        <v>30</v>
      </c>
      <c r="B54" s="181"/>
      <c r="C54" s="181"/>
      <c r="D54" s="183" t="s">
        <v>31</v>
      </c>
      <c r="E54" s="184"/>
      <c r="F54" s="187" t="s">
        <v>117</v>
      </c>
      <c r="G54" s="188"/>
      <c r="H54" s="151" t="s">
        <v>37</v>
      </c>
      <c r="I54" s="191"/>
      <c r="J54" s="191"/>
      <c r="K54" s="191"/>
      <c r="L54" s="191"/>
      <c r="M54" s="192"/>
      <c r="N54" s="193" t="s">
        <v>92</v>
      </c>
      <c r="O54" s="194"/>
      <c r="P54" s="194"/>
      <c r="Q54" s="194"/>
      <c r="R54" s="195"/>
    </row>
    <row r="55" spans="1:35" ht="16.899999999999999" customHeight="1">
      <c r="A55" s="182"/>
      <c r="B55" s="182"/>
      <c r="C55" s="182"/>
      <c r="D55" s="185"/>
      <c r="E55" s="186"/>
      <c r="F55" s="189"/>
      <c r="G55" s="190"/>
      <c r="H55" s="197" t="s">
        <v>91</v>
      </c>
      <c r="I55" s="198"/>
      <c r="J55" s="199" t="s">
        <v>89</v>
      </c>
      <c r="K55" s="200"/>
      <c r="L55" s="201" t="s">
        <v>90</v>
      </c>
      <c r="M55" s="202"/>
      <c r="N55" s="196"/>
      <c r="O55" s="194"/>
      <c r="P55" s="194"/>
      <c r="Q55" s="194"/>
      <c r="R55" s="195"/>
      <c r="S55" s="137" t="s">
        <v>144</v>
      </c>
      <c r="T55" s="138"/>
      <c r="U55" s="138"/>
      <c r="V55" s="139"/>
      <c r="W55" s="137" t="s">
        <v>145</v>
      </c>
      <c r="X55" s="138"/>
      <c r="Y55" s="138"/>
      <c r="Z55" s="139"/>
      <c r="AD55" s="63" t="s">
        <v>34</v>
      </c>
      <c r="AE55" s="64"/>
      <c r="AF55" s="64"/>
    </row>
    <row r="56" spans="1:35" ht="13.15" customHeight="1">
      <c r="A56" s="87">
        <v>44348</v>
      </c>
      <c r="B56" s="167"/>
      <c r="C56" s="167"/>
      <c r="D56" s="88"/>
      <c r="E56" s="168"/>
      <c r="F56" s="169" t="str">
        <f>IF(D56="","",IF(D56="対応なし","支給しない",(VLOOKUP(D56,$W$25:$AB$51,4,FALSE))))</f>
        <v/>
      </c>
      <c r="G56" s="170"/>
      <c r="H56" s="171" t="str">
        <f>IF(D56="","",IF(SUM(J56:M56)&gt;=10,SUM(J56:M56),0))</f>
        <v/>
      </c>
      <c r="I56" s="107"/>
      <c r="J56" s="172"/>
      <c r="K56" s="168"/>
      <c r="L56" s="172"/>
      <c r="M56" s="168"/>
      <c r="N56" s="176" t="str">
        <f>IF(F56="","",IF(F56="支給しない","対象外",IF(F56="要請時間内","要請時間内",ROUNDUP(($U$20+H56*2000+L56*20000)*F56,-3))))</f>
        <v/>
      </c>
      <c r="O56" s="179"/>
      <c r="P56" s="179"/>
      <c r="Q56" s="179"/>
      <c r="R56" s="180"/>
      <c r="S56" s="158" t="str">
        <f>IF(F56="","",IF(F56="支給しない","",IF(F56="要請時間内","",IF(F56=1,ROUNDDOWN(N56*($I$26-$O$6)/$P$26,0),N56))))</f>
        <v/>
      </c>
      <c r="T56" s="159"/>
      <c r="U56" s="159"/>
      <c r="V56" s="159"/>
      <c r="W56" s="158" t="str">
        <f>IF(N56="","",IF(N56="対象外","",IF(F56=1,N56-S56,"")))</f>
        <v/>
      </c>
      <c r="X56" s="159"/>
      <c r="Y56" s="159"/>
      <c r="Z56" s="159"/>
      <c r="AD56" s="63" t="s">
        <v>35</v>
      </c>
      <c r="AE56" s="64"/>
      <c r="AF56" s="64"/>
    </row>
    <row r="57" spans="1:35" ht="13.15" customHeight="1">
      <c r="A57" s="87">
        <v>44349</v>
      </c>
      <c r="B57" s="167"/>
      <c r="C57" s="167"/>
      <c r="D57" s="88"/>
      <c r="E57" s="168"/>
      <c r="F57" s="169" t="str">
        <f t="shared" ref="F57:F75" si="0">IF(D57="","",IF(D57="対応なし","支給しない",(VLOOKUP(D57,$W$25:$AB$51,4,FALSE))))</f>
        <v/>
      </c>
      <c r="G57" s="170"/>
      <c r="H57" s="171" t="str">
        <f t="shared" ref="H57:H75" si="1">IF(D57="","",IF(SUM(J57:M57)&gt;=10,SUM(J57:M57),0))</f>
        <v/>
      </c>
      <c r="I57" s="107"/>
      <c r="J57" s="172"/>
      <c r="K57" s="168"/>
      <c r="L57" s="172"/>
      <c r="M57" s="168"/>
      <c r="N57" s="176" t="str">
        <f t="shared" ref="N57:N75" si="2">IF(F57="","",IF(F57="支給しない","対象外",IF(F57="要請時間内","要請時間内",ROUNDUP(($U$20+H57*2000+L57*20000)*F57,-3))))</f>
        <v/>
      </c>
      <c r="O57" s="177"/>
      <c r="P57" s="177"/>
      <c r="Q57" s="177"/>
      <c r="R57" s="178"/>
      <c r="S57" s="158" t="str">
        <f t="shared" ref="S57:S75" si="3">IF(F57="","",IF(F57="支給しない","",IF(F57="要請時間内","",IF(F57=1,ROUNDDOWN(N57*($I$26-$O$6)/$P$26,0),N57))))</f>
        <v/>
      </c>
      <c r="T57" s="159"/>
      <c r="U57" s="159"/>
      <c r="V57" s="159"/>
      <c r="W57" s="158" t="str">
        <f t="shared" ref="W57:W75" si="4">IF(N57="","",IF(N57="対象外","",IF(F57=1,N57-S57,"")))</f>
        <v/>
      </c>
      <c r="X57" s="159"/>
      <c r="Y57" s="159"/>
      <c r="Z57" s="159"/>
      <c r="AD57" s="63" t="s">
        <v>46</v>
      </c>
      <c r="AE57" s="64"/>
      <c r="AF57" s="64"/>
    </row>
    <row r="58" spans="1:35" ht="13.15" customHeight="1">
      <c r="A58" s="87">
        <v>44350</v>
      </c>
      <c r="B58" s="167"/>
      <c r="C58" s="167"/>
      <c r="D58" s="88"/>
      <c r="E58" s="168"/>
      <c r="F58" s="169" t="str">
        <f t="shared" si="0"/>
        <v/>
      </c>
      <c r="G58" s="170"/>
      <c r="H58" s="171" t="str">
        <f t="shared" si="1"/>
        <v/>
      </c>
      <c r="I58" s="107"/>
      <c r="J58" s="172"/>
      <c r="K58" s="168"/>
      <c r="L58" s="172"/>
      <c r="M58" s="168"/>
      <c r="N58" s="176" t="str">
        <f t="shared" si="2"/>
        <v/>
      </c>
      <c r="O58" s="177"/>
      <c r="P58" s="177"/>
      <c r="Q58" s="177"/>
      <c r="R58" s="178"/>
      <c r="S58" s="158" t="str">
        <f t="shared" si="3"/>
        <v/>
      </c>
      <c r="T58" s="159"/>
      <c r="U58" s="159"/>
      <c r="V58" s="159"/>
      <c r="W58" s="158" t="str">
        <f t="shared" si="4"/>
        <v/>
      </c>
      <c r="X58" s="159"/>
      <c r="Y58" s="159"/>
      <c r="Z58" s="159"/>
      <c r="AD58" s="63" t="s">
        <v>36</v>
      </c>
      <c r="AE58" s="64"/>
      <c r="AF58" s="64"/>
    </row>
    <row r="59" spans="1:35" ht="13.15" customHeight="1">
      <c r="A59" s="87">
        <v>44351</v>
      </c>
      <c r="B59" s="167"/>
      <c r="C59" s="167"/>
      <c r="D59" s="88"/>
      <c r="E59" s="168"/>
      <c r="F59" s="169" t="str">
        <f t="shared" si="0"/>
        <v/>
      </c>
      <c r="G59" s="170"/>
      <c r="H59" s="171" t="str">
        <f t="shared" si="1"/>
        <v/>
      </c>
      <c r="I59" s="107"/>
      <c r="J59" s="172"/>
      <c r="K59" s="168"/>
      <c r="L59" s="172"/>
      <c r="M59" s="168"/>
      <c r="N59" s="176" t="str">
        <f t="shared" si="2"/>
        <v/>
      </c>
      <c r="O59" s="177"/>
      <c r="P59" s="177"/>
      <c r="Q59" s="177"/>
      <c r="R59" s="178"/>
      <c r="S59" s="158" t="str">
        <f t="shared" si="3"/>
        <v/>
      </c>
      <c r="T59" s="159"/>
      <c r="U59" s="159"/>
      <c r="V59" s="159"/>
      <c r="W59" s="158" t="str">
        <f t="shared" si="4"/>
        <v/>
      </c>
      <c r="X59" s="159"/>
      <c r="Y59" s="159"/>
      <c r="Z59" s="159"/>
      <c r="AD59" s="63" t="s">
        <v>47</v>
      </c>
      <c r="AE59" s="64"/>
      <c r="AF59" s="64"/>
    </row>
    <row r="60" spans="1:35" ht="13.15" customHeight="1">
      <c r="A60" s="87">
        <v>44352</v>
      </c>
      <c r="B60" s="167"/>
      <c r="C60" s="167"/>
      <c r="D60" s="88"/>
      <c r="E60" s="168"/>
      <c r="F60" s="169" t="str">
        <f t="shared" si="0"/>
        <v/>
      </c>
      <c r="G60" s="170"/>
      <c r="H60" s="171" t="str">
        <f t="shared" si="1"/>
        <v/>
      </c>
      <c r="I60" s="107"/>
      <c r="J60" s="172"/>
      <c r="K60" s="168"/>
      <c r="L60" s="172"/>
      <c r="M60" s="168"/>
      <c r="N60" s="176" t="str">
        <f t="shared" si="2"/>
        <v/>
      </c>
      <c r="O60" s="177"/>
      <c r="P60" s="177"/>
      <c r="Q60" s="177"/>
      <c r="R60" s="178"/>
      <c r="S60" s="158" t="str">
        <f t="shared" si="3"/>
        <v/>
      </c>
      <c r="T60" s="159"/>
      <c r="U60" s="159"/>
      <c r="V60" s="159"/>
      <c r="W60" s="158" t="str">
        <f t="shared" si="4"/>
        <v/>
      </c>
      <c r="X60" s="159"/>
      <c r="Y60" s="159"/>
      <c r="Z60" s="159"/>
      <c r="AD60" s="63" t="s">
        <v>44</v>
      </c>
      <c r="AE60" s="64"/>
      <c r="AF60" s="64"/>
    </row>
    <row r="61" spans="1:35" ht="13.15" customHeight="1">
      <c r="A61" s="87">
        <v>44353</v>
      </c>
      <c r="B61" s="167"/>
      <c r="C61" s="167"/>
      <c r="D61" s="88"/>
      <c r="E61" s="168"/>
      <c r="F61" s="169" t="str">
        <f t="shared" si="0"/>
        <v/>
      </c>
      <c r="G61" s="170"/>
      <c r="H61" s="171" t="str">
        <f t="shared" si="1"/>
        <v/>
      </c>
      <c r="I61" s="107"/>
      <c r="J61" s="172"/>
      <c r="K61" s="168"/>
      <c r="L61" s="172"/>
      <c r="M61" s="168"/>
      <c r="N61" s="176" t="str">
        <f t="shared" si="2"/>
        <v/>
      </c>
      <c r="O61" s="177"/>
      <c r="P61" s="177"/>
      <c r="Q61" s="177"/>
      <c r="R61" s="178"/>
      <c r="S61" s="158" t="str">
        <f t="shared" si="3"/>
        <v/>
      </c>
      <c r="T61" s="159"/>
      <c r="U61" s="159"/>
      <c r="V61" s="159"/>
      <c r="W61" s="158" t="str">
        <f t="shared" si="4"/>
        <v/>
      </c>
      <c r="X61" s="159"/>
      <c r="Y61" s="159"/>
      <c r="Z61" s="159"/>
      <c r="AD61" s="63" t="s">
        <v>45</v>
      </c>
      <c r="AE61" s="64"/>
      <c r="AF61" s="64"/>
    </row>
    <row r="62" spans="1:35" ht="13.15" customHeight="1">
      <c r="A62" s="87">
        <v>44354</v>
      </c>
      <c r="B62" s="167"/>
      <c r="C62" s="167"/>
      <c r="D62" s="88"/>
      <c r="E62" s="168"/>
      <c r="F62" s="169" t="str">
        <f t="shared" si="0"/>
        <v/>
      </c>
      <c r="G62" s="170"/>
      <c r="H62" s="171" t="str">
        <f t="shared" si="1"/>
        <v/>
      </c>
      <c r="I62" s="107"/>
      <c r="J62" s="172"/>
      <c r="K62" s="168"/>
      <c r="L62" s="172"/>
      <c r="M62" s="168"/>
      <c r="N62" s="176" t="str">
        <f t="shared" si="2"/>
        <v/>
      </c>
      <c r="O62" s="177"/>
      <c r="P62" s="177"/>
      <c r="Q62" s="177"/>
      <c r="R62" s="178"/>
      <c r="S62" s="158" t="str">
        <f t="shared" si="3"/>
        <v/>
      </c>
      <c r="T62" s="159"/>
      <c r="U62" s="159"/>
      <c r="V62" s="159"/>
      <c r="W62" s="158" t="str">
        <f t="shared" si="4"/>
        <v/>
      </c>
      <c r="X62" s="159"/>
      <c r="Y62" s="159"/>
      <c r="Z62" s="159"/>
      <c r="AD62" s="2" t="s">
        <v>96</v>
      </c>
    </row>
    <row r="63" spans="1:35" ht="13.15" customHeight="1">
      <c r="A63" s="87">
        <v>44355</v>
      </c>
      <c r="B63" s="167"/>
      <c r="C63" s="167"/>
      <c r="D63" s="88"/>
      <c r="E63" s="168"/>
      <c r="F63" s="169" t="str">
        <f t="shared" si="0"/>
        <v/>
      </c>
      <c r="G63" s="170"/>
      <c r="H63" s="171" t="str">
        <f t="shared" si="1"/>
        <v/>
      </c>
      <c r="I63" s="107"/>
      <c r="J63" s="172"/>
      <c r="K63" s="168"/>
      <c r="L63" s="172"/>
      <c r="M63" s="168"/>
      <c r="N63" s="176" t="str">
        <f t="shared" si="2"/>
        <v/>
      </c>
      <c r="O63" s="177"/>
      <c r="P63" s="177"/>
      <c r="Q63" s="177"/>
      <c r="R63" s="178"/>
      <c r="S63" s="158" t="str">
        <f t="shared" si="3"/>
        <v/>
      </c>
      <c r="T63" s="159"/>
      <c r="U63" s="159"/>
      <c r="V63" s="159"/>
      <c r="W63" s="158" t="str">
        <f t="shared" si="4"/>
        <v/>
      </c>
      <c r="X63" s="159"/>
      <c r="Y63" s="159"/>
      <c r="Z63" s="159"/>
    </row>
    <row r="64" spans="1:35" ht="13.15" customHeight="1">
      <c r="A64" s="87">
        <v>44356</v>
      </c>
      <c r="B64" s="167"/>
      <c r="C64" s="167"/>
      <c r="D64" s="88"/>
      <c r="E64" s="168"/>
      <c r="F64" s="169" t="str">
        <f t="shared" si="0"/>
        <v/>
      </c>
      <c r="G64" s="170"/>
      <c r="H64" s="171" t="str">
        <f t="shared" si="1"/>
        <v/>
      </c>
      <c r="I64" s="107"/>
      <c r="J64" s="172"/>
      <c r="K64" s="168"/>
      <c r="L64" s="172"/>
      <c r="M64" s="168"/>
      <c r="N64" s="176" t="str">
        <f t="shared" si="2"/>
        <v/>
      </c>
      <c r="O64" s="177"/>
      <c r="P64" s="177"/>
      <c r="Q64" s="177"/>
      <c r="R64" s="178"/>
      <c r="S64" s="158" t="str">
        <f t="shared" si="3"/>
        <v/>
      </c>
      <c r="T64" s="159"/>
      <c r="U64" s="159"/>
      <c r="V64" s="159"/>
      <c r="W64" s="158" t="str">
        <f t="shared" si="4"/>
        <v/>
      </c>
      <c r="X64" s="159"/>
      <c r="Y64" s="159"/>
      <c r="Z64" s="159"/>
    </row>
    <row r="65" spans="1:33" ht="13.15" customHeight="1">
      <c r="A65" s="87">
        <v>44357</v>
      </c>
      <c r="B65" s="167"/>
      <c r="C65" s="167"/>
      <c r="D65" s="88"/>
      <c r="E65" s="168"/>
      <c r="F65" s="169" t="str">
        <f t="shared" si="0"/>
        <v/>
      </c>
      <c r="G65" s="170"/>
      <c r="H65" s="171" t="str">
        <f t="shared" si="1"/>
        <v/>
      </c>
      <c r="I65" s="107"/>
      <c r="J65" s="172"/>
      <c r="K65" s="168"/>
      <c r="L65" s="172"/>
      <c r="M65" s="168"/>
      <c r="N65" s="176" t="str">
        <f t="shared" si="2"/>
        <v/>
      </c>
      <c r="O65" s="177"/>
      <c r="P65" s="177"/>
      <c r="Q65" s="177"/>
      <c r="R65" s="178"/>
      <c r="S65" s="158" t="str">
        <f t="shared" si="3"/>
        <v/>
      </c>
      <c r="T65" s="159"/>
      <c r="U65" s="159"/>
      <c r="V65" s="159"/>
      <c r="W65" s="158" t="str">
        <f t="shared" si="4"/>
        <v/>
      </c>
      <c r="X65" s="159"/>
      <c r="Y65" s="159"/>
      <c r="Z65" s="159"/>
      <c r="AD65" s="63"/>
      <c r="AE65" s="64"/>
      <c r="AF65" s="64"/>
    </row>
    <row r="66" spans="1:33" ht="13.15" customHeight="1">
      <c r="A66" s="87">
        <v>44358</v>
      </c>
      <c r="B66" s="167"/>
      <c r="C66" s="167"/>
      <c r="D66" s="88"/>
      <c r="E66" s="168"/>
      <c r="F66" s="169" t="str">
        <f t="shared" si="0"/>
        <v/>
      </c>
      <c r="G66" s="170"/>
      <c r="H66" s="171" t="str">
        <f t="shared" si="1"/>
        <v/>
      </c>
      <c r="I66" s="107"/>
      <c r="J66" s="172"/>
      <c r="K66" s="168"/>
      <c r="L66" s="172"/>
      <c r="M66" s="168"/>
      <c r="N66" s="176" t="str">
        <f>IF(F66="","",IF(F66="支給しない","対象外",IF(F66="要請時間内","要請時間内",ROUNDUP(($U$20+H66*2000+L66*20000)*F66,-3))))</f>
        <v/>
      </c>
      <c r="O66" s="177"/>
      <c r="P66" s="177"/>
      <c r="Q66" s="177"/>
      <c r="R66" s="178"/>
      <c r="S66" s="158" t="str">
        <f t="shared" si="3"/>
        <v/>
      </c>
      <c r="T66" s="159"/>
      <c r="U66" s="159"/>
      <c r="V66" s="159"/>
      <c r="W66" s="158" t="str">
        <f t="shared" si="4"/>
        <v/>
      </c>
      <c r="X66" s="159"/>
      <c r="Y66" s="159"/>
      <c r="Z66" s="159"/>
    </row>
    <row r="67" spans="1:33" ht="13.15" customHeight="1">
      <c r="A67" s="87">
        <v>44359</v>
      </c>
      <c r="B67" s="167"/>
      <c r="C67" s="167"/>
      <c r="D67" s="88"/>
      <c r="E67" s="168"/>
      <c r="F67" s="169" t="str">
        <f t="shared" si="0"/>
        <v/>
      </c>
      <c r="G67" s="170"/>
      <c r="H67" s="171" t="str">
        <f t="shared" si="1"/>
        <v/>
      </c>
      <c r="I67" s="107"/>
      <c r="J67" s="172"/>
      <c r="K67" s="168"/>
      <c r="L67" s="172"/>
      <c r="M67" s="168"/>
      <c r="N67" s="176" t="str">
        <f t="shared" si="2"/>
        <v/>
      </c>
      <c r="O67" s="177"/>
      <c r="P67" s="177"/>
      <c r="Q67" s="177"/>
      <c r="R67" s="178"/>
      <c r="S67" s="158" t="str">
        <f t="shared" si="3"/>
        <v/>
      </c>
      <c r="T67" s="159"/>
      <c r="U67" s="159"/>
      <c r="V67" s="159"/>
      <c r="W67" s="158" t="str">
        <f t="shared" si="4"/>
        <v/>
      </c>
      <c r="X67" s="159"/>
      <c r="Y67" s="159"/>
      <c r="Z67" s="159"/>
    </row>
    <row r="68" spans="1:33" ht="13.15" customHeight="1">
      <c r="A68" s="87">
        <v>44360</v>
      </c>
      <c r="B68" s="167"/>
      <c r="C68" s="167"/>
      <c r="D68" s="88"/>
      <c r="E68" s="168"/>
      <c r="F68" s="169" t="str">
        <f t="shared" si="0"/>
        <v/>
      </c>
      <c r="G68" s="170"/>
      <c r="H68" s="171" t="str">
        <f t="shared" si="1"/>
        <v/>
      </c>
      <c r="I68" s="107"/>
      <c r="J68" s="172"/>
      <c r="K68" s="168"/>
      <c r="L68" s="172"/>
      <c r="M68" s="168"/>
      <c r="N68" s="176" t="str">
        <f t="shared" si="2"/>
        <v/>
      </c>
      <c r="O68" s="177"/>
      <c r="P68" s="177"/>
      <c r="Q68" s="177"/>
      <c r="R68" s="178"/>
      <c r="S68" s="158" t="str">
        <f t="shared" si="3"/>
        <v/>
      </c>
      <c r="T68" s="159"/>
      <c r="U68" s="159"/>
      <c r="V68" s="159"/>
      <c r="W68" s="158" t="str">
        <f t="shared" si="4"/>
        <v/>
      </c>
      <c r="X68" s="159"/>
      <c r="Y68" s="159"/>
      <c r="Z68" s="159"/>
    </row>
    <row r="69" spans="1:33" ht="13.15" customHeight="1">
      <c r="A69" s="87">
        <v>44361</v>
      </c>
      <c r="B69" s="167"/>
      <c r="C69" s="167"/>
      <c r="D69" s="88"/>
      <c r="E69" s="168"/>
      <c r="F69" s="169" t="str">
        <f t="shared" si="0"/>
        <v/>
      </c>
      <c r="G69" s="170"/>
      <c r="H69" s="171" t="str">
        <f t="shared" si="1"/>
        <v/>
      </c>
      <c r="I69" s="107"/>
      <c r="J69" s="172"/>
      <c r="K69" s="168"/>
      <c r="L69" s="172"/>
      <c r="M69" s="168"/>
      <c r="N69" s="176" t="str">
        <f t="shared" si="2"/>
        <v/>
      </c>
      <c r="O69" s="177"/>
      <c r="P69" s="177"/>
      <c r="Q69" s="177"/>
      <c r="R69" s="178"/>
      <c r="S69" s="158" t="str">
        <f t="shared" si="3"/>
        <v/>
      </c>
      <c r="T69" s="159"/>
      <c r="U69" s="159"/>
      <c r="V69" s="159"/>
      <c r="W69" s="158" t="str">
        <f t="shared" si="4"/>
        <v/>
      </c>
      <c r="X69" s="159"/>
      <c r="Y69" s="159"/>
      <c r="Z69" s="159"/>
    </row>
    <row r="70" spans="1:33" ht="13.15" customHeight="1">
      <c r="A70" s="87">
        <v>44362</v>
      </c>
      <c r="B70" s="167"/>
      <c r="C70" s="167"/>
      <c r="D70" s="88"/>
      <c r="E70" s="168"/>
      <c r="F70" s="169" t="str">
        <f t="shared" si="0"/>
        <v/>
      </c>
      <c r="G70" s="170"/>
      <c r="H70" s="171" t="str">
        <f t="shared" si="1"/>
        <v/>
      </c>
      <c r="I70" s="107"/>
      <c r="J70" s="172"/>
      <c r="K70" s="168"/>
      <c r="L70" s="172"/>
      <c r="M70" s="168"/>
      <c r="N70" s="176" t="str">
        <f t="shared" si="2"/>
        <v/>
      </c>
      <c r="O70" s="177"/>
      <c r="P70" s="177"/>
      <c r="Q70" s="177"/>
      <c r="R70" s="178"/>
      <c r="S70" s="158" t="str">
        <f t="shared" si="3"/>
        <v/>
      </c>
      <c r="T70" s="159"/>
      <c r="U70" s="159"/>
      <c r="V70" s="159"/>
      <c r="W70" s="158" t="str">
        <f t="shared" si="4"/>
        <v/>
      </c>
      <c r="X70" s="159"/>
      <c r="Y70" s="159"/>
      <c r="Z70" s="159"/>
    </row>
    <row r="71" spans="1:33" ht="13.15" customHeight="1">
      <c r="A71" s="87">
        <v>44363</v>
      </c>
      <c r="B71" s="167"/>
      <c r="C71" s="167"/>
      <c r="D71" s="88"/>
      <c r="E71" s="168"/>
      <c r="F71" s="169" t="str">
        <f t="shared" si="0"/>
        <v/>
      </c>
      <c r="G71" s="170"/>
      <c r="H71" s="171" t="str">
        <f t="shared" si="1"/>
        <v/>
      </c>
      <c r="I71" s="107"/>
      <c r="J71" s="172"/>
      <c r="K71" s="168"/>
      <c r="L71" s="172"/>
      <c r="M71" s="168"/>
      <c r="N71" s="176" t="str">
        <f t="shared" si="2"/>
        <v/>
      </c>
      <c r="O71" s="177"/>
      <c r="P71" s="177"/>
      <c r="Q71" s="177"/>
      <c r="R71" s="178"/>
      <c r="S71" s="158" t="str">
        <f t="shared" si="3"/>
        <v/>
      </c>
      <c r="T71" s="159"/>
      <c r="U71" s="159"/>
      <c r="V71" s="159"/>
      <c r="W71" s="158" t="str">
        <f t="shared" si="4"/>
        <v/>
      </c>
      <c r="X71" s="159"/>
      <c r="Y71" s="159"/>
      <c r="Z71" s="159"/>
    </row>
    <row r="72" spans="1:33" ht="13.15" customHeight="1">
      <c r="A72" s="87">
        <v>44364</v>
      </c>
      <c r="B72" s="167"/>
      <c r="C72" s="167"/>
      <c r="D72" s="88"/>
      <c r="E72" s="168"/>
      <c r="F72" s="169" t="str">
        <f t="shared" si="0"/>
        <v/>
      </c>
      <c r="G72" s="170"/>
      <c r="H72" s="171" t="str">
        <f t="shared" si="1"/>
        <v/>
      </c>
      <c r="I72" s="107"/>
      <c r="J72" s="172"/>
      <c r="K72" s="168"/>
      <c r="L72" s="172"/>
      <c r="M72" s="168"/>
      <c r="N72" s="176" t="str">
        <f t="shared" si="2"/>
        <v/>
      </c>
      <c r="O72" s="177"/>
      <c r="P72" s="177"/>
      <c r="Q72" s="177"/>
      <c r="R72" s="178"/>
      <c r="S72" s="158" t="str">
        <f t="shared" si="3"/>
        <v/>
      </c>
      <c r="T72" s="159"/>
      <c r="U72" s="159"/>
      <c r="V72" s="159"/>
      <c r="W72" s="158" t="str">
        <f t="shared" si="4"/>
        <v/>
      </c>
      <c r="X72" s="159"/>
      <c r="Y72" s="159"/>
      <c r="Z72" s="159"/>
    </row>
    <row r="73" spans="1:33" ht="13.15" customHeight="1">
      <c r="A73" s="87">
        <v>44365</v>
      </c>
      <c r="B73" s="167"/>
      <c r="C73" s="167"/>
      <c r="D73" s="88"/>
      <c r="E73" s="168"/>
      <c r="F73" s="169" t="str">
        <f t="shared" si="0"/>
        <v/>
      </c>
      <c r="G73" s="170"/>
      <c r="H73" s="171" t="str">
        <f t="shared" si="1"/>
        <v/>
      </c>
      <c r="I73" s="107"/>
      <c r="J73" s="172"/>
      <c r="K73" s="168"/>
      <c r="L73" s="172"/>
      <c r="M73" s="168"/>
      <c r="N73" s="176" t="str">
        <f t="shared" si="2"/>
        <v/>
      </c>
      <c r="O73" s="177"/>
      <c r="P73" s="177"/>
      <c r="Q73" s="177"/>
      <c r="R73" s="178"/>
      <c r="S73" s="158" t="str">
        <f t="shared" si="3"/>
        <v/>
      </c>
      <c r="T73" s="159"/>
      <c r="U73" s="159"/>
      <c r="V73" s="159"/>
      <c r="W73" s="158" t="str">
        <f t="shared" si="4"/>
        <v/>
      </c>
      <c r="X73" s="159"/>
      <c r="Y73" s="159"/>
      <c r="Z73" s="159"/>
    </row>
    <row r="74" spans="1:33" ht="13.15" customHeight="1">
      <c r="A74" s="87">
        <v>44366</v>
      </c>
      <c r="B74" s="167"/>
      <c r="C74" s="167"/>
      <c r="D74" s="88"/>
      <c r="E74" s="168"/>
      <c r="F74" s="169" t="str">
        <f t="shared" si="0"/>
        <v/>
      </c>
      <c r="G74" s="170"/>
      <c r="H74" s="171" t="str">
        <f t="shared" si="1"/>
        <v/>
      </c>
      <c r="I74" s="107"/>
      <c r="J74" s="172"/>
      <c r="K74" s="168"/>
      <c r="L74" s="172"/>
      <c r="M74" s="168"/>
      <c r="N74" s="176" t="str">
        <f t="shared" si="2"/>
        <v/>
      </c>
      <c r="O74" s="177"/>
      <c r="P74" s="177"/>
      <c r="Q74" s="177"/>
      <c r="R74" s="178"/>
      <c r="S74" s="158" t="str">
        <f t="shared" si="3"/>
        <v/>
      </c>
      <c r="T74" s="159"/>
      <c r="U74" s="159"/>
      <c r="V74" s="159"/>
      <c r="W74" s="158" t="str">
        <f t="shared" si="4"/>
        <v/>
      </c>
      <c r="X74" s="159"/>
      <c r="Y74" s="159"/>
      <c r="Z74" s="159"/>
    </row>
    <row r="75" spans="1:33" ht="13.15" customHeight="1" thickBot="1">
      <c r="A75" s="87">
        <v>44367</v>
      </c>
      <c r="B75" s="167"/>
      <c r="C75" s="167"/>
      <c r="D75" s="88"/>
      <c r="E75" s="168"/>
      <c r="F75" s="169" t="str">
        <f t="shared" si="0"/>
        <v/>
      </c>
      <c r="G75" s="170"/>
      <c r="H75" s="171" t="str">
        <f t="shared" si="1"/>
        <v/>
      </c>
      <c r="I75" s="107"/>
      <c r="J75" s="172"/>
      <c r="K75" s="168"/>
      <c r="L75" s="172"/>
      <c r="M75" s="168"/>
      <c r="N75" s="173" t="str">
        <f t="shared" si="2"/>
        <v/>
      </c>
      <c r="O75" s="174"/>
      <c r="P75" s="174"/>
      <c r="Q75" s="174"/>
      <c r="R75" s="175"/>
      <c r="S75" s="158" t="str">
        <f t="shared" si="3"/>
        <v/>
      </c>
      <c r="T75" s="159"/>
      <c r="U75" s="159"/>
      <c r="V75" s="159"/>
      <c r="W75" s="158" t="str">
        <f t="shared" si="4"/>
        <v/>
      </c>
      <c r="X75" s="159"/>
      <c r="Y75" s="159"/>
      <c r="Z75" s="159"/>
    </row>
    <row r="76" spans="1:33" ht="19.149999999999999" customHeight="1" thickTop="1" thickBot="1">
      <c r="A76" s="103" t="s">
        <v>143</v>
      </c>
      <c r="B76" s="104"/>
      <c r="C76" s="104"/>
      <c r="D76" s="104"/>
      <c r="E76" s="104"/>
      <c r="F76" s="104"/>
      <c r="G76" s="104"/>
      <c r="H76" s="104"/>
      <c r="I76" s="160" t="s">
        <v>93</v>
      </c>
      <c r="J76" s="160"/>
      <c r="K76" s="160"/>
      <c r="L76" s="160"/>
      <c r="M76" s="160"/>
      <c r="N76" s="161">
        <f>IF(COUNTIF(N56:R75,"対象外"),0,SUM(N56:R75))</f>
        <v>0</v>
      </c>
      <c r="O76" s="162"/>
      <c r="P76" s="162"/>
      <c r="Q76" s="162"/>
      <c r="R76" s="163"/>
      <c r="S76" s="164">
        <f>IF(N76=0,0,(SUM(S56:V75)))</f>
        <v>0</v>
      </c>
      <c r="T76" s="165"/>
      <c r="U76" s="165"/>
      <c r="V76" s="165"/>
      <c r="W76" s="166">
        <f>IF(N76=0,0,SUM(W56:Z75))</f>
        <v>0</v>
      </c>
      <c r="X76" s="165"/>
      <c r="Y76" s="165"/>
      <c r="Z76" s="165"/>
    </row>
    <row r="77" spans="1:33" ht="13.9" customHeight="1" thickTop="1">
      <c r="A77" s="7"/>
      <c r="B77" s="7"/>
      <c r="C77" s="7"/>
      <c r="D77" s="68"/>
      <c r="E77" s="7"/>
      <c r="F77" s="7"/>
      <c r="G77" s="68"/>
      <c r="H77" s="68"/>
      <c r="I77" s="7"/>
      <c r="J77" s="7"/>
      <c r="K77" s="33"/>
      <c r="L77" s="68"/>
      <c r="M77" s="7"/>
      <c r="N77" s="7"/>
      <c r="O77" s="68"/>
      <c r="P77" s="68"/>
      <c r="Q77" s="7"/>
      <c r="R77" s="7"/>
      <c r="S77" s="109"/>
      <c r="T77" s="157"/>
      <c r="U77" s="157"/>
      <c r="V77" s="157"/>
      <c r="W77" s="109"/>
      <c r="X77" s="157"/>
      <c r="Y77" s="157"/>
      <c r="Z77" s="157"/>
      <c r="AB77" s="68"/>
      <c r="AC77" s="68"/>
      <c r="AD77" s="33"/>
      <c r="AE77" s="68"/>
      <c r="AF77" s="68"/>
      <c r="AG77" s="68"/>
    </row>
  </sheetData>
  <mergeCells count="345">
    <mergeCell ref="A3:AB3"/>
    <mergeCell ref="U5:Z5"/>
    <mergeCell ref="U6:Z6"/>
    <mergeCell ref="A8:C8"/>
    <mergeCell ref="D8:X8"/>
    <mergeCell ref="C11:O11"/>
    <mergeCell ref="B20:H20"/>
    <mergeCell ref="I20:L20"/>
    <mergeCell ref="O20:Q20"/>
    <mergeCell ref="R20:S20"/>
    <mergeCell ref="U20:Y20"/>
    <mergeCell ref="Z20:AA20"/>
    <mergeCell ref="A13:L13"/>
    <mergeCell ref="C14:AB14"/>
    <mergeCell ref="B15:B16"/>
    <mergeCell ref="C15:AB15"/>
    <mergeCell ref="C16:AB16"/>
    <mergeCell ref="A19:H19"/>
    <mergeCell ref="I19:L19"/>
    <mergeCell ref="W33:Y35"/>
    <mergeCell ref="W24:Y24"/>
    <mergeCell ref="Z24:AB24"/>
    <mergeCell ref="A25:E25"/>
    <mergeCell ref="F25:H25"/>
    <mergeCell ref="I25:K25"/>
    <mergeCell ref="L25:N25"/>
    <mergeCell ref="P25:R25"/>
    <mergeCell ref="S25:U25"/>
    <mergeCell ref="W25:Y27"/>
    <mergeCell ref="Z25:AB27"/>
    <mergeCell ref="A26:E26"/>
    <mergeCell ref="F26:H26"/>
    <mergeCell ref="I26:K26"/>
    <mergeCell ref="L26:N26"/>
    <mergeCell ref="P26:R27"/>
    <mergeCell ref="S26:U27"/>
    <mergeCell ref="A27:E27"/>
    <mergeCell ref="F27:H27"/>
    <mergeCell ref="I27:K27"/>
    <mergeCell ref="L27:N27"/>
    <mergeCell ref="L35:N35"/>
    <mergeCell ref="I31:K31"/>
    <mergeCell ref="L31:N31"/>
    <mergeCell ref="A33:E33"/>
    <mergeCell ref="F33:H33"/>
    <mergeCell ref="I33:K33"/>
    <mergeCell ref="L33:N33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A29:E29"/>
    <mergeCell ref="F29:H29"/>
    <mergeCell ref="I29:K29"/>
    <mergeCell ref="L29:N29"/>
    <mergeCell ref="P29:R29"/>
    <mergeCell ref="S29:U29"/>
    <mergeCell ref="S33:U33"/>
    <mergeCell ref="P33:R33"/>
    <mergeCell ref="Z33:AB35"/>
    <mergeCell ref="A34:E34"/>
    <mergeCell ref="W37:Y39"/>
    <mergeCell ref="Z37:AB39"/>
    <mergeCell ref="A38:E38"/>
    <mergeCell ref="F38:H38"/>
    <mergeCell ref="I38:K38"/>
    <mergeCell ref="L38:N38"/>
    <mergeCell ref="P38:R39"/>
    <mergeCell ref="S38:U39"/>
    <mergeCell ref="A39:E39"/>
    <mergeCell ref="F39:H39"/>
    <mergeCell ref="I39:K39"/>
    <mergeCell ref="L39:N39"/>
    <mergeCell ref="F34:H34"/>
    <mergeCell ref="I34:K34"/>
    <mergeCell ref="L34:N34"/>
    <mergeCell ref="P34:R35"/>
    <mergeCell ref="S34:U35"/>
    <mergeCell ref="A35:E35"/>
    <mergeCell ref="F35:H35"/>
    <mergeCell ref="I35:K35"/>
    <mergeCell ref="P37:R37"/>
    <mergeCell ref="A37:E37"/>
    <mergeCell ref="F37:H37"/>
    <mergeCell ref="I37:K37"/>
    <mergeCell ref="L37:N37"/>
    <mergeCell ref="S37:U37"/>
    <mergeCell ref="S41:U41"/>
    <mergeCell ref="W41:Y43"/>
    <mergeCell ref="Z41:AB43"/>
    <mergeCell ref="A42:E42"/>
    <mergeCell ref="F42:H42"/>
    <mergeCell ref="I42:K42"/>
    <mergeCell ref="L42:N42"/>
    <mergeCell ref="P42:R43"/>
    <mergeCell ref="S42:U43"/>
    <mergeCell ref="A43:E43"/>
    <mergeCell ref="F43:H43"/>
    <mergeCell ref="I43:K43"/>
    <mergeCell ref="L43:N43"/>
    <mergeCell ref="P41:R41"/>
    <mergeCell ref="A41:E41"/>
    <mergeCell ref="F41:H41"/>
    <mergeCell ref="I41:K41"/>
    <mergeCell ref="L41:N41"/>
    <mergeCell ref="W45:Y47"/>
    <mergeCell ref="Z45:AB47"/>
    <mergeCell ref="A46:E46"/>
    <mergeCell ref="F46:H46"/>
    <mergeCell ref="I46:K46"/>
    <mergeCell ref="L46:N46"/>
    <mergeCell ref="P46:R47"/>
    <mergeCell ref="S46:U47"/>
    <mergeCell ref="A47:E47"/>
    <mergeCell ref="F47:H47"/>
    <mergeCell ref="I47:K47"/>
    <mergeCell ref="L47:N47"/>
    <mergeCell ref="A49:E49"/>
    <mergeCell ref="F49:H49"/>
    <mergeCell ref="I49:K49"/>
    <mergeCell ref="L49:N49"/>
    <mergeCell ref="P45:R45"/>
    <mergeCell ref="P49:R49"/>
    <mergeCell ref="S49:U49"/>
    <mergeCell ref="W49:Y51"/>
    <mergeCell ref="Z49:AB51"/>
    <mergeCell ref="A50:E50"/>
    <mergeCell ref="F50:H50"/>
    <mergeCell ref="I50:K50"/>
    <mergeCell ref="L50:N50"/>
    <mergeCell ref="P50:R51"/>
    <mergeCell ref="S50:U51"/>
    <mergeCell ref="A51:E51"/>
    <mergeCell ref="F51:H51"/>
    <mergeCell ref="I51:K51"/>
    <mergeCell ref="L51:N51"/>
    <mergeCell ref="A45:E45"/>
    <mergeCell ref="F45:H45"/>
    <mergeCell ref="I45:K45"/>
    <mergeCell ref="L45:N45"/>
    <mergeCell ref="S45:U45"/>
    <mergeCell ref="Z52:AB52"/>
    <mergeCell ref="A54:C55"/>
    <mergeCell ref="D54:E55"/>
    <mergeCell ref="F54:G55"/>
    <mergeCell ref="H54:M54"/>
    <mergeCell ref="N54:R55"/>
    <mergeCell ref="H55:I55"/>
    <mergeCell ref="J55:K55"/>
    <mergeCell ref="L55:M55"/>
    <mergeCell ref="S55:V55"/>
    <mergeCell ref="W55:Z55"/>
    <mergeCell ref="A56:C56"/>
    <mergeCell ref="D56:E56"/>
    <mergeCell ref="F56:G56"/>
    <mergeCell ref="H56:I56"/>
    <mergeCell ref="J56:K56"/>
    <mergeCell ref="L56:M56"/>
    <mergeCell ref="N56:R56"/>
    <mergeCell ref="S56:V56"/>
    <mergeCell ref="W56:Z56"/>
    <mergeCell ref="A57:C57"/>
    <mergeCell ref="D57:E57"/>
    <mergeCell ref="F57:G57"/>
    <mergeCell ref="H57:I57"/>
    <mergeCell ref="J57:K57"/>
    <mergeCell ref="L57:M57"/>
    <mergeCell ref="N57:R57"/>
    <mergeCell ref="S57:V57"/>
    <mergeCell ref="W57:Z57"/>
    <mergeCell ref="A58:C58"/>
    <mergeCell ref="D58:E58"/>
    <mergeCell ref="F58:G58"/>
    <mergeCell ref="H58:I58"/>
    <mergeCell ref="J58:K58"/>
    <mergeCell ref="L58:M58"/>
    <mergeCell ref="N58:R58"/>
    <mergeCell ref="S58:V58"/>
    <mergeCell ref="W58:Z58"/>
    <mergeCell ref="A59:C59"/>
    <mergeCell ref="D59:E59"/>
    <mergeCell ref="F59:G59"/>
    <mergeCell ref="H59:I59"/>
    <mergeCell ref="J59:K59"/>
    <mergeCell ref="L59:M59"/>
    <mergeCell ref="N59:R59"/>
    <mergeCell ref="S59:V59"/>
    <mergeCell ref="W59:Z59"/>
    <mergeCell ref="A60:C60"/>
    <mergeCell ref="D60:E60"/>
    <mergeCell ref="F60:G60"/>
    <mergeCell ref="H60:I60"/>
    <mergeCell ref="J60:K60"/>
    <mergeCell ref="L60:M60"/>
    <mergeCell ref="N60:R60"/>
    <mergeCell ref="S60:V60"/>
    <mergeCell ref="W60:Z60"/>
    <mergeCell ref="N61:R61"/>
    <mergeCell ref="S61:V61"/>
    <mergeCell ref="W61:Z61"/>
    <mergeCell ref="A62:C62"/>
    <mergeCell ref="D62:E62"/>
    <mergeCell ref="F62:G62"/>
    <mergeCell ref="H62:I62"/>
    <mergeCell ref="J62:K62"/>
    <mergeCell ref="L62:M62"/>
    <mergeCell ref="N62:R62"/>
    <mergeCell ref="A61:C61"/>
    <mergeCell ref="D61:E61"/>
    <mergeCell ref="F61:G61"/>
    <mergeCell ref="H61:I61"/>
    <mergeCell ref="J61:K61"/>
    <mergeCell ref="L61:M61"/>
    <mergeCell ref="S62:V62"/>
    <mergeCell ref="W62:Z62"/>
    <mergeCell ref="A63:C63"/>
    <mergeCell ref="D63:E63"/>
    <mergeCell ref="F63:G63"/>
    <mergeCell ref="H63:I63"/>
    <mergeCell ref="J63:K63"/>
    <mergeCell ref="L63:M63"/>
    <mergeCell ref="N63:R63"/>
    <mergeCell ref="S63:V63"/>
    <mergeCell ref="W63:Z63"/>
    <mergeCell ref="A64:C64"/>
    <mergeCell ref="D64:E64"/>
    <mergeCell ref="F64:G64"/>
    <mergeCell ref="H64:I64"/>
    <mergeCell ref="J64:K64"/>
    <mergeCell ref="L64:M64"/>
    <mergeCell ref="N64:R64"/>
    <mergeCell ref="S64:V64"/>
    <mergeCell ref="W64:Z64"/>
    <mergeCell ref="N65:R65"/>
    <mergeCell ref="S65:V65"/>
    <mergeCell ref="W65:Z65"/>
    <mergeCell ref="A66:C66"/>
    <mergeCell ref="D66:E66"/>
    <mergeCell ref="F66:G66"/>
    <mergeCell ref="H66:I66"/>
    <mergeCell ref="J66:K66"/>
    <mergeCell ref="L66:M66"/>
    <mergeCell ref="N66:R66"/>
    <mergeCell ref="A65:C65"/>
    <mergeCell ref="D65:E65"/>
    <mergeCell ref="F65:G65"/>
    <mergeCell ref="H65:I65"/>
    <mergeCell ref="J65:K65"/>
    <mergeCell ref="L65:M65"/>
    <mergeCell ref="S66:V66"/>
    <mergeCell ref="W66:Z66"/>
    <mergeCell ref="A67:C67"/>
    <mergeCell ref="D67:E67"/>
    <mergeCell ref="F67:G67"/>
    <mergeCell ref="H67:I67"/>
    <mergeCell ref="J67:K67"/>
    <mergeCell ref="L67:M67"/>
    <mergeCell ref="N67:R67"/>
    <mergeCell ref="S67:V67"/>
    <mergeCell ref="W67:Z67"/>
    <mergeCell ref="A68:C68"/>
    <mergeCell ref="D68:E68"/>
    <mergeCell ref="F68:G68"/>
    <mergeCell ref="H68:I68"/>
    <mergeCell ref="J68:K68"/>
    <mergeCell ref="L68:M68"/>
    <mergeCell ref="N68:R68"/>
    <mergeCell ref="S68:V68"/>
    <mergeCell ref="W68:Z68"/>
    <mergeCell ref="N69:R69"/>
    <mergeCell ref="S69:V69"/>
    <mergeCell ref="W69:Z69"/>
    <mergeCell ref="A70:C70"/>
    <mergeCell ref="D70:E70"/>
    <mergeCell ref="F70:G70"/>
    <mergeCell ref="H70:I70"/>
    <mergeCell ref="J70:K70"/>
    <mergeCell ref="L70:M70"/>
    <mergeCell ref="N70:R70"/>
    <mergeCell ref="A69:C69"/>
    <mergeCell ref="D69:E69"/>
    <mergeCell ref="F69:G69"/>
    <mergeCell ref="H69:I69"/>
    <mergeCell ref="J69:K69"/>
    <mergeCell ref="L69:M69"/>
    <mergeCell ref="S70:V70"/>
    <mergeCell ref="W70:Z70"/>
    <mergeCell ref="A71:C71"/>
    <mergeCell ref="D71:E71"/>
    <mergeCell ref="F71:G71"/>
    <mergeCell ref="H71:I71"/>
    <mergeCell ref="J71:K71"/>
    <mergeCell ref="L71:M71"/>
    <mergeCell ref="N71:R71"/>
    <mergeCell ref="S71:V71"/>
    <mergeCell ref="W71:Z71"/>
    <mergeCell ref="A72:C72"/>
    <mergeCell ref="D72:E72"/>
    <mergeCell ref="F72:G72"/>
    <mergeCell ref="H72:I72"/>
    <mergeCell ref="J72:K72"/>
    <mergeCell ref="L72:M72"/>
    <mergeCell ref="N72:R72"/>
    <mergeCell ref="S72:V72"/>
    <mergeCell ref="W72:Z72"/>
    <mergeCell ref="N73:R73"/>
    <mergeCell ref="S73:V73"/>
    <mergeCell ref="W73:Z73"/>
    <mergeCell ref="A74:C74"/>
    <mergeCell ref="D74:E74"/>
    <mergeCell ref="F74:G74"/>
    <mergeCell ref="H74:I74"/>
    <mergeCell ref="J74:K74"/>
    <mergeCell ref="L74:M74"/>
    <mergeCell ref="N74:R74"/>
    <mergeCell ref="A73:C73"/>
    <mergeCell ref="D73:E73"/>
    <mergeCell ref="F73:G73"/>
    <mergeCell ref="H73:I73"/>
    <mergeCell ref="J73:K73"/>
    <mergeCell ref="L73:M73"/>
    <mergeCell ref="S77:V77"/>
    <mergeCell ref="W77:Z77"/>
    <mergeCell ref="W75:Z75"/>
    <mergeCell ref="A76:H76"/>
    <mergeCell ref="I76:M76"/>
    <mergeCell ref="N76:R76"/>
    <mergeCell ref="S76:V76"/>
    <mergeCell ref="W76:Z76"/>
    <mergeCell ref="S74:V74"/>
    <mergeCell ref="W74:Z74"/>
    <mergeCell ref="A75:C75"/>
    <mergeCell ref="D75:E75"/>
    <mergeCell ref="F75:G75"/>
    <mergeCell ref="H75:I75"/>
    <mergeCell ref="J75:K75"/>
    <mergeCell ref="L75:M75"/>
    <mergeCell ref="N75:R75"/>
    <mergeCell ref="S75:V75"/>
  </mergeCells>
  <phoneticPr fontId="1"/>
  <dataValidations count="1">
    <dataValidation type="list" allowBlank="1" showInputMessage="1" showErrorMessage="1" sqref="D56:E75">
      <formula1>$AD$55:$AD$62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133350</xdr:rowOff>
                  </from>
                  <to>
                    <xdr:col>2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12</xdr:row>
                    <xdr:rowOff>114300</xdr:rowOff>
                  </from>
                  <to>
                    <xdr:col>2</xdr:col>
                    <xdr:colOff>28575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14</xdr:row>
                    <xdr:rowOff>28575</xdr:rowOff>
                  </from>
                  <to>
                    <xdr:col>2</xdr:col>
                    <xdr:colOff>28575</xdr:colOff>
                    <xdr:row>15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  <pageSetUpPr fitToPage="1"/>
  </sheetPr>
  <dimension ref="A1:AF73"/>
  <sheetViews>
    <sheetView tabSelected="1" view="pageBreakPreview" zoomScale="130" zoomScaleNormal="130" zoomScaleSheetLayoutView="130" workbookViewId="0">
      <selection activeCell="D9" sqref="D9:X9"/>
    </sheetView>
  </sheetViews>
  <sheetFormatPr defaultColWidth="3" defaultRowHeight="12" customHeight="1"/>
  <cols>
    <col min="1" max="28" width="3.25" style="2" customWidth="1"/>
    <col min="29" max="16384" width="3" style="2"/>
  </cols>
  <sheetData>
    <row r="1" spans="1:28" ht="15" customHeight="1">
      <c r="A1" s="4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6"/>
      <c r="T1" s="76"/>
      <c r="AB1" s="47" t="s">
        <v>166</v>
      </c>
    </row>
    <row r="2" spans="1:28" ht="6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76"/>
      <c r="T2" s="76"/>
    </row>
    <row r="3" spans="1:28" ht="16.899999999999999" customHeight="1">
      <c r="A3" s="134" t="s">
        <v>172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28" ht="6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76"/>
      <c r="T4" s="76"/>
    </row>
    <row r="5" spans="1:28" ht="12" customHeight="1">
      <c r="B5" s="26" t="s">
        <v>113</v>
      </c>
      <c r="C5" s="27"/>
      <c r="D5" s="28" t="s">
        <v>114</v>
      </c>
      <c r="E5" s="75"/>
      <c r="F5" s="75"/>
      <c r="G5" s="75"/>
      <c r="H5" s="75"/>
      <c r="I5" s="75"/>
      <c r="J5" s="75"/>
      <c r="O5" s="130" t="s">
        <v>17</v>
      </c>
      <c r="P5" s="131"/>
      <c r="Q5" s="131"/>
      <c r="R5" s="131"/>
      <c r="S5" s="131"/>
      <c r="T5" s="135"/>
      <c r="U5" s="130" t="s">
        <v>76</v>
      </c>
      <c r="V5" s="131"/>
      <c r="W5" s="131"/>
      <c r="X5" s="131"/>
      <c r="Y5" s="131"/>
      <c r="Z5" s="135"/>
    </row>
    <row r="6" spans="1:28" ht="12" customHeight="1">
      <c r="B6" s="26" t="s">
        <v>113</v>
      </c>
      <c r="C6" s="14" t="s">
        <v>162</v>
      </c>
      <c r="O6" s="136">
        <v>0.83333333333333337</v>
      </c>
      <c r="P6" s="277"/>
      <c r="Q6" s="277"/>
      <c r="R6" s="277"/>
      <c r="S6" s="277"/>
      <c r="T6" s="278"/>
      <c r="U6" s="136">
        <v>0.875</v>
      </c>
      <c r="V6" s="277"/>
      <c r="W6" s="277"/>
      <c r="X6" s="277"/>
      <c r="Y6" s="277"/>
      <c r="Z6" s="278"/>
    </row>
    <row r="7" spans="1:28" ht="12" customHeight="1">
      <c r="V7" s="14" t="s">
        <v>78</v>
      </c>
    </row>
    <row r="8" spans="1:28" ht="6" customHeight="1">
      <c r="O8" s="29"/>
      <c r="P8" s="30"/>
      <c r="Q8" s="30"/>
      <c r="R8" s="30"/>
      <c r="S8" s="30"/>
      <c r="T8" s="30"/>
      <c r="U8" s="29"/>
      <c r="V8" s="14"/>
      <c r="W8" s="30"/>
      <c r="X8" s="30"/>
      <c r="Y8" s="30"/>
      <c r="Z8" s="30"/>
    </row>
    <row r="9" spans="1:28" ht="16.5" customHeight="1">
      <c r="A9" s="103" t="s">
        <v>43</v>
      </c>
      <c r="B9" s="104"/>
      <c r="C9" s="105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6"/>
      <c r="X9" s="276"/>
    </row>
    <row r="10" spans="1:28" ht="6" customHeight="1"/>
    <row r="11" spans="1:28" ht="12" customHeight="1">
      <c r="A11" s="2" t="s">
        <v>1</v>
      </c>
    </row>
    <row r="12" spans="1:28" ht="14.25" customHeight="1">
      <c r="A12" s="156" t="s">
        <v>183</v>
      </c>
      <c r="B12" s="132"/>
      <c r="C12" s="132"/>
      <c r="D12" s="132"/>
      <c r="E12" s="132"/>
      <c r="F12" s="132"/>
      <c r="G12" s="132"/>
      <c r="H12" s="133"/>
      <c r="I12" s="282"/>
      <c r="J12" s="283"/>
      <c r="K12" s="283"/>
      <c r="L12" s="283"/>
      <c r="M12" s="3" t="s">
        <v>3</v>
      </c>
      <c r="N12" s="2" t="s">
        <v>4</v>
      </c>
      <c r="O12" s="156" t="str">
        <f>IF(I12="","",IF(I12&lt;=100,ROUNDDOWN(100/100,0),ROUNDDOWN(I12/100,0)))</f>
        <v/>
      </c>
      <c r="P12" s="132"/>
      <c r="Q12" s="132"/>
      <c r="R12" s="132" t="s">
        <v>7</v>
      </c>
      <c r="S12" s="133"/>
      <c r="T12" s="2" t="s">
        <v>4</v>
      </c>
      <c r="U12" s="143" t="str">
        <f>IF(I12="","",O12*20000)</f>
        <v/>
      </c>
      <c r="V12" s="144"/>
      <c r="W12" s="144"/>
      <c r="X12" s="144"/>
      <c r="Y12" s="144"/>
      <c r="Z12" s="132" t="s">
        <v>8</v>
      </c>
      <c r="AA12" s="133"/>
      <c r="AB12" s="5" t="s">
        <v>84</v>
      </c>
    </row>
    <row r="13" spans="1:28" ht="12" customHeight="1">
      <c r="O13" s="2" t="s">
        <v>48</v>
      </c>
    </row>
    <row r="14" spans="1:28" ht="12" customHeight="1">
      <c r="O14" s="2" t="s">
        <v>49</v>
      </c>
    </row>
    <row r="15" spans="1:28" ht="6" customHeight="1"/>
    <row r="16" spans="1:28" ht="12" customHeight="1">
      <c r="A16" s="14" t="s">
        <v>67</v>
      </c>
    </row>
    <row r="17" spans="1:31" ht="14.25" customHeight="1">
      <c r="A17" s="137" t="s">
        <v>0</v>
      </c>
      <c r="B17" s="138"/>
      <c r="C17" s="138"/>
      <c r="D17" s="139"/>
      <c r="E17" s="279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1"/>
      <c r="S17" s="137" t="s">
        <v>2</v>
      </c>
      <c r="T17" s="138"/>
      <c r="U17" s="138"/>
      <c r="V17" s="139"/>
      <c r="W17" s="284"/>
      <c r="X17" s="285"/>
      <c r="Y17" s="285"/>
      <c r="Z17" s="285"/>
      <c r="AA17" s="285"/>
      <c r="AB17" s="286"/>
      <c r="AD17" s="2" t="s">
        <v>74</v>
      </c>
      <c r="AE17" s="2" t="s">
        <v>75</v>
      </c>
    </row>
    <row r="18" spans="1:31" ht="4.5" customHeight="1">
      <c r="O18" s="78"/>
      <c r="P18" s="78"/>
      <c r="Q18" s="78"/>
      <c r="R18" s="79"/>
      <c r="S18" s="79"/>
      <c r="T18" s="79"/>
    </row>
    <row r="19" spans="1:31" ht="15" customHeight="1">
      <c r="A19" s="51" t="s">
        <v>187</v>
      </c>
      <c r="B19" s="30"/>
      <c r="C19" s="30"/>
      <c r="D19" s="30"/>
      <c r="E19" s="30"/>
      <c r="F19" s="30"/>
      <c r="G19" s="30"/>
      <c r="H19" s="30"/>
      <c r="L19" s="274" t="s">
        <v>188</v>
      </c>
      <c r="M19" s="275"/>
      <c r="N19" s="466"/>
      <c r="O19" s="467"/>
      <c r="P19" s="468"/>
    </row>
    <row r="20" spans="1:31" ht="12.75" customHeight="1">
      <c r="A20" s="51"/>
      <c r="B20" s="51" t="s">
        <v>189</v>
      </c>
      <c r="D20" s="51"/>
      <c r="E20" s="51"/>
      <c r="F20" s="51"/>
      <c r="G20" s="51"/>
      <c r="H20" s="51"/>
    </row>
    <row r="21" spans="1:31" ht="6" customHeight="1"/>
    <row r="22" spans="1:31" ht="12" customHeight="1">
      <c r="A22" s="2" t="s">
        <v>119</v>
      </c>
      <c r="G22" s="2" t="s">
        <v>82</v>
      </c>
      <c r="Q22" s="5" t="s">
        <v>85</v>
      </c>
      <c r="T22" s="5" t="s">
        <v>86</v>
      </c>
      <c r="W22" s="149" t="s">
        <v>31</v>
      </c>
      <c r="X22" s="150"/>
      <c r="Y22" s="150"/>
      <c r="Z22" s="149" t="s">
        <v>83</v>
      </c>
      <c r="AA22" s="150"/>
      <c r="AB22" s="150"/>
    </row>
    <row r="23" spans="1:31" ht="12" customHeight="1">
      <c r="A23" s="126" t="s">
        <v>22</v>
      </c>
      <c r="B23" s="126"/>
      <c r="C23" s="126"/>
      <c r="D23" s="126"/>
      <c r="E23" s="126"/>
      <c r="F23" s="80" t="s">
        <v>14</v>
      </c>
      <c r="G23" s="80"/>
      <c r="H23" s="80"/>
      <c r="I23" s="80" t="s">
        <v>15</v>
      </c>
      <c r="J23" s="80"/>
      <c r="K23" s="80"/>
      <c r="L23" s="80" t="s">
        <v>16</v>
      </c>
      <c r="M23" s="80"/>
      <c r="N23" s="80"/>
      <c r="O23" s="19"/>
      <c r="P23" s="103" t="s">
        <v>39</v>
      </c>
      <c r="Q23" s="104"/>
      <c r="R23" s="105"/>
      <c r="S23" s="103" t="s">
        <v>155</v>
      </c>
      <c r="T23" s="106"/>
      <c r="U23" s="107"/>
      <c r="V23" s="7"/>
      <c r="W23" s="108" t="s">
        <v>18</v>
      </c>
      <c r="X23" s="109"/>
      <c r="Y23" s="110"/>
      <c r="Z23" s="117" t="str">
        <f>IF((P24=""),"",IF(S24="全て",1,IF(S24="対象外","支給しない",IF(S24="要請時間内","要請時間内",ROUNDUP(S24/P24,3)))))</f>
        <v/>
      </c>
      <c r="AA23" s="118"/>
      <c r="AB23" s="119"/>
    </row>
    <row r="24" spans="1:31" ht="12" customHeight="1">
      <c r="A24" s="126" t="s">
        <v>12</v>
      </c>
      <c r="B24" s="126"/>
      <c r="C24" s="126"/>
      <c r="D24" s="126"/>
      <c r="E24" s="126"/>
      <c r="F24" s="262"/>
      <c r="G24" s="263"/>
      <c r="H24" s="263"/>
      <c r="I24" s="262"/>
      <c r="J24" s="263"/>
      <c r="K24" s="263"/>
      <c r="L24" s="262"/>
      <c r="M24" s="263"/>
      <c r="N24" s="263"/>
      <c r="O24" s="20"/>
      <c r="P24" s="129" t="str">
        <f>IF(F24="","",I24-F24-L24)</f>
        <v/>
      </c>
      <c r="Q24" s="109"/>
      <c r="R24" s="110"/>
      <c r="S24" s="129" t="str">
        <f>IF(F24="","",IF(I24&lt;=$O$6,"要請時間内",IF(I25&lt;=$O$6,I24-$O$6,IF(I25&gt;$O$6,"対象外",I24-I25))))</f>
        <v/>
      </c>
      <c r="T24" s="109"/>
      <c r="U24" s="110"/>
      <c r="V24" s="7"/>
      <c r="W24" s="111"/>
      <c r="X24" s="112"/>
      <c r="Y24" s="113"/>
      <c r="Z24" s="203"/>
      <c r="AA24" s="204"/>
      <c r="AB24" s="205"/>
    </row>
    <row r="25" spans="1:31" ht="12" customHeight="1">
      <c r="A25" s="126" t="s">
        <v>13</v>
      </c>
      <c r="B25" s="126"/>
      <c r="C25" s="126"/>
      <c r="D25" s="126"/>
      <c r="E25" s="126"/>
      <c r="F25" s="262"/>
      <c r="G25" s="263"/>
      <c r="H25" s="263"/>
      <c r="I25" s="262"/>
      <c r="J25" s="263"/>
      <c r="K25" s="263"/>
      <c r="L25" s="262"/>
      <c r="M25" s="263"/>
      <c r="N25" s="263"/>
      <c r="O25" s="20"/>
      <c r="P25" s="114"/>
      <c r="Q25" s="115"/>
      <c r="R25" s="116"/>
      <c r="S25" s="114"/>
      <c r="T25" s="115"/>
      <c r="U25" s="116"/>
      <c r="V25" s="7"/>
      <c r="W25" s="114"/>
      <c r="X25" s="115"/>
      <c r="Y25" s="116"/>
      <c r="Z25" s="206"/>
      <c r="AA25" s="207"/>
      <c r="AB25" s="208"/>
    </row>
    <row r="26" spans="1:31" ht="6" customHeight="1"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19"/>
      <c r="AA26" s="19"/>
      <c r="AB26" s="19"/>
    </row>
    <row r="27" spans="1:31" ht="12" customHeight="1">
      <c r="A27" s="126" t="s">
        <v>23</v>
      </c>
      <c r="B27" s="126"/>
      <c r="C27" s="126"/>
      <c r="D27" s="126"/>
      <c r="E27" s="126"/>
      <c r="F27" s="80" t="s">
        <v>14</v>
      </c>
      <c r="G27" s="80"/>
      <c r="H27" s="80"/>
      <c r="I27" s="80" t="s">
        <v>15</v>
      </c>
      <c r="J27" s="80"/>
      <c r="K27" s="80"/>
      <c r="L27" s="80" t="s">
        <v>16</v>
      </c>
      <c r="M27" s="80"/>
      <c r="N27" s="80"/>
      <c r="O27" s="19"/>
      <c r="P27" s="103" t="s">
        <v>39</v>
      </c>
      <c r="Q27" s="104"/>
      <c r="R27" s="105"/>
      <c r="S27" s="103" t="s">
        <v>155</v>
      </c>
      <c r="T27" s="106"/>
      <c r="U27" s="107"/>
      <c r="V27" s="7"/>
      <c r="W27" s="108" t="s">
        <v>19</v>
      </c>
      <c r="X27" s="109"/>
      <c r="Y27" s="110"/>
      <c r="Z27" s="117" t="str">
        <f>IF((P28=""),"",IF(S28="全て",1,IF(S28="対象外","支給しない",IF(S28="要請時間内","要請時間内",ROUNDUP(S28/P28,3)))))</f>
        <v/>
      </c>
      <c r="AA27" s="118"/>
      <c r="AB27" s="119"/>
    </row>
    <row r="28" spans="1:31" ht="12" customHeight="1">
      <c r="A28" s="126" t="s">
        <v>12</v>
      </c>
      <c r="B28" s="126"/>
      <c r="C28" s="126"/>
      <c r="D28" s="126"/>
      <c r="E28" s="126"/>
      <c r="F28" s="262"/>
      <c r="G28" s="263"/>
      <c r="H28" s="263"/>
      <c r="I28" s="262"/>
      <c r="J28" s="263"/>
      <c r="K28" s="263"/>
      <c r="L28" s="262"/>
      <c r="M28" s="263"/>
      <c r="N28" s="263"/>
      <c r="O28" s="20"/>
      <c r="P28" s="129" t="str">
        <f>IF(F28="","",I28-F28-L28)</f>
        <v/>
      </c>
      <c r="Q28" s="109"/>
      <c r="R28" s="110"/>
      <c r="S28" s="129" t="str">
        <f>IF(F28="","",IF(I28&lt;=$O$6,"要請時間内",IF(I29&lt;=$O$6,I28-$O$6,IF(I29&gt;$O$6,"対象外",I28-I29))))</f>
        <v/>
      </c>
      <c r="T28" s="109"/>
      <c r="U28" s="110"/>
      <c r="V28" s="7"/>
      <c r="W28" s="111"/>
      <c r="X28" s="112"/>
      <c r="Y28" s="113"/>
      <c r="Z28" s="203"/>
      <c r="AA28" s="204"/>
      <c r="AB28" s="205"/>
    </row>
    <row r="29" spans="1:31" ht="12" customHeight="1">
      <c r="A29" s="126" t="s">
        <v>13</v>
      </c>
      <c r="B29" s="126"/>
      <c r="C29" s="126"/>
      <c r="D29" s="126"/>
      <c r="E29" s="126"/>
      <c r="F29" s="262"/>
      <c r="G29" s="263"/>
      <c r="H29" s="263"/>
      <c r="I29" s="262"/>
      <c r="J29" s="263"/>
      <c r="K29" s="263"/>
      <c r="L29" s="262"/>
      <c r="M29" s="263"/>
      <c r="N29" s="263"/>
      <c r="O29" s="20"/>
      <c r="P29" s="114"/>
      <c r="Q29" s="115"/>
      <c r="R29" s="116"/>
      <c r="S29" s="114"/>
      <c r="T29" s="115"/>
      <c r="U29" s="116"/>
      <c r="V29" s="7"/>
      <c r="W29" s="114"/>
      <c r="X29" s="115"/>
      <c r="Y29" s="116"/>
      <c r="Z29" s="206"/>
      <c r="AA29" s="207"/>
      <c r="AB29" s="208"/>
    </row>
    <row r="30" spans="1:31" ht="6" customHeight="1"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19"/>
      <c r="AA30" s="19"/>
      <c r="AB30" s="19"/>
    </row>
    <row r="31" spans="1:31" ht="12" customHeight="1">
      <c r="A31" s="126" t="s">
        <v>24</v>
      </c>
      <c r="B31" s="126"/>
      <c r="C31" s="126"/>
      <c r="D31" s="126"/>
      <c r="E31" s="126"/>
      <c r="F31" s="80" t="s">
        <v>14</v>
      </c>
      <c r="G31" s="80"/>
      <c r="H31" s="80"/>
      <c r="I31" s="80" t="s">
        <v>15</v>
      </c>
      <c r="J31" s="80"/>
      <c r="K31" s="80"/>
      <c r="L31" s="80" t="s">
        <v>16</v>
      </c>
      <c r="M31" s="80"/>
      <c r="N31" s="80"/>
      <c r="O31" s="19"/>
      <c r="P31" s="103" t="s">
        <v>39</v>
      </c>
      <c r="Q31" s="104"/>
      <c r="R31" s="105"/>
      <c r="S31" s="103" t="s">
        <v>155</v>
      </c>
      <c r="T31" s="106"/>
      <c r="U31" s="107"/>
      <c r="V31" s="7"/>
      <c r="W31" s="108" t="s">
        <v>179</v>
      </c>
      <c r="X31" s="109"/>
      <c r="Y31" s="110"/>
      <c r="Z31" s="117" t="str">
        <f>IF((P32=""),"",IF(S32="全て",1,IF(S32="対象外","支給しない",IF(S32="要請時間内","要請時間内",ROUNDUP(S32/P32,3)))))</f>
        <v/>
      </c>
      <c r="AA31" s="118"/>
      <c r="AB31" s="119"/>
    </row>
    <row r="32" spans="1:31" ht="12" customHeight="1">
      <c r="A32" s="126" t="s">
        <v>12</v>
      </c>
      <c r="B32" s="126"/>
      <c r="C32" s="126"/>
      <c r="D32" s="126"/>
      <c r="E32" s="126"/>
      <c r="F32" s="262"/>
      <c r="G32" s="263"/>
      <c r="H32" s="263"/>
      <c r="I32" s="262"/>
      <c r="J32" s="263"/>
      <c r="K32" s="263"/>
      <c r="L32" s="262"/>
      <c r="M32" s="263"/>
      <c r="N32" s="263"/>
      <c r="O32" s="20"/>
      <c r="P32" s="129" t="str">
        <f>IF(F32="","",I32-F32-L32)</f>
        <v/>
      </c>
      <c r="Q32" s="109"/>
      <c r="R32" s="110"/>
      <c r="S32" s="129" t="str">
        <f>IF(F32="","",IF(I32&lt;=$O$6,"要請時間内",IF(I33&lt;=$O$6,I32-$O$6,IF(I33&gt;$O$6,"対象外",I32-I33))))</f>
        <v/>
      </c>
      <c r="T32" s="109"/>
      <c r="U32" s="110"/>
      <c r="V32" s="7"/>
      <c r="W32" s="111"/>
      <c r="X32" s="112"/>
      <c r="Y32" s="113"/>
      <c r="Z32" s="203"/>
      <c r="AA32" s="204"/>
      <c r="AB32" s="205"/>
    </row>
    <row r="33" spans="1:32" ht="12" customHeight="1">
      <c r="A33" s="126" t="s">
        <v>13</v>
      </c>
      <c r="B33" s="126"/>
      <c r="C33" s="126"/>
      <c r="D33" s="126"/>
      <c r="E33" s="126"/>
      <c r="F33" s="262"/>
      <c r="G33" s="263"/>
      <c r="H33" s="263"/>
      <c r="I33" s="262"/>
      <c r="J33" s="263"/>
      <c r="K33" s="263"/>
      <c r="L33" s="262"/>
      <c r="M33" s="263"/>
      <c r="N33" s="263"/>
      <c r="O33" s="20"/>
      <c r="P33" s="114"/>
      <c r="Q33" s="115"/>
      <c r="R33" s="116"/>
      <c r="S33" s="114"/>
      <c r="T33" s="115"/>
      <c r="U33" s="116"/>
      <c r="V33" s="7"/>
      <c r="W33" s="114"/>
      <c r="X33" s="115"/>
      <c r="Y33" s="116"/>
      <c r="Z33" s="206"/>
      <c r="AA33" s="207"/>
      <c r="AB33" s="208"/>
    </row>
    <row r="34" spans="1:32" ht="6" customHeight="1"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19"/>
      <c r="AA34" s="19"/>
      <c r="AB34" s="19"/>
    </row>
    <row r="35" spans="1:32" ht="12" customHeight="1">
      <c r="A35" s="126" t="s">
        <v>25</v>
      </c>
      <c r="B35" s="126"/>
      <c r="C35" s="126"/>
      <c r="D35" s="126"/>
      <c r="E35" s="126"/>
      <c r="F35" s="80" t="s">
        <v>14</v>
      </c>
      <c r="G35" s="80"/>
      <c r="H35" s="80"/>
      <c r="I35" s="80" t="s">
        <v>15</v>
      </c>
      <c r="J35" s="80"/>
      <c r="K35" s="80"/>
      <c r="L35" s="80" t="s">
        <v>16</v>
      </c>
      <c r="M35" s="80"/>
      <c r="N35" s="80"/>
      <c r="O35" s="19"/>
      <c r="P35" s="103" t="s">
        <v>39</v>
      </c>
      <c r="Q35" s="104"/>
      <c r="R35" s="105"/>
      <c r="S35" s="103" t="s">
        <v>155</v>
      </c>
      <c r="T35" s="106"/>
      <c r="U35" s="107"/>
      <c r="V35" s="7"/>
      <c r="W35" s="108" t="s">
        <v>21</v>
      </c>
      <c r="X35" s="109"/>
      <c r="Y35" s="110"/>
      <c r="Z35" s="117" t="str">
        <f>IF((P36=""),"",IF(S36="全て",1,IF(S36="対象外","支給しない",IF(S36="要請時間内","要請時間内",ROUNDUP(S36/P36,3)))))</f>
        <v/>
      </c>
      <c r="AA35" s="118"/>
      <c r="AB35" s="119"/>
    </row>
    <row r="36" spans="1:32" ht="12" customHeight="1">
      <c r="A36" s="126" t="s">
        <v>12</v>
      </c>
      <c r="B36" s="126"/>
      <c r="C36" s="126"/>
      <c r="D36" s="126"/>
      <c r="E36" s="126"/>
      <c r="F36" s="262"/>
      <c r="G36" s="263"/>
      <c r="H36" s="263"/>
      <c r="I36" s="262"/>
      <c r="J36" s="263"/>
      <c r="K36" s="263"/>
      <c r="L36" s="262"/>
      <c r="M36" s="263"/>
      <c r="N36" s="263"/>
      <c r="O36" s="20"/>
      <c r="P36" s="129" t="str">
        <f>IF(F36="","",I36-F36-L36)</f>
        <v/>
      </c>
      <c r="Q36" s="109"/>
      <c r="R36" s="110"/>
      <c r="S36" s="129" t="str">
        <f>IF(F36="","",IF(I36&lt;=$O$6,"要請時間内",IF(I37&lt;=$O$6,I36-$O$6,IF(I37&gt;$O$6,"対象外",I36-I37))))</f>
        <v/>
      </c>
      <c r="T36" s="109"/>
      <c r="U36" s="110"/>
      <c r="V36" s="7"/>
      <c r="W36" s="111"/>
      <c r="X36" s="112"/>
      <c r="Y36" s="113"/>
      <c r="Z36" s="203"/>
      <c r="AA36" s="204"/>
      <c r="AB36" s="205"/>
    </row>
    <row r="37" spans="1:32" ht="12" customHeight="1">
      <c r="A37" s="126" t="s">
        <v>13</v>
      </c>
      <c r="B37" s="126"/>
      <c r="C37" s="126"/>
      <c r="D37" s="126"/>
      <c r="E37" s="126"/>
      <c r="F37" s="262"/>
      <c r="G37" s="263"/>
      <c r="H37" s="263"/>
      <c r="I37" s="262"/>
      <c r="J37" s="263"/>
      <c r="K37" s="263"/>
      <c r="L37" s="262"/>
      <c r="M37" s="263"/>
      <c r="N37" s="263"/>
      <c r="O37" s="20"/>
      <c r="P37" s="114"/>
      <c r="Q37" s="115"/>
      <c r="R37" s="116"/>
      <c r="S37" s="114"/>
      <c r="T37" s="115"/>
      <c r="U37" s="116"/>
      <c r="V37" s="7"/>
      <c r="W37" s="114"/>
      <c r="X37" s="115"/>
      <c r="Y37" s="116"/>
      <c r="Z37" s="206"/>
      <c r="AA37" s="207"/>
      <c r="AB37" s="208"/>
    </row>
    <row r="38" spans="1:32" ht="6" customHeight="1"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19"/>
      <c r="AA38" s="19"/>
      <c r="AB38" s="19"/>
    </row>
    <row r="39" spans="1:32" ht="12" customHeight="1">
      <c r="A39" s="102" t="s">
        <v>77</v>
      </c>
      <c r="B39" s="102"/>
      <c r="C39" s="102"/>
      <c r="D39" s="102"/>
      <c r="E39" s="102"/>
      <c r="F39" s="80" t="s">
        <v>14</v>
      </c>
      <c r="G39" s="80"/>
      <c r="H39" s="80"/>
      <c r="I39" s="80" t="s">
        <v>15</v>
      </c>
      <c r="J39" s="80"/>
      <c r="K39" s="80"/>
      <c r="L39" s="80" t="s">
        <v>16</v>
      </c>
      <c r="M39" s="80"/>
      <c r="N39" s="80"/>
      <c r="O39" s="19"/>
      <c r="P39" s="103" t="s">
        <v>39</v>
      </c>
      <c r="Q39" s="104"/>
      <c r="R39" s="105"/>
      <c r="S39" s="103" t="s">
        <v>155</v>
      </c>
      <c r="T39" s="106"/>
      <c r="U39" s="107"/>
      <c r="V39" s="7"/>
      <c r="W39" s="108" t="s">
        <v>33</v>
      </c>
      <c r="X39" s="109"/>
      <c r="Y39" s="110"/>
      <c r="Z39" s="117" t="str">
        <f>IF((P40=""),"",IF(S40="全て",1,IF(S40="対象外","支給しない",IF(S40="要請時間内","要請時間内",ROUNDUP(S40/P40,3)))))</f>
        <v/>
      </c>
      <c r="AA39" s="118"/>
      <c r="AB39" s="119"/>
    </row>
    <row r="40" spans="1:32" ht="12" customHeight="1">
      <c r="A40" s="126" t="s">
        <v>12</v>
      </c>
      <c r="B40" s="126"/>
      <c r="C40" s="126"/>
      <c r="D40" s="126"/>
      <c r="E40" s="126"/>
      <c r="F40" s="262"/>
      <c r="G40" s="263"/>
      <c r="H40" s="263"/>
      <c r="I40" s="262"/>
      <c r="J40" s="263"/>
      <c r="K40" s="263"/>
      <c r="L40" s="262"/>
      <c r="M40" s="263"/>
      <c r="N40" s="263"/>
      <c r="O40" s="20"/>
      <c r="P40" s="129" t="str">
        <f>IF(F40="","",I40-F40-L40)</f>
        <v/>
      </c>
      <c r="Q40" s="109"/>
      <c r="R40" s="110"/>
      <c r="S40" s="129" t="str">
        <f>IF(F40="","",IF(I40&lt;=$U$6,"要請時間内",IF(I41&lt;=$U$6,I40-$U$6,IF(I41&gt;$U$6,"対象外",I40-I41))))</f>
        <v/>
      </c>
      <c r="T40" s="213"/>
      <c r="U40" s="214"/>
      <c r="V40" s="7"/>
      <c r="W40" s="111"/>
      <c r="X40" s="112"/>
      <c r="Y40" s="113"/>
      <c r="Z40" s="203"/>
      <c r="AA40" s="204"/>
      <c r="AB40" s="205"/>
    </row>
    <row r="41" spans="1:32" ht="12" customHeight="1">
      <c r="A41" s="126" t="s">
        <v>13</v>
      </c>
      <c r="B41" s="126"/>
      <c r="C41" s="126"/>
      <c r="D41" s="126"/>
      <c r="E41" s="126"/>
      <c r="F41" s="262"/>
      <c r="G41" s="263"/>
      <c r="H41" s="263"/>
      <c r="I41" s="262"/>
      <c r="J41" s="263"/>
      <c r="K41" s="263"/>
      <c r="L41" s="262"/>
      <c r="M41" s="263"/>
      <c r="N41" s="263"/>
      <c r="O41" s="20"/>
      <c r="P41" s="114"/>
      <c r="Q41" s="115"/>
      <c r="R41" s="116"/>
      <c r="S41" s="215"/>
      <c r="T41" s="216"/>
      <c r="U41" s="217"/>
      <c r="V41" s="7"/>
      <c r="W41" s="114"/>
      <c r="X41" s="115"/>
      <c r="Y41" s="116"/>
      <c r="Z41" s="206"/>
      <c r="AA41" s="207"/>
      <c r="AB41" s="208"/>
    </row>
    <row r="42" spans="1:32" ht="10.5" customHeight="1">
      <c r="Z42" s="250" t="s">
        <v>98</v>
      </c>
      <c r="AA42" s="250"/>
      <c r="AB42" s="250"/>
    </row>
    <row r="43" spans="1:32" ht="12" customHeight="1">
      <c r="A43" s="2" t="s">
        <v>29</v>
      </c>
    </row>
    <row r="44" spans="1:32" ht="15" customHeight="1">
      <c r="A44" s="96" t="s">
        <v>30</v>
      </c>
      <c r="B44" s="96"/>
      <c r="C44" s="96"/>
      <c r="D44" s="96"/>
      <c r="E44" s="96"/>
      <c r="F44" s="183" t="s">
        <v>31</v>
      </c>
      <c r="G44" s="270"/>
      <c r="H44" s="270"/>
      <c r="I44" s="270"/>
      <c r="J44" s="271"/>
      <c r="K44" s="264" t="s">
        <v>120</v>
      </c>
      <c r="L44" s="265"/>
      <c r="M44" s="265"/>
      <c r="N44" s="266"/>
      <c r="O44" s="193" t="s">
        <v>97</v>
      </c>
      <c r="P44" s="194"/>
      <c r="Q44" s="194"/>
      <c r="R44" s="194"/>
      <c r="S44" s="195"/>
    </row>
    <row r="45" spans="1:32" ht="15" customHeight="1">
      <c r="A45" s="96"/>
      <c r="B45" s="96"/>
      <c r="C45" s="96"/>
      <c r="D45" s="96"/>
      <c r="E45" s="96"/>
      <c r="F45" s="272"/>
      <c r="G45" s="149"/>
      <c r="H45" s="149"/>
      <c r="I45" s="149"/>
      <c r="J45" s="273"/>
      <c r="K45" s="267"/>
      <c r="L45" s="268"/>
      <c r="M45" s="268"/>
      <c r="N45" s="269"/>
      <c r="O45" s="196"/>
      <c r="P45" s="194"/>
      <c r="Q45" s="194"/>
      <c r="R45" s="194"/>
      <c r="S45" s="195"/>
      <c r="AD45" s="70"/>
      <c r="AE45" s="71"/>
      <c r="AF45" s="71"/>
    </row>
    <row r="46" spans="1:32" ht="15" customHeight="1">
      <c r="A46" s="234">
        <v>44428</v>
      </c>
      <c r="B46" s="235"/>
      <c r="C46" s="235"/>
      <c r="D46" s="235"/>
      <c r="E46" s="236"/>
      <c r="F46" s="257"/>
      <c r="G46" s="258"/>
      <c r="H46" s="258"/>
      <c r="I46" s="258"/>
      <c r="J46" s="259"/>
      <c r="K46" s="287" t="str">
        <f>IF(F46="","",IF($N$19="②","支給しない",IF(F46="対応なし","支給しない",(VLOOKUP(F46,$W$23:$AB$41,4,FALSE)))))</f>
        <v/>
      </c>
      <c r="L46" s="288"/>
      <c r="M46" s="288"/>
      <c r="N46" s="289"/>
      <c r="O46" s="176" t="str">
        <f t="shared" ref="O46" si="0">IF(K46="","",IF(K46="支給しない","対象外",IF(K46="要請時間内","要請時間内",ROUNDUP($U$12*K46,-3))))</f>
        <v/>
      </c>
      <c r="P46" s="179"/>
      <c r="Q46" s="179"/>
      <c r="R46" s="179"/>
      <c r="S46" s="180"/>
      <c r="AD46" s="70" t="s">
        <v>34</v>
      </c>
      <c r="AE46" s="71"/>
      <c r="AF46" s="71"/>
    </row>
    <row r="47" spans="1:32" ht="15" customHeight="1">
      <c r="A47" s="234">
        <v>44429</v>
      </c>
      <c r="B47" s="235"/>
      <c r="C47" s="235"/>
      <c r="D47" s="235"/>
      <c r="E47" s="236"/>
      <c r="F47" s="257"/>
      <c r="G47" s="258"/>
      <c r="H47" s="258"/>
      <c r="I47" s="258"/>
      <c r="J47" s="259"/>
      <c r="K47" s="248" t="str">
        <f>IF(F47="","",IF($N$19="②","支給しない",IF(F47="対応なし","支給しない",(VLOOKUP(F47,$W$23:$AB$41,4,FALSE)))))</f>
        <v/>
      </c>
      <c r="L47" s="248"/>
      <c r="M47" s="248"/>
      <c r="N47" s="248"/>
      <c r="O47" s="176" t="str">
        <f t="shared" ref="O47:O62" si="1">IF(K47="","",IF(K47="支給しない","対象外",IF(K47="要請時間内","要請時間内",ROUNDUP($U$12*K47,-3))))</f>
        <v/>
      </c>
      <c r="P47" s="179"/>
      <c r="Q47" s="179"/>
      <c r="R47" s="179"/>
      <c r="S47" s="180"/>
      <c r="AD47" s="70" t="s">
        <v>35</v>
      </c>
      <c r="AE47" s="71"/>
      <c r="AF47" s="71"/>
    </row>
    <row r="48" spans="1:32" ht="15" customHeight="1">
      <c r="A48" s="234">
        <v>44430</v>
      </c>
      <c r="B48" s="235"/>
      <c r="C48" s="235"/>
      <c r="D48" s="235"/>
      <c r="E48" s="236"/>
      <c r="F48" s="257"/>
      <c r="G48" s="258"/>
      <c r="H48" s="258"/>
      <c r="I48" s="258"/>
      <c r="J48" s="259"/>
      <c r="K48" s="248" t="str">
        <f t="shared" ref="K48:K51" si="2">IF(F48="","",IF($N$19="②","支給しない",IF(F48="対応なし","支給しない",(VLOOKUP(F48,$W$23:$AB$41,4,FALSE)))))</f>
        <v/>
      </c>
      <c r="L48" s="248"/>
      <c r="M48" s="248"/>
      <c r="N48" s="248"/>
      <c r="O48" s="176" t="str">
        <f t="shared" si="1"/>
        <v/>
      </c>
      <c r="P48" s="179"/>
      <c r="Q48" s="179"/>
      <c r="R48" s="179"/>
      <c r="S48" s="180"/>
      <c r="AD48" s="70" t="s">
        <v>177</v>
      </c>
      <c r="AE48" s="71"/>
      <c r="AF48" s="71"/>
    </row>
    <row r="49" spans="1:32" ht="15" customHeight="1">
      <c r="A49" s="234">
        <v>44431</v>
      </c>
      <c r="B49" s="235"/>
      <c r="C49" s="235"/>
      <c r="D49" s="235"/>
      <c r="E49" s="236"/>
      <c r="F49" s="257"/>
      <c r="G49" s="258"/>
      <c r="H49" s="258"/>
      <c r="I49" s="258"/>
      <c r="J49" s="259"/>
      <c r="K49" s="248" t="str">
        <f t="shared" si="2"/>
        <v/>
      </c>
      <c r="L49" s="248"/>
      <c r="M49" s="248"/>
      <c r="N49" s="248"/>
      <c r="O49" s="176" t="str">
        <f t="shared" si="1"/>
        <v/>
      </c>
      <c r="P49" s="179"/>
      <c r="Q49" s="179"/>
      <c r="R49" s="179"/>
      <c r="S49" s="180"/>
      <c r="AD49" s="70" t="s">
        <v>36</v>
      </c>
      <c r="AE49" s="71"/>
      <c r="AF49" s="71"/>
    </row>
    <row r="50" spans="1:32" ht="15" customHeight="1">
      <c r="A50" s="234">
        <v>44432</v>
      </c>
      <c r="B50" s="235"/>
      <c r="C50" s="235"/>
      <c r="D50" s="235"/>
      <c r="E50" s="236"/>
      <c r="F50" s="257"/>
      <c r="G50" s="258"/>
      <c r="H50" s="258"/>
      <c r="I50" s="258"/>
      <c r="J50" s="259"/>
      <c r="K50" s="248" t="str">
        <f t="shared" si="2"/>
        <v/>
      </c>
      <c r="L50" s="248"/>
      <c r="M50" s="248"/>
      <c r="N50" s="248"/>
      <c r="O50" s="176" t="str">
        <f t="shared" si="1"/>
        <v/>
      </c>
      <c r="P50" s="179"/>
      <c r="Q50" s="179"/>
      <c r="R50" s="179"/>
      <c r="S50" s="180"/>
      <c r="AD50" s="70" t="s">
        <v>47</v>
      </c>
      <c r="AE50" s="71"/>
      <c r="AF50" s="71"/>
    </row>
    <row r="51" spans="1:32" ht="15" customHeight="1">
      <c r="A51" s="234">
        <v>44433</v>
      </c>
      <c r="B51" s="235"/>
      <c r="C51" s="235"/>
      <c r="D51" s="235"/>
      <c r="E51" s="236"/>
      <c r="F51" s="257"/>
      <c r="G51" s="258"/>
      <c r="H51" s="258"/>
      <c r="I51" s="258"/>
      <c r="J51" s="259"/>
      <c r="K51" s="248" t="str">
        <f t="shared" si="2"/>
        <v/>
      </c>
      <c r="L51" s="248"/>
      <c r="M51" s="248"/>
      <c r="N51" s="248"/>
      <c r="O51" s="176" t="str">
        <f t="shared" si="1"/>
        <v/>
      </c>
      <c r="P51" s="179"/>
      <c r="Q51" s="179"/>
      <c r="R51" s="179"/>
      <c r="S51" s="180"/>
      <c r="AD51" s="2" t="s">
        <v>96</v>
      </c>
      <c r="AE51" s="71"/>
      <c r="AF51" s="71"/>
    </row>
    <row r="52" spans="1:32" ht="15" customHeight="1" thickBot="1">
      <c r="A52" s="234">
        <v>44434</v>
      </c>
      <c r="B52" s="235"/>
      <c r="C52" s="235"/>
      <c r="D52" s="235"/>
      <c r="E52" s="236"/>
      <c r="F52" s="257"/>
      <c r="G52" s="258"/>
      <c r="H52" s="258"/>
      <c r="I52" s="258"/>
      <c r="J52" s="259"/>
      <c r="K52" s="248" t="str">
        <f>IF(F52="","",IF($N$19="②","支給しない",IF(F52="対応なし","支給しない",(VLOOKUP(F52,$W$23:$AB$41,4,FALSE)))))</f>
        <v/>
      </c>
      <c r="L52" s="248"/>
      <c r="M52" s="248"/>
      <c r="N52" s="248"/>
      <c r="O52" s="251" t="str">
        <f t="shared" si="1"/>
        <v/>
      </c>
      <c r="P52" s="252"/>
      <c r="Q52" s="252"/>
      <c r="R52" s="252"/>
      <c r="S52" s="253"/>
    </row>
    <row r="53" spans="1:32" ht="15" customHeight="1" thickBot="1">
      <c r="A53" s="260" t="s">
        <v>190</v>
      </c>
      <c r="B53" s="261"/>
      <c r="C53" s="261"/>
      <c r="D53" s="261"/>
      <c r="E53" s="261"/>
      <c r="F53" s="261"/>
      <c r="G53" s="261"/>
      <c r="H53" s="261"/>
      <c r="I53" s="261"/>
      <c r="J53" s="261"/>
      <c r="K53" s="261"/>
      <c r="L53" s="261"/>
      <c r="M53" s="261"/>
      <c r="N53" s="261"/>
      <c r="O53" s="245" t="str">
        <f>IF($N$19="","",IF($N$19="②",0,IF(COUNTIF(O50:S52,"対象外"),0,SUM(O46:S52))))</f>
        <v/>
      </c>
      <c r="P53" s="246"/>
      <c r="Q53" s="246"/>
      <c r="R53" s="246"/>
      <c r="S53" s="247"/>
    </row>
    <row r="54" spans="1:32" ht="15" customHeight="1">
      <c r="A54" s="234">
        <v>44435</v>
      </c>
      <c r="B54" s="235"/>
      <c r="C54" s="235"/>
      <c r="D54" s="235"/>
      <c r="E54" s="236"/>
      <c r="F54" s="257"/>
      <c r="G54" s="258"/>
      <c r="H54" s="258"/>
      <c r="I54" s="258"/>
      <c r="J54" s="259"/>
      <c r="K54" s="248" t="str">
        <f t="shared" ref="K54:K62" si="3">IF(F54="","",IF(F54="対応なし","支給しない",(VLOOKUP(F54,$W$23:$AB$41,4,FALSE))))</f>
        <v/>
      </c>
      <c r="L54" s="248"/>
      <c r="M54" s="248"/>
      <c r="N54" s="248"/>
      <c r="O54" s="237" t="str">
        <f t="shared" si="1"/>
        <v/>
      </c>
      <c r="P54" s="238"/>
      <c r="Q54" s="238"/>
      <c r="R54" s="238"/>
      <c r="S54" s="239"/>
    </row>
    <row r="55" spans="1:32" ht="15" customHeight="1">
      <c r="A55" s="234">
        <v>44436</v>
      </c>
      <c r="B55" s="235"/>
      <c r="C55" s="235"/>
      <c r="D55" s="235"/>
      <c r="E55" s="236"/>
      <c r="F55" s="257"/>
      <c r="G55" s="258"/>
      <c r="H55" s="258"/>
      <c r="I55" s="258"/>
      <c r="J55" s="259"/>
      <c r="K55" s="248" t="str">
        <f t="shared" si="3"/>
        <v/>
      </c>
      <c r="L55" s="248"/>
      <c r="M55" s="248"/>
      <c r="N55" s="248"/>
      <c r="O55" s="176" t="str">
        <f t="shared" si="1"/>
        <v/>
      </c>
      <c r="P55" s="179"/>
      <c r="Q55" s="179"/>
      <c r="R55" s="179"/>
      <c r="S55" s="180"/>
      <c r="AD55" s="70"/>
      <c r="AE55" s="71"/>
      <c r="AF55" s="71"/>
    </row>
    <row r="56" spans="1:32" ht="15" customHeight="1">
      <c r="A56" s="234">
        <v>44437</v>
      </c>
      <c r="B56" s="235"/>
      <c r="C56" s="235"/>
      <c r="D56" s="235"/>
      <c r="E56" s="236"/>
      <c r="F56" s="257"/>
      <c r="G56" s="258"/>
      <c r="H56" s="258"/>
      <c r="I56" s="258"/>
      <c r="J56" s="259"/>
      <c r="K56" s="248" t="str">
        <f t="shared" si="3"/>
        <v/>
      </c>
      <c r="L56" s="248"/>
      <c r="M56" s="248"/>
      <c r="N56" s="248"/>
      <c r="O56" s="176" t="str">
        <f t="shared" si="1"/>
        <v/>
      </c>
      <c r="P56" s="179"/>
      <c r="Q56" s="179"/>
      <c r="R56" s="179"/>
      <c r="S56" s="180"/>
      <c r="AD56" s="70"/>
      <c r="AE56" s="71"/>
      <c r="AF56" s="71"/>
    </row>
    <row r="57" spans="1:32" ht="15" customHeight="1">
      <c r="A57" s="234">
        <v>44438</v>
      </c>
      <c r="B57" s="235"/>
      <c r="C57" s="235"/>
      <c r="D57" s="235"/>
      <c r="E57" s="236"/>
      <c r="F57" s="257"/>
      <c r="G57" s="258"/>
      <c r="H57" s="258"/>
      <c r="I57" s="258"/>
      <c r="J57" s="259"/>
      <c r="K57" s="248" t="str">
        <f t="shared" si="3"/>
        <v/>
      </c>
      <c r="L57" s="248"/>
      <c r="M57" s="248"/>
      <c r="N57" s="248"/>
      <c r="O57" s="176" t="str">
        <f t="shared" si="1"/>
        <v/>
      </c>
      <c r="P57" s="179"/>
      <c r="Q57" s="179"/>
      <c r="R57" s="179"/>
      <c r="S57" s="180"/>
    </row>
    <row r="58" spans="1:32" ht="15" customHeight="1">
      <c r="A58" s="234">
        <v>44439</v>
      </c>
      <c r="B58" s="235"/>
      <c r="C58" s="235"/>
      <c r="D58" s="235"/>
      <c r="E58" s="236"/>
      <c r="F58" s="257"/>
      <c r="G58" s="258"/>
      <c r="H58" s="258"/>
      <c r="I58" s="258"/>
      <c r="J58" s="259"/>
      <c r="K58" s="248" t="str">
        <f t="shared" si="3"/>
        <v/>
      </c>
      <c r="L58" s="248"/>
      <c r="M58" s="248"/>
      <c r="N58" s="248"/>
      <c r="O58" s="176" t="str">
        <f t="shared" si="1"/>
        <v/>
      </c>
      <c r="P58" s="179"/>
      <c r="Q58" s="179"/>
      <c r="R58" s="179"/>
      <c r="S58" s="180"/>
    </row>
    <row r="59" spans="1:32" ht="15" customHeight="1">
      <c r="A59" s="234">
        <v>44440</v>
      </c>
      <c r="B59" s="235"/>
      <c r="C59" s="235"/>
      <c r="D59" s="235"/>
      <c r="E59" s="236"/>
      <c r="F59" s="240"/>
      <c r="G59" s="241"/>
      <c r="H59" s="241"/>
      <c r="I59" s="241"/>
      <c r="J59" s="242"/>
      <c r="K59" s="248" t="str">
        <f t="shared" si="3"/>
        <v/>
      </c>
      <c r="L59" s="248"/>
      <c r="M59" s="248"/>
      <c r="N59" s="248"/>
      <c r="O59" s="176" t="str">
        <f t="shared" si="1"/>
        <v/>
      </c>
      <c r="P59" s="179"/>
      <c r="Q59" s="179"/>
      <c r="R59" s="179"/>
      <c r="S59" s="180"/>
    </row>
    <row r="60" spans="1:32" ht="15" customHeight="1">
      <c r="A60" s="234">
        <v>44441</v>
      </c>
      <c r="B60" s="235"/>
      <c r="C60" s="235"/>
      <c r="D60" s="235"/>
      <c r="E60" s="236"/>
      <c r="F60" s="240"/>
      <c r="G60" s="241"/>
      <c r="H60" s="241"/>
      <c r="I60" s="241"/>
      <c r="J60" s="242"/>
      <c r="K60" s="248" t="str">
        <f t="shared" si="3"/>
        <v/>
      </c>
      <c r="L60" s="248"/>
      <c r="M60" s="248"/>
      <c r="N60" s="248"/>
      <c r="O60" s="176" t="str">
        <f t="shared" si="1"/>
        <v/>
      </c>
      <c r="P60" s="179"/>
      <c r="Q60" s="179"/>
      <c r="R60" s="179"/>
      <c r="S60" s="180"/>
    </row>
    <row r="61" spans="1:32" ht="15" customHeight="1">
      <c r="A61" s="234">
        <v>44442</v>
      </c>
      <c r="B61" s="235"/>
      <c r="C61" s="235"/>
      <c r="D61" s="235"/>
      <c r="E61" s="236"/>
      <c r="F61" s="240"/>
      <c r="G61" s="241"/>
      <c r="H61" s="241"/>
      <c r="I61" s="241"/>
      <c r="J61" s="242"/>
      <c r="K61" s="248" t="str">
        <f t="shared" si="3"/>
        <v/>
      </c>
      <c r="L61" s="248"/>
      <c r="M61" s="248"/>
      <c r="N61" s="248"/>
      <c r="O61" s="176" t="str">
        <f t="shared" si="1"/>
        <v/>
      </c>
      <c r="P61" s="179"/>
      <c r="Q61" s="179"/>
      <c r="R61" s="179"/>
      <c r="S61" s="180"/>
    </row>
    <row r="62" spans="1:32" ht="15" customHeight="1">
      <c r="A62" s="234">
        <v>44443</v>
      </c>
      <c r="B62" s="235"/>
      <c r="C62" s="235"/>
      <c r="D62" s="235"/>
      <c r="E62" s="236"/>
      <c r="F62" s="240"/>
      <c r="G62" s="241"/>
      <c r="H62" s="241"/>
      <c r="I62" s="241"/>
      <c r="J62" s="242"/>
      <c r="K62" s="248" t="str">
        <f t="shared" si="3"/>
        <v/>
      </c>
      <c r="L62" s="248"/>
      <c r="M62" s="248"/>
      <c r="N62" s="248"/>
      <c r="O62" s="176" t="str">
        <f t="shared" si="1"/>
        <v/>
      </c>
      <c r="P62" s="179"/>
      <c r="Q62" s="179"/>
      <c r="R62" s="179"/>
      <c r="S62" s="180"/>
    </row>
    <row r="63" spans="1:32" ht="15" customHeight="1">
      <c r="A63" s="234">
        <v>44444</v>
      </c>
      <c r="B63" s="235"/>
      <c r="C63" s="235"/>
      <c r="D63" s="235"/>
      <c r="E63" s="236"/>
      <c r="F63" s="240"/>
      <c r="G63" s="241"/>
      <c r="H63" s="241"/>
      <c r="I63" s="241"/>
      <c r="J63" s="242"/>
      <c r="K63" s="248" t="str">
        <f t="shared" ref="K63:K65" si="4">IF(F63="","",IF(F63="対応なし","支給しない",(VLOOKUP(F63,$W$23:$AB$41,4,FALSE))))</f>
        <v/>
      </c>
      <c r="L63" s="248"/>
      <c r="M63" s="248"/>
      <c r="N63" s="248"/>
      <c r="O63" s="176" t="str">
        <f t="shared" ref="O63:O65" si="5">IF(K63="","",IF(K63="支給しない","対象外",IF(K63="要請時間内","要請時間内",ROUNDUP($U$12*K63,-3))))</f>
        <v/>
      </c>
      <c r="P63" s="179"/>
      <c r="Q63" s="179"/>
      <c r="R63" s="179"/>
      <c r="S63" s="180"/>
    </row>
    <row r="64" spans="1:32" ht="15" customHeight="1">
      <c r="A64" s="234">
        <v>44445</v>
      </c>
      <c r="B64" s="235"/>
      <c r="C64" s="235"/>
      <c r="D64" s="235"/>
      <c r="E64" s="236"/>
      <c r="F64" s="240"/>
      <c r="G64" s="241"/>
      <c r="H64" s="241"/>
      <c r="I64" s="241"/>
      <c r="J64" s="242"/>
      <c r="K64" s="248" t="str">
        <f t="shared" si="4"/>
        <v/>
      </c>
      <c r="L64" s="248"/>
      <c r="M64" s="248"/>
      <c r="N64" s="248"/>
      <c r="O64" s="176" t="str">
        <f t="shared" si="5"/>
        <v/>
      </c>
      <c r="P64" s="179"/>
      <c r="Q64" s="179"/>
      <c r="R64" s="179"/>
      <c r="S64" s="180"/>
    </row>
    <row r="65" spans="1:19" ht="15" customHeight="1">
      <c r="A65" s="234">
        <v>44446</v>
      </c>
      <c r="B65" s="235"/>
      <c r="C65" s="235"/>
      <c r="D65" s="235"/>
      <c r="E65" s="236"/>
      <c r="F65" s="240"/>
      <c r="G65" s="241"/>
      <c r="H65" s="241"/>
      <c r="I65" s="241"/>
      <c r="J65" s="242"/>
      <c r="K65" s="248" t="str">
        <f t="shared" si="4"/>
        <v/>
      </c>
      <c r="L65" s="248"/>
      <c r="M65" s="248"/>
      <c r="N65" s="248"/>
      <c r="O65" s="176" t="str">
        <f t="shared" si="5"/>
        <v/>
      </c>
      <c r="P65" s="179"/>
      <c r="Q65" s="179"/>
      <c r="R65" s="179"/>
      <c r="S65" s="180"/>
    </row>
    <row r="66" spans="1:19" ht="15" customHeight="1">
      <c r="A66" s="234">
        <v>44447</v>
      </c>
      <c r="B66" s="235"/>
      <c r="C66" s="235"/>
      <c r="D66" s="235"/>
      <c r="E66" s="236"/>
      <c r="F66" s="240"/>
      <c r="G66" s="241"/>
      <c r="H66" s="241"/>
      <c r="I66" s="241"/>
      <c r="J66" s="242"/>
      <c r="K66" s="248" t="str">
        <f t="shared" ref="K66:K70" si="6">IF(F66="","",IF(F66="対応なし","支給しない",(VLOOKUP(F66,$W$23:$AB$41,4,FALSE))))</f>
        <v/>
      </c>
      <c r="L66" s="248"/>
      <c r="M66" s="248"/>
      <c r="N66" s="248"/>
      <c r="O66" s="176" t="str">
        <f t="shared" ref="O66:O70" si="7">IF(K66="","",IF(K66="支給しない","対象外",IF(K66="要請時間内","要請時間内",ROUNDUP($U$12*K66,-3))))</f>
        <v/>
      </c>
      <c r="P66" s="179"/>
      <c r="Q66" s="179"/>
      <c r="R66" s="179"/>
      <c r="S66" s="180"/>
    </row>
    <row r="67" spans="1:19" ht="15" customHeight="1">
      <c r="A67" s="234">
        <v>44448</v>
      </c>
      <c r="B67" s="235"/>
      <c r="C67" s="235"/>
      <c r="D67" s="235"/>
      <c r="E67" s="236"/>
      <c r="F67" s="240"/>
      <c r="G67" s="241"/>
      <c r="H67" s="241"/>
      <c r="I67" s="241"/>
      <c r="J67" s="242"/>
      <c r="K67" s="248" t="str">
        <f t="shared" si="6"/>
        <v/>
      </c>
      <c r="L67" s="248"/>
      <c r="M67" s="248"/>
      <c r="N67" s="248"/>
      <c r="O67" s="176" t="str">
        <f t="shared" si="7"/>
        <v/>
      </c>
      <c r="P67" s="179"/>
      <c r="Q67" s="179"/>
      <c r="R67" s="179"/>
      <c r="S67" s="180"/>
    </row>
    <row r="68" spans="1:19" ht="15" customHeight="1">
      <c r="A68" s="234">
        <v>44449</v>
      </c>
      <c r="B68" s="235"/>
      <c r="C68" s="235"/>
      <c r="D68" s="235"/>
      <c r="E68" s="236"/>
      <c r="F68" s="240"/>
      <c r="G68" s="241"/>
      <c r="H68" s="241"/>
      <c r="I68" s="241"/>
      <c r="J68" s="242"/>
      <c r="K68" s="248" t="str">
        <f t="shared" si="6"/>
        <v/>
      </c>
      <c r="L68" s="248"/>
      <c r="M68" s="248"/>
      <c r="N68" s="248"/>
      <c r="O68" s="176" t="str">
        <f t="shared" si="7"/>
        <v/>
      </c>
      <c r="P68" s="179"/>
      <c r="Q68" s="179"/>
      <c r="R68" s="179"/>
      <c r="S68" s="180"/>
    </row>
    <row r="69" spans="1:19" ht="15" customHeight="1">
      <c r="A69" s="234">
        <v>44450</v>
      </c>
      <c r="B69" s="235"/>
      <c r="C69" s="235"/>
      <c r="D69" s="235"/>
      <c r="E69" s="236"/>
      <c r="F69" s="240"/>
      <c r="G69" s="241"/>
      <c r="H69" s="241"/>
      <c r="I69" s="241"/>
      <c r="J69" s="242"/>
      <c r="K69" s="248" t="str">
        <f t="shared" si="6"/>
        <v/>
      </c>
      <c r="L69" s="248"/>
      <c r="M69" s="248"/>
      <c r="N69" s="248"/>
      <c r="O69" s="176" t="str">
        <f t="shared" si="7"/>
        <v/>
      </c>
      <c r="P69" s="179"/>
      <c r="Q69" s="179"/>
      <c r="R69" s="179"/>
      <c r="S69" s="180"/>
    </row>
    <row r="70" spans="1:19" ht="15" customHeight="1" thickBot="1">
      <c r="A70" s="234">
        <v>44451</v>
      </c>
      <c r="B70" s="235"/>
      <c r="C70" s="235"/>
      <c r="D70" s="235"/>
      <c r="E70" s="236"/>
      <c r="F70" s="240"/>
      <c r="G70" s="241"/>
      <c r="H70" s="241"/>
      <c r="I70" s="241"/>
      <c r="J70" s="242"/>
      <c r="K70" s="248" t="str">
        <f t="shared" si="6"/>
        <v/>
      </c>
      <c r="L70" s="248"/>
      <c r="M70" s="248"/>
      <c r="N70" s="248"/>
      <c r="O70" s="251" t="str">
        <f t="shared" si="7"/>
        <v/>
      </c>
      <c r="P70" s="252"/>
      <c r="Q70" s="252"/>
      <c r="R70" s="252"/>
      <c r="S70" s="253"/>
    </row>
    <row r="71" spans="1:19" ht="15" customHeight="1" thickBot="1">
      <c r="A71" s="243" t="s">
        <v>191</v>
      </c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  <c r="M71" s="244"/>
      <c r="N71" s="244"/>
      <c r="O71" s="245" t="str">
        <f>IF($N$19="","",IF($N$19="②",IF(COUNTIF(O57:S70,"対象外"),0,SUM(O54:S70)),IF(COUNTIF(O50:S70,"対象外"),0,SUM(O54:S70))))</f>
        <v/>
      </c>
      <c r="P71" s="246"/>
      <c r="Q71" s="246"/>
      <c r="R71" s="246"/>
      <c r="S71" s="247"/>
    </row>
    <row r="72" spans="1:19" ht="18.75" customHeight="1" thickTop="1" thickBot="1">
      <c r="A72" s="80" t="s">
        <v>142</v>
      </c>
      <c r="B72" s="80"/>
      <c r="C72" s="80"/>
      <c r="D72" s="80"/>
      <c r="E72" s="80"/>
      <c r="F72" s="80"/>
      <c r="G72" s="80"/>
      <c r="H72" s="80"/>
      <c r="I72" s="80"/>
      <c r="J72" s="249" t="s">
        <v>93</v>
      </c>
      <c r="K72" s="249"/>
      <c r="L72" s="249"/>
      <c r="M72" s="249"/>
      <c r="N72" s="249"/>
      <c r="O72" s="254" t="str">
        <f>IF(W17="1,000㎡以下",0,IF($N$19="","",IF($N$19="②",IF(COUNTIF(O57:S70,"対象外"),0,SUM(O54:S70)),IF(COUNTIF(O50:S70,"対象外"),0,SUM(O46:S52,O54:S70)))))</f>
        <v/>
      </c>
      <c r="P72" s="255"/>
      <c r="Q72" s="255"/>
      <c r="R72" s="255"/>
      <c r="S72" s="256"/>
    </row>
    <row r="73" spans="1:19" ht="12" customHeight="1" thickTop="1"/>
  </sheetData>
  <sheetProtection algorithmName="SHA-512" hashValue="wgCY2a31kvvGG6evY12nZAcARgAqmTzqPSjEkJfPJiraecZbW5RFXbLCqP9SArXC87mxUi8/dh3fs3KprIwEzw==" saltValue="XtBEfXhqxmgQ+efMQZ5lpg==" spinCount="100000" sheet="1" objects="1" scenarios="1"/>
  <mergeCells count="219">
    <mergeCell ref="F70:J70"/>
    <mergeCell ref="K46:N46"/>
    <mergeCell ref="K47:N47"/>
    <mergeCell ref="K48:N48"/>
    <mergeCell ref="K49:N49"/>
    <mergeCell ref="K50:N50"/>
    <mergeCell ref="K51:N51"/>
    <mergeCell ref="K52:N52"/>
    <mergeCell ref="K54:N54"/>
    <mergeCell ref="K55:N55"/>
    <mergeCell ref="K56:N56"/>
    <mergeCell ref="K57:N57"/>
    <mergeCell ref="K58:N58"/>
    <mergeCell ref="K59:N59"/>
    <mergeCell ref="K60:N60"/>
    <mergeCell ref="K61:N61"/>
    <mergeCell ref="K62:N62"/>
    <mergeCell ref="K67:N67"/>
    <mergeCell ref="K68:N68"/>
    <mergeCell ref="K69:N69"/>
    <mergeCell ref="K70:N70"/>
    <mergeCell ref="F56:J56"/>
    <mergeCell ref="F61:J61"/>
    <mergeCell ref="F49:J49"/>
    <mergeCell ref="Z23:AB25"/>
    <mergeCell ref="A24:E24"/>
    <mergeCell ref="F24:H24"/>
    <mergeCell ref="I24:K24"/>
    <mergeCell ref="A3:AB3"/>
    <mergeCell ref="D9:X9"/>
    <mergeCell ref="O5:T5"/>
    <mergeCell ref="U5:Z5"/>
    <mergeCell ref="A9:C9"/>
    <mergeCell ref="O6:T6"/>
    <mergeCell ref="U6:Z6"/>
    <mergeCell ref="U12:Y12"/>
    <mergeCell ref="Z12:AA12"/>
    <mergeCell ref="A17:D17"/>
    <mergeCell ref="E17:R17"/>
    <mergeCell ref="W22:Y22"/>
    <mergeCell ref="I12:L12"/>
    <mergeCell ref="O12:Q12"/>
    <mergeCell ref="R12:S12"/>
    <mergeCell ref="A12:H12"/>
    <mergeCell ref="S17:V17"/>
    <mergeCell ref="W17:AB17"/>
    <mergeCell ref="Z22:AB22"/>
    <mergeCell ref="N19:P19"/>
    <mergeCell ref="L19:M19"/>
    <mergeCell ref="S27:U27"/>
    <mergeCell ref="W27:Y29"/>
    <mergeCell ref="S23:U23"/>
    <mergeCell ref="W23:Y25"/>
    <mergeCell ref="L25:N25"/>
    <mergeCell ref="A23:E23"/>
    <mergeCell ref="F23:H23"/>
    <mergeCell ref="I23:K23"/>
    <mergeCell ref="L23:N23"/>
    <mergeCell ref="P23:R23"/>
    <mergeCell ref="S31:U31"/>
    <mergeCell ref="W31:Y33"/>
    <mergeCell ref="Z27:AB29"/>
    <mergeCell ref="A28:E28"/>
    <mergeCell ref="P28:R29"/>
    <mergeCell ref="S28:U29"/>
    <mergeCell ref="A29:E29"/>
    <mergeCell ref="L24:N24"/>
    <mergeCell ref="P24:R25"/>
    <mergeCell ref="S24:U25"/>
    <mergeCell ref="A25:E25"/>
    <mergeCell ref="F25:H25"/>
    <mergeCell ref="I25:K25"/>
    <mergeCell ref="P27:R27"/>
    <mergeCell ref="F29:H29"/>
    <mergeCell ref="F28:H28"/>
    <mergeCell ref="I28:K28"/>
    <mergeCell ref="L28:N28"/>
    <mergeCell ref="L29:N29"/>
    <mergeCell ref="I29:K29"/>
    <mergeCell ref="A27:E27"/>
    <mergeCell ref="F27:H27"/>
    <mergeCell ref="I27:K27"/>
    <mergeCell ref="L27:N27"/>
    <mergeCell ref="I36:K36"/>
    <mergeCell ref="L36:N36"/>
    <mergeCell ref="P36:R37"/>
    <mergeCell ref="S36:U37"/>
    <mergeCell ref="A37:E37"/>
    <mergeCell ref="F37:H37"/>
    <mergeCell ref="I37:K37"/>
    <mergeCell ref="L37:N37"/>
    <mergeCell ref="Z31:AB33"/>
    <mergeCell ref="A32:E32"/>
    <mergeCell ref="F32:H32"/>
    <mergeCell ref="I32:K32"/>
    <mergeCell ref="L32:N32"/>
    <mergeCell ref="P32:R33"/>
    <mergeCell ref="S32:U33"/>
    <mergeCell ref="A33:E33"/>
    <mergeCell ref="F33:H33"/>
    <mergeCell ref="I33:K33"/>
    <mergeCell ref="L33:N33"/>
    <mergeCell ref="P31:R31"/>
    <mergeCell ref="A31:E31"/>
    <mergeCell ref="F31:H31"/>
    <mergeCell ref="I31:K31"/>
    <mergeCell ref="L31:N31"/>
    <mergeCell ref="Z39:AB41"/>
    <mergeCell ref="A40:E40"/>
    <mergeCell ref="F40:H40"/>
    <mergeCell ref="I40:K40"/>
    <mergeCell ref="L40:N40"/>
    <mergeCell ref="P40:R41"/>
    <mergeCell ref="S40:U41"/>
    <mergeCell ref="A35:E35"/>
    <mergeCell ref="F35:H35"/>
    <mergeCell ref="I35:K35"/>
    <mergeCell ref="L35:N35"/>
    <mergeCell ref="S35:U35"/>
    <mergeCell ref="W35:Y37"/>
    <mergeCell ref="Z35:AB37"/>
    <mergeCell ref="A36:E36"/>
    <mergeCell ref="F36:H36"/>
    <mergeCell ref="A39:E39"/>
    <mergeCell ref="F39:H39"/>
    <mergeCell ref="I39:K39"/>
    <mergeCell ref="L39:N39"/>
    <mergeCell ref="P35:R35"/>
    <mergeCell ref="P39:R39"/>
    <mergeCell ref="S39:U39"/>
    <mergeCell ref="W39:Y41"/>
    <mergeCell ref="F54:J54"/>
    <mergeCell ref="F55:J55"/>
    <mergeCell ref="O46:S46"/>
    <mergeCell ref="A41:E41"/>
    <mergeCell ref="F41:H41"/>
    <mergeCell ref="I41:K41"/>
    <mergeCell ref="L41:N41"/>
    <mergeCell ref="O44:S45"/>
    <mergeCell ref="K44:N45"/>
    <mergeCell ref="F44:J45"/>
    <mergeCell ref="F46:J46"/>
    <mergeCell ref="A44:E45"/>
    <mergeCell ref="A46:E46"/>
    <mergeCell ref="A52:E52"/>
    <mergeCell ref="A54:E54"/>
    <mergeCell ref="A55:E55"/>
    <mergeCell ref="A58:E58"/>
    <mergeCell ref="F57:J57"/>
    <mergeCell ref="O58:S58"/>
    <mergeCell ref="A47:E47"/>
    <mergeCell ref="A48:E48"/>
    <mergeCell ref="A49:E49"/>
    <mergeCell ref="A50:E50"/>
    <mergeCell ref="A51:E51"/>
    <mergeCell ref="O48:S48"/>
    <mergeCell ref="O47:S47"/>
    <mergeCell ref="F47:J47"/>
    <mergeCell ref="F48:J48"/>
    <mergeCell ref="O49:S49"/>
    <mergeCell ref="O55:S55"/>
    <mergeCell ref="O50:S50"/>
    <mergeCell ref="O51:S51"/>
    <mergeCell ref="O52:S52"/>
    <mergeCell ref="O57:S57"/>
    <mergeCell ref="O56:S56"/>
    <mergeCell ref="O53:S53"/>
    <mergeCell ref="A53:N53"/>
    <mergeCell ref="F50:J50"/>
    <mergeCell ref="F51:J51"/>
    <mergeCell ref="F52:J52"/>
    <mergeCell ref="J72:N72"/>
    <mergeCell ref="Z42:AB42"/>
    <mergeCell ref="O70:S70"/>
    <mergeCell ref="O72:S72"/>
    <mergeCell ref="O69:S69"/>
    <mergeCell ref="A62:E62"/>
    <mergeCell ref="A67:E67"/>
    <mergeCell ref="A68:E68"/>
    <mergeCell ref="A69:E69"/>
    <mergeCell ref="A70:E70"/>
    <mergeCell ref="A72:I72"/>
    <mergeCell ref="O68:S68"/>
    <mergeCell ref="O62:S62"/>
    <mergeCell ref="O67:S67"/>
    <mergeCell ref="F62:J62"/>
    <mergeCell ref="F67:J67"/>
    <mergeCell ref="F68:J68"/>
    <mergeCell ref="O59:S59"/>
    <mergeCell ref="F58:J58"/>
    <mergeCell ref="F59:J59"/>
    <mergeCell ref="A59:E59"/>
    <mergeCell ref="O61:S61"/>
    <mergeCell ref="O60:S60"/>
    <mergeCell ref="F60:J60"/>
    <mergeCell ref="A60:E60"/>
    <mergeCell ref="A61:E61"/>
    <mergeCell ref="O54:S54"/>
    <mergeCell ref="F69:J69"/>
    <mergeCell ref="A71:N71"/>
    <mergeCell ref="O71:S71"/>
    <mergeCell ref="A66:E66"/>
    <mergeCell ref="F66:J66"/>
    <mergeCell ref="K66:N66"/>
    <mergeCell ref="O66:S66"/>
    <mergeCell ref="A63:E63"/>
    <mergeCell ref="F63:J63"/>
    <mergeCell ref="K63:N63"/>
    <mergeCell ref="O63:S63"/>
    <mergeCell ref="A64:E64"/>
    <mergeCell ref="F64:J64"/>
    <mergeCell ref="K64:N64"/>
    <mergeCell ref="O64:S64"/>
    <mergeCell ref="A65:E65"/>
    <mergeCell ref="F65:J65"/>
    <mergeCell ref="K65:N65"/>
    <mergeCell ref="O65:S65"/>
    <mergeCell ref="A56:E56"/>
    <mergeCell ref="A57:E57"/>
  </mergeCells>
  <phoneticPr fontId="1"/>
  <dataValidations count="3">
    <dataValidation type="list" allowBlank="1" showInputMessage="1" showErrorMessage="1" sqref="F54:F70 F46:F52">
      <formula1>$AD$46:$AD$51</formula1>
    </dataValidation>
    <dataValidation type="list" allowBlank="1" showInputMessage="1" showErrorMessage="1" sqref="W17:AB17">
      <formula1>$AD$17:$AE$17</formula1>
    </dataValidation>
    <dataValidation type="list" allowBlank="1" showInputMessage="1" showErrorMessage="1" sqref="N19:P19">
      <formula1>"①,②"</formula1>
    </dataValidation>
  </dataValidations>
  <pageMargins left="0.51181102362204722" right="0.51181102362204722" top="0.55118110236220474" bottom="0.27559055118110237" header="0.31496062992125984" footer="0.31496062992125984"/>
  <pageSetup paperSize="9" scale="87" orientation="portrait" cellComments="asDisplayed" r:id="rId1"/>
  <ignoredErrors>
    <ignoredError sqref="O53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E76"/>
  <sheetViews>
    <sheetView view="pageBreakPreview" topLeftCell="A36" zoomScale="130" zoomScaleNormal="130" zoomScaleSheetLayoutView="130" workbookViewId="0">
      <selection activeCell="AD60" sqref="AD60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8" customHeight="1">
      <c r="A1" s="46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5"/>
      <c r="S1" s="25"/>
      <c r="T1" s="25"/>
      <c r="AB1" s="47" t="s">
        <v>165</v>
      </c>
    </row>
    <row r="2" spans="1:30" ht="6" customHeight="1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5"/>
      <c r="S2" s="25"/>
      <c r="T2" s="25"/>
    </row>
    <row r="3" spans="1:30" ht="16.899999999999999" customHeight="1">
      <c r="A3" s="134" t="s">
        <v>99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30" ht="16.899999999999999" customHeight="1">
      <c r="A4" s="303" t="s">
        <v>173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5"/>
      <c r="V4" s="305"/>
      <c r="W4" s="305"/>
      <c r="X4" s="305"/>
      <c r="Y4" s="305"/>
      <c r="Z4" s="305"/>
    </row>
    <row r="5" spans="1:30" ht="6" customHeight="1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5"/>
      <c r="T5" s="25"/>
    </row>
    <row r="6" spans="1:30" ht="12" customHeight="1">
      <c r="A6" s="23"/>
      <c r="B6" s="26" t="s">
        <v>113</v>
      </c>
      <c r="C6" s="27"/>
      <c r="D6" s="28" t="s">
        <v>114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130" t="s">
        <v>17</v>
      </c>
      <c r="V6" s="131"/>
      <c r="W6" s="131"/>
      <c r="X6" s="131"/>
      <c r="Y6" s="131"/>
      <c r="Z6" s="135"/>
    </row>
    <row r="7" spans="1:30" ht="12" customHeight="1">
      <c r="B7" s="26" t="s">
        <v>113</v>
      </c>
      <c r="C7" s="28" t="s">
        <v>163</v>
      </c>
      <c r="O7" s="24"/>
      <c r="P7" s="24"/>
      <c r="Q7" s="24"/>
      <c r="R7" s="24"/>
      <c r="S7" s="24"/>
      <c r="T7" s="24"/>
      <c r="U7" s="136">
        <v>0.875</v>
      </c>
      <c r="V7" s="132"/>
      <c r="W7" s="132"/>
      <c r="X7" s="132"/>
      <c r="Y7" s="132"/>
      <c r="Z7" s="133"/>
    </row>
    <row r="8" spans="1:30" ht="12" customHeight="1">
      <c r="B8" s="26"/>
      <c r="C8" s="28" t="s">
        <v>174</v>
      </c>
      <c r="O8" s="45"/>
      <c r="P8" s="45"/>
      <c r="Q8" s="45"/>
      <c r="R8" s="45"/>
      <c r="S8" s="45"/>
      <c r="T8" s="45"/>
      <c r="U8" s="29"/>
      <c r="V8" s="30"/>
      <c r="W8" s="30"/>
      <c r="X8" s="30"/>
      <c r="Y8" s="30"/>
      <c r="Z8" s="30"/>
    </row>
    <row r="9" spans="1:30" ht="6" customHeight="1">
      <c r="O9" s="29"/>
      <c r="P9" s="30"/>
      <c r="Q9" s="30"/>
      <c r="R9" s="30"/>
      <c r="S9" s="30"/>
      <c r="T9" s="30"/>
      <c r="U9" s="29"/>
      <c r="V9" s="14"/>
      <c r="W9" s="30"/>
      <c r="X9" s="30"/>
      <c r="Y9" s="30"/>
      <c r="Z9" s="30"/>
    </row>
    <row r="10" spans="1:30" ht="18.75" customHeight="1">
      <c r="A10" s="103" t="s">
        <v>66</v>
      </c>
      <c r="B10" s="104"/>
      <c r="C10" s="105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</row>
    <row r="11" spans="1:30" ht="9" customHeight="1"/>
    <row r="12" spans="1:30" ht="12" customHeight="1">
      <c r="A12" s="14" t="s">
        <v>71</v>
      </c>
    </row>
    <row r="13" spans="1:30" ht="18" customHeight="1">
      <c r="A13" s="137" t="s">
        <v>68</v>
      </c>
      <c r="B13" s="138"/>
      <c r="C13" s="138"/>
      <c r="D13" s="139"/>
      <c r="E13" s="140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2"/>
      <c r="S13" s="137" t="s">
        <v>69</v>
      </c>
      <c r="T13" s="138"/>
      <c r="U13" s="138"/>
      <c r="V13" s="139"/>
      <c r="W13" s="348"/>
      <c r="X13" s="349"/>
      <c r="Y13" s="349"/>
      <c r="Z13" s="349"/>
      <c r="AA13" s="349"/>
      <c r="AB13" s="350"/>
      <c r="AD13" s="2" t="s">
        <v>74</v>
      </c>
    </row>
    <row r="14" spans="1:30" ht="9" customHeight="1">
      <c r="AD14" s="2" t="s">
        <v>75</v>
      </c>
    </row>
    <row r="15" spans="1:30" ht="12" customHeight="1">
      <c r="A15" s="2" t="s">
        <v>70</v>
      </c>
    </row>
    <row r="16" spans="1:30" ht="15.75" customHeight="1">
      <c r="A16" s="156" t="s">
        <v>50</v>
      </c>
      <c r="B16" s="292"/>
      <c r="C16" s="292"/>
      <c r="D16" s="292"/>
      <c r="E16" s="292"/>
      <c r="F16" s="292"/>
      <c r="G16" s="293"/>
      <c r="H16" s="294"/>
      <c r="I16" s="295"/>
      <c r="J16" s="132" t="s">
        <v>51</v>
      </c>
      <c r="K16" s="292"/>
      <c r="L16" s="292"/>
      <c r="M16" s="293"/>
      <c r="N16" s="2" t="s">
        <v>4</v>
      </c>
      <c r="O16" s="296" t="str">
        <f>IF(H16="","",H16*20000)</f>
        <v/>
      </c>
      <c r="P16" s="297"/>
      <c r="Q16" s="297"/>
      <c r="R16" s="297"/>
      <c r="S16" s="297"/>
      <c r="T16" s="132" t="s">
        <v>8</v>
      </c>
      <c r="U16" s="133"/>
      <c r="V16" s="5" t="s">
        <v>84</v>
      </c>
    </row>
    <row r="17" spans="1:28" ht="12" customHeight="1">
      <c r="O17" s="2" t="s">
        <v>52</v>
      </c>
    </row>
    <row r="18" spans="1:28" ht="9" customHeight="1"/>
    <row r="19" spans="1:28" ht="12" hidden="1" customHeight="1">
      <c r="A19" s="2" t="s">
        <v>11</v>
      </c>
      <c r="G19" s="2" t="s">
        <v>82</v>
      </c>
      <c r="Q19" s="5" t="s">
        <v>85</v>
      </c>
      <c r="T19" s="5" t="s">
        <v>86</v>
      </c>
      <c r="W19" s="149" t="s">
        <v>56</v>
      </c>
      <c r="X19" s="150"/>
      <c r="Y19" s="150"/>
      <c r="Z19" s="149" t="s">
        <v>83</v>
      </c>
      <c r="AA19" s="150"/>
      <c r="AB19" s="150"/>
    </row>
    <row r="20" spans="1:28" ht="12" hidden="1" customHeight="1">
      <c r="A20" s="126" t="s">
        <v>22</v>
      </c>
      <c r="B20" s="126"/>
      <c r="C20" s="126"/>
      <c r="D20" s="126"/>
      <c r="E20" s="126"/>
      <c r="F20" s="96" t="s">
        <v>14</v>
      </c>
      <c r="G20" s="96"/>
      <c r="H20" s="96"/>
      <c r="I20" s="96" t="s">
        <v>15</v>
      </c>
      <c r="J20" s="96"/>
      <c r="K20" s="96"/>
      <c r="L20" s="96" t="s">
        <v>16</v>
      </c>
      <c r="M20" s="96"/>
      <c r="N20" s="96"/>
      <c r="O20" s="5"/>
      <c r="P20" s="103" t="s">
        <v>39</v>
      </c>
      <c r="Q20" s="104"/>
      <c r="R20" s="105"/>
      <c r="S20" s="103" t="s">
        <v>40</v>
      </c>
      <c r="T20" s="106"/>
      <c r="U20" s="107"/>
      <c r="W20" s="183" t="s">
        <v>18</v>
      </c>
      <c r="X20" s="270"/>
      <c r="Y20" s="271"/>
      <c r="Z20" s="306" t="str">
        <f>IF((P21=""),"",IF(S21="全て",1,IF(OR(S21="対象外",S21="要請時間内"),"要請時間内",ROUNDUP(S21/P21,3))))</f>
        <v/>
      </c>
      <c r="AA20" s="307"/>
      <c r="AB20" s="308"/>
    </row>
    <row r="21" spans="1:28" ht="12" hidden="1" customHeight="1">
      <c r="A21" s="126" t="s">
        <v>12</v>
      </c>
      <c r="B21" s="126"/>
      <c r="C21" s="126"/>
      <c r="D21" s="126"/>
      <c r="E21" s="126"/>
      <c r="F21" s="298"/>
      <c r="G21" s="299"/>
      <c r="H21" s="299"/>
      <c r="I21" s="298"/>
      <c r="J21" s="299"/>
      <c r="K21" s="299"/>
      <c r="L21" s="298"/>
      <c r="M21" s="299"/>
      <c r="N21" s="299"/>
      <c r="O21" s="6"/>
      <c r="P21" s="315" t="str">
        <f>IF(F21="","",I21-F21-L21)</f>
        <v/>
      </c>
      <c r="Q21" s="270"/>
      <c r="R21" s="271"/>
      <c r="S21" s="129" t="str">
        <f>IF(F21="","",IF(I21&lt;=$O$10,"要請時間内",IF(I22&lt;=$O$10,I21-$O$10,IF(I22&gt;$O$10,"対象外",I21-I22))))</f>
        <v/>
      </c>
      <c r="T21" s="109"/>
      <c r="U21" s="110"/>
      <c r="W21" s="300"/>
      <c r="X21" s="301"/>
      <c r="Y21" s="302"/>
      <c r="Z21" s="309"/>
      <c r="AA21" s="310"/>
      <c r="AB21" s="311"/>
    </row>
    <row r="22" spans="1:28" ht="12" hidden="1" customHeight="1">
      <c r="A22" s="126" t="s">
        <v>13</v>
      </c>
      <c r="B22" s="126"/>
      <c r="C22" s="126"/>
      <c r="D22" s="126"/>
      <c r="E22" s="126"/>
      <c r="F22" s="298"/>
      <c r="G22" s="299"/>
      <c r="H22" s="299"/>
      <c r="I22" s="298"/>
      <c r="J22" s="299"/>
      <c r="K22" s="299"/>
      <c r="L22" s="298"/>
      <c r="M22" s="299"/>
      <c r="N22" s="299"/>
      <c r="O22" s="6"/>
      <c r="P22" s="185"/>
      <c r="Q22" s="150"/>
      <c r="R22" s="186"/>
      <c r="S22" s="114"/>
      <c r="T22" s="115"/>
      <c r="U22" s="116"/>
      <c r="W22" s="185"/>
      <c r="X22" s="150"/>
      <c r="Y22" s="186"/>
      <c r="Z22" s="312"/>
      <c r="AA22" s="313"/>
      <c r="AB22" s="314"/>
    </row>
    <row r="23" spans="1:28" ht="6" hidden="1" customHeight="1">
      <c r="S23" s="7"/>
      <c r="T23" s="7"/>
      <c r="U23" s="7"/>
      <c r="Z23" s="5"/>
      <c r="AA23" s="5"/>
      <c r="AB23" s="5"/>
    </row>
    <row r="24" spans="1:28" ht="12" hidden="1" customHeight="1">
      <c r="A24" s="126" t="s">
        <v>23</v>
      </c>
      <c r="B24" s="126"/>
      <c r="C24" s="126"/>
      <c r="D24" s="126"/>
      <c r="E24" s="126"/>
      <c r="F24" s="96" t="s">
        <v>14</v>
      </c>
      <c r="G24" s="96"/>
      <c r="H24" s="96"/>
      <c r="I24" s="96" t="s">
        <v>15</v>
      </c>
      <c r="J24" s="96"/>
      <c r="K24" s="96"/>
      <c r="L24" s="96" t="s">
        <v>16</v>
      </c>
      <c r="M24" s="96"/>
      <c r="N24" s="96"/>
      <c r="O24" s="5"/>
      <c r="P24" s="103" t="s">
        <v>39</v>
      </c>
      <c r="Q24" s="104"/>
      <c r="R24" s="105"/>
      <c r="S24" s="103" t="s">
        <v>40</v>
      </c>
      <c r="T24" s="106"/>
      <c r="U24" s="107"/>
      <c r="W24" s="183" t="s">
        <v>19</v>
      </c>
      <c r="X24" s="270"/>
      <c r="Y24" s="271"/>
      <c r="Z24" s="306" t="str">
        <f>IF((P25=""),"",IF(S25="全て",1,IF(OR(S25="対象外",S25="要請時間内"),"要請時間内",ROUNDUP(S25/P25,3))))</f>
        <v/>
      </c>
      <c r="AA24" s="307"/>
      <c r="AB24" s="308"/>
    </row>
    <row r="25" spans="1:28" ht="12" hidden="1" customHeight="1">
      <c r="A25" s="126" t="s">
        <v>12</v>
      </c>
      <c r="B25" s="126"/>
      <c r="C25" s="126"/>
      <c r="D25" s="126"/>
      <c r="E25" s="126"/>
      <c r="F25" s="298"/>
      <c r="G25" s="299"/>
      <c r="H25" s="299"/>
      <c r="I25" s="298"/>
      <c r="J25" s="299"/>
      <c r="K25" s="299"/>
      <c r="L25" s="298"/>
      <c r="M25" s="299"/>
      <c r="N25" s="299"/>
      <c r="O25" s="6"/>
      <c r="P25" s="315" t="str">
        <f>IF(F25="","",I25-F25-L25)</f>
        <v/>
      </c>
      <c r="Q25" s="270"/>
      <c r="R25" s="271"/>
      <c r="S25" s="129" t="str">
        <f>IF(F25="","",IF(I25&lt;=$O$10,"要請時間内",IF(I26&lt;=$O$10,I25-$O$10,IF(I26&gt;$O$10,"対象外",I25-I26))))</f>
        <v/>
      </c>
      <c r="T25" s="109"/>
      <c r="U25" s="110"/>
      <c r="W25" s="300"/>
      <c r="X25" s="301"/>
      <c r="Y25" s="302"/>
      <c r="Z25" s="309"/>
      <c r="AA25" s="310"/>
      <c r="AB25" s="311"/>
    </row>
    <row r="26" spans="1:28" ht="12" hidden="1" customHeight="1">
      <c r="A26" s="126" t="s">
        <v>13</v>
      </c>
      <c r="B26" s="126"/>
      <c r="C26" s="126"/>
      <c r="D26" s="126"/>
      <c r="E26" s="126"/>
      <c r="F26" s="298"/>
      <c r="G26" s="299"/>
      <c r="H26" s="299"/>
      <c r="I26" s="298"/>
      <c r="J26" s="299"/>
      <c r="K26" s="299"/>
      <c r="L26" s="298"/>
      <c r="M26" s="299"/>
      <c r="N26" s="299"/>
      <c r="O26" s="6"/>
      <c r="P26" s="185"/>
      <c r="Q26" s="150"/>
      <c r="R26" s="186"/>
      <c r="S26" s="114"/>
      <c r="T26" s="115"/>
      <c r="U26" s="116"/>
      <c r="W26" s="185"/>
      <c r="X26" s="150"/>
      <c r="Y26" s="186"/>
      <c r="Z26" s="312"/>
      <c r="AA26" s="313"/>
      <c r="AB26" s="314"/>
    </row>
    <row r="27" spans="1:28" ht="6" hidden="1" customHeight="1">
      <c r="S27" s="7"/>
      <c r="T27" s="7"/>
      <c r="U27" s="7"/>
      <c r="Z27" s="5"/>
      <c r="AA27" s="5"/>
      <c r="AB27" s="5"/>
    </row>
    <row r="28" spans="1:28" ht="12" hidden="1" customHeight="1">
      <c r="A28" s="126" t="s">
        <v>24</v>
      </c>
      <c r="B28" s="126"/>
      <c r="C28" s="126"/>
      <c r="D28" s="126"/>
      <c r="E28" s="126"/>
      <c r="F28" s="96" t="s">
        <v>14</v>
      </c>
      <c r="G28" s="96"/>
      <c r="H28" s="96"/>
      <c r="I28" s="96" t="s">
        <v>15</v>
      </c>
      <c r="J28" s="96"/>
      <c r="K28" s="96"/>
      <c r="L28" s="96" t="s">
        <v>16</v>
      </c>
      <c r="M28" s="96"/>
      <c r="N28" s="96"/>
      <c r="O28" s="5"/>
      <c r="P28" s="103" t="s">
        <v>39</v>
      </c>
      <c r="Q28" s="104"/>
      <c r="R28" s="105"/>
      <c r="S28" s="103" t="s">
        <v>40</v>
      </c>
      <c r="T28" s="106"/>
      <c r="U28" s="107"/>
      <c r="W28" s="183" t="s">
        <v>20</v>
      </c>
      <c r="X28" s="270"/>
      <c r="Y28" s="271"/>
      <c r="Z28" s="306" t="str">
        <f>IF((P29=""),"",IF(S29="全て",1,IF(OR(S29="対象外",S29="要請時間内"),"要請時間内",ROUNDUP(S29/P29,3))))</f>
        <v/>
      </c>
      <c r="AA28" s="307"/>
      <c r="AB28" s="308"/>
    </row>
    <row r="29" spans="1:28" ht="12" hidden="1" customHeight="1">
      <c r="A29" s="126" t="s">
        <v>12</v>
      </c>
      <c r="B29" s="126"/>
      <c r="C29" s="126"/>
      <c r="D29" s="126"/>
      <c r="E29" s="126"/>
      <c r="F29" s="298"/>
      <c r="G29" s="299"/>
      <c r="H29" s="299"/>
      <c r="I29" s="298"/>
      <c r="J29" s="299"/>
      <c r="K29" s="299"/>
      <c r="L29" s="298"/>
      <c r="M29" s="299"/>
      <c r="N29" s="299"/>
      <c r="O29" s="6"/>
      <c r="P29" s="315" t="str">
        <f>IF(F29="","",I29-F29-L29)</f>
        <v/>
      </c>
      <c r="Q29" s="270"/>
      <c r="R29" s="271"/>
      <c r="S29" s="129" t="str">
        <f>IF(F29="","",IF(I29&lt;=$O$10,"要請時間内",IF(I30&lt;=$O$10,I29-$O$10,IF(I30&gt;$O$10,"対象外",I29-I30))))</f>
        <v/>
      </c>
      <c r="T29" s="109"/>
      <c r="U29" s="110"/>
      <c r="W29" s="300"/>
      <c r="X29" s="301"/>
      <c r="Y29" s="302"/>
      <c r="Z29" s="309"/>
      <c r="AA29" s="310"/>
      <c r="AB29" s="311"/>
    </row>
    <row r="30" spans="1:28" ht="12" hidden="1" customHeight="1">
      <c r="A30" s="126" t="s">
        <v>13</v>
      </c>
      <c r="B30" s="126"/>
      <c r="C30" s="126"/>
      <c r="D30" s="126"/>
      <c r="E30" s="126"/>
      <c r="F30" s="298"/>
      <c r="G30" s="299"/>
      <c r="H30" s="299"/>
      <c r="I30" s="298"/>
      <c r="J30" s="299"/>
      <c r="K30" s="299"/>
      <c r="L30" s="298"/>
      <c r="M30" s="299"/>
      <c r="N30" s="299"/>
      <c r="O30" s="6"/>
      <c r="P30" s="185"/>
      <c r="Q30" s="150"/>
      <c r="R30" s="186"/>
      <c r="S30" s="114"/>
      <c r="T30" s="115"/>
      <c r="U30" s="116"/>
      <c r="W30" s="185"/>
      <c r="X30" s="150"/>
      <c r="Y30" s="186"/>
      <c r="Z30" s="312"/>
      <c r="AA30" s="313"/>
      <c r="AB30" s="314"/>
    </row>
    <row r="31" spans="1:28" ht="6" hidden="1" customHeight="1">
      <c r="S31" s="7"/>
      <c r="T31" s="7"/>
      <c r="U31" s="7"/>
      <c r="Z31" s="5"/>
      <c r="AA31" s="5"/>
      <c r="AB31" s="5"/>
    </row>
    <row r="32" spans="1:28" ht="12" hidden="1" customHeight="1">
      <c r="A32" s="126" t="s">
        <v>25</v>
      </c>
      <c r="B32" s="126"/>
      <c r="C32" s="126"/>
      <c r="D32" s="126"/>
      <c r="E32" s="126"/>
      <c r="F32" s="96" t="s">
        <v>14</v>
      </c>
      <c r="G32" s="96"/>
      <c r="H32" s="96"/>
      <c r="I32" s="96" t="s">
        <v>15</v>
      </c>
      <c r="J32" s="96"/>
      <c r="K32" s="96"/>
      <c r="L32" s="96" t="s">
        <v>16</v>
      </c>
      <c r="M32" s="96"/>
      <c r="N32" s="96"/>
      <c r="O32" s="5"/>
      <c r="P32" s="103" t="s">
        <v>39</v>
      </c>
      <c r="Q32" s="104"/>
      <c r="R32" s="105"/>
      <c r="S32" s="103" t="s">
        <v>40</v>
      </c>
      <c r="T32" s="106"/>
      <c r="U32" s="107"/>
      <c r="W32" s="183" t="s">
        <v>21</v>
      </c>
      <c r="X32" s="270"/>
      <c r="Y32" s="271"/>
      <c r="Z32" s="306" t="str">
        <f>IF((P33=""),"",IF(S33="全て",1,IF(OR(S33="対象外",S33="要請時間内"),"要請時間内",ROUNDUP(S33/P33,3))))</f>
        <v/>
      </c>
      <c r="AA32" s="307"/>
      <c r="AB32" s="308"/>
    </row>
    <row r="33" spans="1:28" ht="12" hidden="1" customHeight="1">
      <c r="A33" s="126" t="s">
        <v>12</v>
      </c>
      <c r="B33" s="126"/>
      <c r="C33" s="126"/>
      <c r="D33" s="126"/>
      <c r="E33" s="126"/>
      <c r="F33" s="298"/>
      <c r="G33" s="299"/>
      <c r="H33" s="299"/>
      <c r="I33" s="298"/>
      <c r="J33" s="299"/>
      <c r="K33" s="299"/>
      <c r="L33" s="298"/>
      <c r="M33" s="299"/>
      <c r="N33" s="299"/>
      <c r="O33" s="6"/>
      <c r="P33" s="315" t="str">
        <f>IF(F33="","",I33-F33-L33)</f>
        <v/>
      </c>
      <c r="Q33" s="270"/>
      <c r="R33" s="271"/>
      <c r="S33" s="129" t="str">
        <f>IF(F33="","",IF(I33&lt;=$O$10,"要請時間内",IF(I34&lt;=$O$10,I33-$O$10,IF(I34&gt;$O$10,"対象外",I33-I34))))</f>
        <v/>
      </c>
      <c r="T33" s="109"/>
      <c r="U33" s="110"/>
      <c r="W33" s="300"/>
      <c r="X33" s="301"/>
      <c r="Y33" s="302"/>
      <c r="Z33" s="309"/>
      <c r="AA33" s="310"/>
      <c r="AB33" s="311"/>
    </row>
    <row r="34" spans="1:28" ht="12" hidden="1" customHeight="1">
      <c r="A34" s="126" t="s">
        <v>13</v>
      </c>
      <c r="B34" s="126"/>
      <c r="C34" s="126"/>
      <c r="D34" s="126"/>
      <c r="E34" s="126"/>
      <c r="F34" s="298"/>
      <c r="G34" s="299"/>
      <c r="H34" s="299"/>
      <c r="I34" s="298"/>
      <c r="J34" s="299"/>
      <c r="K34" s="299"/>
      <c r="L34" s="298"/>
      <c r="M34" s="299"/>
      <c r="N34" s="299"/>
      <c r="O34" s="6"/>
      <c r="P34" s="185"/>
      <c r="Q34" s="150"/>
      <c r="R34" s="186"/>
      <c r="S34" s="114"/>
      <c r="T34" s="115"/>
      <c r="U34" s="116"/>
      <c r="W34" s="185"/>
      <c r="X34" s="150"/>
      <c r="Y34" s="186"/>
      <c r="Z34" s="312"/>
      <c r="AA34" s="313"/>
      <c r="AB34" s="314"/>
    </row>
    <row r="35" spans="1:28" ht="6" hidden="1" customHeight="1">
      <c r="Z35" s="290"/>
      <c r="AA35" s="290"/>
      <c r="AB35" s="290"/>
    </row>
    <row r="36" spans="1:28" ht="12" customHeight="1">
      <c r="A36" s="2" t="s">
        <v>53</v>
      </c>
      <c r="P36" s="149" t="s">
        <v>31</v>
      </c>
      <c r="Q36" s="150"/>
      <c r="R36" s="150"/>
      <c r="S36" s="149" t="s">
        <v>83</v>
      </c>
      <c r="T36" s="150"/>
      <c r="U36" s="150"/>
      <c r="Z36" s="291"/>
      <c r="AA36" s="291"/>
      <c r="AB36" s="291"/>
    </row>
    <row r="37" spans="1:28" ht="15.75" customHeight="1">
      <c r="A37" s="156" t="s">
        <v>54</v>
      </c>
      <c r="B37" s="132"/>
      <c r="C37" s="132"/>
      <c r="D37" s="132"/>
      <c r="E37" s="132"/>
      <c r="F37" s="292"/>
      <c r="G37" s="292"/>
      <c r="H37" s="293"/>
      <c r="I37" s="11"/>
      <c r="J37" s="8"/>
      <c r="K37" s="8"/>
      <c r="L37" s="10"/>
      <c r="M37" s="10"/>
      <c r="N37" s="5"/>
      <c r="P37" s="183" t="s">
        <v>55</v>
      </c>
      <c r="Q37" s="270"/>
      <c r="R37" s="271"/>
      <c r="S37" s="319" t="str">
        <f>IF((I38=""),"",ROUNDUP(I39/I38,3))</f>
        <v/>
      </c>
      <c r="T37" s="320"/>
      <c r="U37" s="321"/>
    </row>
    <row r="38" spans="1:28" ht="15.75" customHeight="1">
      <c r="A38" s="156" t="s">
        <v>58</v>
      </c>
      <c r="B38" s="132"/>
      <c r="C38" s="132"/>
      <c r="D38" s="132"/>
      <c r="E38" s="132"/>
      <c r="F38" s="292"/>
      <c r="G38" s="292"/>
      <c r="H38" s="293"/>
      <c r="I38" s="328"/>
      <c r="J38" s="329"/>
      <c r="K38" s="12" t="s">
        <v>59</v>
      </c>
      <c r="L38" s="13" t="s">
        <v>85</v>
      </c>
      <c r="M38" s="13"/>
      <c r="N38" s="6"/>
      <c r="P38" s="316"/>
      <c r="Q38" s="317"/>
      <c r="R38" s="318"/>
      <c r="S38" s="322"/>
      <c r="T38" s="323"/>
      <c r="U38" s="324"/>
    </row>
    <row r="39" spans="1:28" ht="15.75" customHeight="1">
      <c r="A39" s="156" t="s">
        <v>60</v>
      </c>
      <c r="B39" s="132"/>
      <c r="C39" s="132"/>
      <c r="D39" s="132"/>
      <c r="E39" s="132"/>
      <c r="F39" s="292"/>
      <c r="G39" s="292"/>
      <c r="H39" s="293"/>
      <c r="I39" s="328"/>
      <c r="J39" s="329"/>
      <c r="K39" s="12" t="s">
        <v>59</v>
      </c>
      <c r="L39" s="13" t="s">
        <v>86</v>
      </c>
      <c r="M39" s="13"/>
      <c r="N39" s="6"/>
      <c r="P39" s="272"/>
      <c r="Q39" s="149"/>
      <c r="R39" s="273"/>
      <c r="S39" s="325"/>
      <c r="T39" s="326"/>
      <c r="U39" s="327"/>
    </row>
    <row r="40" spans="1:28" ht="6" customHeight="1"/>
    <row r="41" spans="1:28" ht="15.75" customHeight="1">
      <c r="A41" s="156" t="s">
        <v>61</v>
      </c>
      <c r="B41" s="132"/>
      <c r="C41" s="132"/>
      <c r="D41" s="132"/>
      <c r="E41" s="132"/>
      <c r="F41" s="292"/>
      <c r="G41" s="292"/>
      <c r="H41" s="293"/>
      <c r="I41" s="11"/>
      <c r="J41" s="8"/>
      <c r="K41" s="8"/>
      <c r="L41" s="10"/>
      <c r="M41" s="10"/>
      <c r="N41" s="5"/>
      <c r="P41" s="183" t="s">
        <v>62</v>
      </c>
      <c r="Q41" s="270"/>
      <c r="R41" s="271"/>
      <c r="S41" s="319" t="str">
        <f>IF((I42=""),"",ROUNDUP(I43/I42,3))</f>
        <v/>
      </c>
      <c r="T41" s="320"/>
      <c r="U41" s="321"/>
    </row>
    <row r="42" spans="1:28" ht="15.75" customHeight="1">
      <c r="A42" s="156" t="s">
        <v>58</v>
      </c>
      <c r="B42" s="132"/>
      <c r="C42" s="132"/>
      <c r="D42" s="132"/>
      <c r="E42" s="132"/>
      <c r="F42" s="292"/>
      <c r="G42" s="292"/>
      <c r="H42" s="293"/>
      <c r="I42" s="328"/>
      <c r="J42" s="329"/>
      <c r="K42" s="12" t="s">
        <v>59</v>
      </c>
      <c r="L42" s="13"/>
      <c r="M42" s="13"/>
      <c r="N42" s="6"/>
      <c r="P42" s="316"/>
      <c r="Q42" s="317"/>
      <c r="R42" s="318"/>
      <c r="S42" s="322"/>
      <c r="T42" s="323"/>
      <c r="U42" s="324"/>
    </row>
    <row r="43" spans="1:28" ht="15.75" customHeight="1">
      <c r="A43" s="156" t="s">
        <v>60</v>
      </c>
      <c r="B43" s="132"/>
      <c r="C43" s="132"/>
      <c r="D43" s="132"/>
      <c r="E43" s="132"/>
      <c r="F43" s="292"/>
      <c r="G43" s="292"/>
      <c r="H43" s="293"/>
      <c r="I43" s="328"/>
      <c r="J43" s="329"/>
      <c r="K43" s="12" t="s">
        <v>59</v>
      </c>
      <c r="L43" s="13"/>
      <c r="M43" s="13"/>
      <c r="N43" s="6"/>
      <c r="P43" s="272"/>
      <c r="Q43" s="149"/>
      <c r="R43" s="273"/>
      <c r="S43" s="325"/>
      <c r="T43" s="326"/>
      <c r="U43" s="327"/>
    </row>
    <row r="44" spans="1:28" ht="6" customHeight="1"/>
    <row r="45" spans="1:28" ht="15.75" customHeight="1">
      <c r="A45" s="156" t="s">
        <v>63</v>
      </c>
      <c r="B45" s="132"/>
      <c r="C45" s="132"/>
      <c r="D45" s="132"/>
      <c r="E45" s="132"/>
      <c r="F45" s="292"/>
      <c r="G45" s="292"/>
      <c r="H45" s="293"/>
      <c r="I45" s="11"/>
      <c r="J45" s="8"/>
      <c r="K45" s="8"/>
      <c r="L45" s="10"/>
      <c r="M45" s="10"/>
      <c r="N45" s="5"/>
      <c r="P45" s="183" t="s">
        <v>64</v>
      </c>
      <c r="Q45" s="270"/>
      <c r="R45" s="271"/>
      <c r="S45" s="319" t="str">
        <f>IF((I46=""),"",ROUNDUP(I47/I46,3))</f>
        <v/>
      </c>
      <c r="T45" s="320"/>
      <c r="U45" s="321"/>
    </row>
    <row r="46" spans="1:28" ht="15.75" customHeight="1">
      <c r="A46" s="156" t="s">
        <v>58</v>
      </c>
      <c r="B46" s="132"/>
      <c r="C46" s="132"/>
      <c r="D46" s="132"/>
      <c r="E46" s="132"/>
      <c r="F46" s="292"/>
      <c r="G46" s="292"/>
      <c r="H46" s="293"/>
      <c r="I46" s="328"/>
      <c r="J46" s="329"/>
      <c r="K46" s="12" t="s">
        <v>59</v>
      </c>
      <c r="L46" s="13"/>
      <c r="M46" s="13"/>
      <c r="N46" s="6"/>
      <c r="P46" s="316"/>
      <c r="Q46" s="317"/>
      <c r="R46" s="318"/>
      <c r="S46" s="322"/>
      <c r="T46" s="323"/>
      <c r="U46" s="324"/>
    </row>
    <row r="47" spans="1:28" ht="15.75" customHeight="1">
      <c r="A47" s="156" t="s">
        <v>60</v>
      </c>
      <c r="B47" s="132"/>
      <c r="C47" s="132"/>
      <c r="D47" s="132"/>
      <c r="E47" s="132"/>
      <c r="F47" s="292"/>
      <c r="G47" s="292"/>
      <c r="H47" s="293"/>
      <c r="I47" s="328"/>
      <c r="J47" s="329"/>
      <c r="K47" s="12" t="s">
        <v>59</v>
      </c>
      <c r="L47" s="13"/>
      <c r="M47" s="13"/>
      <c r="N47" s="6"/>
      <c r="P47" s="272"/>
      <c r="Q47" s="149"/>
      <c r="R47" s="273"/>
      <c r="S47" s="325"/>
      <c r="T47" s="326"/>
      <c r="U47" s="327"/>
    </row>
    <row r="48" spans="1:28" ht="6" customHeight="1">
      <c r="S48" s="40" t="s">
        <v>98</v>
      </c>
      <c r="T48" s="40"/>
      <c r="U48" s="40"/>
    </row>
    <row r="49" spans="1:31" ht="12" customHeight="1">
      <c r="A49" s="2" t="s">
        <v>29</v>
      </c>
      <c r="T49" s="41"/>
      <c r="U49" s="41"/>
      <c r="V49" s="41"/>
    </row>
    <row r="50" spans="1:31" ht="15" customHeight="1">
      <c r="A50" s="183" t="s">
        <v>30</v>
      </c>
      <c r="B50" s="270"/>
      <c r="C50" s="270"/>
      <c r="D50" s="270"/>
      <c r="E50" s="340" t="s">
        <v>175</v>
      </c>
      <c r="F50" s="340"/>
      <c r="G50" s="340"/>
      <c r="H50" s="340"/>
      <c r="I50" s="340"/>
      <c r="J50" s="340"/>
      <c r="K50" s="96" t="s">
        <v>31</v>
      </c>
      <c r="L50" s="96"/>
      <c r="M50" s="96"/>
      <c r="N50" s="97" t="s">
        <v>152</v>
      </c>
      <c r="O50" s="97"/>
      <c r="P50" s="97"/>
      <c r="Q50" s="333" t="s">
        <v>153</v>
      </c>
      <c r="R50" s="334"/>
      <c r="S50" s="334"/>
      <c r="T50" s="334"/>
      <c r="U50" s="335"/>
      <c r="V50" s="193" t="s">
        <v>154</v>
      </c>
      <c r="W50" s="330"/>
      <c r="X50" s="330"/>
      <c r="Y50" s="330"/>
      <c r="Z50" s="331"/>
    </row>
    <row r="51" spans="1:31" ht="15" customHeight="1">
      <c r="A51" s="272"/>
      <c r="B51" s="149"/>
      <c r="C51" s="149"/>
      <c r="D51" s="149"/>
      <c r="E51" s="340"/>
      <c r="F51" s="340"/>
      <c r="G51" s="340"/>
      <c r="H51" s="340"/>
      <c r="I51" s="340"/>
      <c r="J51" s="340"/>
      <c r="K51" s="96"/>
      <c r="L51" s="96"/>
      <c r="M51" s="96"/>
      <c r="N51" s="97"/>
      <c r="O51" s="97"/>
      <c r="P51" s="97"/>
      <c r="Q51" s="336"/>
      <c r="R51" s="334"/>
      <c r="S51" s="334"/>
      <c r="T51" s="334"/>
      <c r="U51" s="335"/>
      <c r="V51" s="332"/>
      <c r="W51" s="330"/>
      <c r="X51" s="330"/>
      <c r="Y51" s="330"/>
      <c r="Z51" s="331"/>
    </row>
    <row r="52" spans="1:31" ht="18" customHeight="1">
      <c r="A52" s="234">
        <v>44348</v>
      </c>
      <c r="B52" s="235"/>
      <c r="C52" s="235"/>
      <c r="D52" s="235"/>
      <c r="E52" s="341"/>
      <c r="F52" s="341"/>
      <c r="G52" s="341"/>
      <c r="H52" s="341"/>
      <c r="I52" s="341"/>
      <c r="J52" s="341"/>
      <c r="K52" s="346"/>
      <c r="L52" s="346"/>
      <c r="M52" s="346"/>
      <c r="N52" s="248" t="str">
        <f>IF(K52="","",IF(K52="対応なし","支給しない",VLOOKUP(K52,$P$37:$U$47,4,FALSE)))</f>
        <v/>
      </c>
      <c r="O52" s="248"/>
      <c r="P52" s="248"/>
      <c r="Q52" s="337" t="str">
        <f>IF(N52="","",IF(N52="支給しない","対象外",IF(N52="要請時間内","要請時間内",ROUNDUP($O$16*N52,-3))))</f>
        <v/>
      </c>
      <c r="R52" s="338"/>
      <c r="S52" s="338"/>
      <c r="T52" s="338"/>
      <c r="U52" s="339"/>
      <c r="V52" s="345" t="str">
        <f>IF(OR(E52="",Q52=""),"",IF(OR(E52="対象外",Q52="対象外"),"対象外",IF(OR(E52="要請時間内",Q52="要請時間内"),"要請時間内",SUM(E52,Q52))))</f>
        <v/>
      </c>
      <c r="W52" s="338"/>
      <c r="X52" s="338"/>
      <c r="Y52" s="338"/>
      <c r="Z52" s="339"/>
    </row>
    <row r="53" spans="1:31" ht="18" customHeight="1">
      <c r="A53" s="234">
        <v>44349</v>
      </c>
      <c r="B53" s="235"/>
      <c r="C53" s="235"/>
      <c r="D53" s="235"/>
      <c r="E53" s="341"/>
      <c r="F53" s="341"/>
      <c r="G53" s="341"/>
      <c r="H53" s="341"/>
      <c r="I53" s="341"/>
      <c r="J53" s="341"/>
      <c r="K53" s="346"/>
      <c r="L53" s="346"/>
      <c r="M53" s="346"/>
      <c r="N53" s="248" t="str">
        <f t="shared" ref="N53:N71" si="0">IF(K53="","",IF(K53="対応なし","支給しない",VLOOKUP(K53,$P$37:$U$47,4,FALSE)))</f>
        <v/>
      </c>
      <c r="O53" s="248"/>
      <c r="P53" s="248"/>
      <c r="Q53" s="342" t="str">
        <f>IF(N53="","",IF(OR(E53="対象外",N53="支給しない"),"対象外",IF(N53="要請時間内","要請時間内",ROUNDUP($O$16*N53,-3))))</f>
        <v/>
      </c>
      <c r="R53" s="343"/>
      <c r="S53" s="343"/>
      <c r="T53" s="343"/>
      <c r="U53" s="344"/>
      <c r="V53" s="342" t="str">
        <f>IF(Q53="","",IF(OR(E53="対象外",Q53="対象外"),"対象外",IF(OR(E53="要請時間内",N53="要請時間内"),"要請時間内",SUM(E53,Q53))))</f>
        <v/>
      </c>
      <c r="W53" s="343"/>
      <c r="X53" s="343"/>
      <c r="Y53" s="343"/>
      <c r="Z53" s="344"/>
    </row>
    <row r="54" spans="1:31" ht="18" customHeight="1">
      <c r="A54" s="234">
        <v>44350</v>
      </c>
      <c r="B54" s="235"/>
      <c r="C54" s="235"/>
      <c r="D54" s="235"/>
      <c r="E54" s="341"/>
      <c r="F54" s="341"/>
      <c r="G54" s="341"/>
      <c r="H54" s="341"/>
      <c r="I54" s="341"/>
      <c r="J54" s="341"/>
      <c r="K54" s="346"/>
      <c r="L54" s="346"/>
      <c r="M54" s="346"/>
      <c r="N54" s="248" t="str">
        <f t="shared" si="0"/>
        <v/>
      </c>
      <c r="O54" s="248"/>
      <c r="P54" s="248"/>
      <c r="Q54" s="342" t="str">
        <f t="shared" ref="Q54:Q71" si="1">IF(N54="","",IF(OR(E54="対象外",N54="支給しない"),"対象外",IF(N54="要請時間内","要請時間内",ROUNDUP($O$16*N54,-3))))</f>
        <v/>
      </c>
      <c r="R54" s="343"/>
      <c r="S54" s="343"/>
      <c r="T54" s="343"/>
      <c r="U54" s="344"/>
      <c r="V54" s="342" t="str">
        <f t="shared" ref="V54:V71" si="2">IF(Q54="","",IF(OR(E54="対象外",Q54="対象外"),"対象外",IF(OR(E54="要請時間内",N54="要請時間内"),"要請時間内",SUM(E54,Q54))))</f>
        <v/>
      </c>
      <c r="W54" s="343"/>
      <c r="X54" s="343"/>
      <c r="Y54" s="343"/>
      <c r="Z54" s="344"/>
    </row>
    <row r="55" spans="1:31" ht="18" customHeight="1">
      <c r="A55" s="234">
        <v>44351</v>
      </c>
      <c r="B55" s="235"/>
      <c r="C55" s="235"/>
      <c r="D55" s="235"/>
      <c r="E55" s="341" t="s">
        <v>151</v>
      </c>
      <c r="F55" s="341"/>
      <c r="G55" s="341"/>
      <c r="H55" s="341"/>
      <c r="I55" s="341"/>
      <c r="J55" s="341"/>
      <c r="K55" s="346"/>
      <c r="L55" s="346"/>
      <c r="M55" s="346"/>
      <c r="N55" s="248" t="str">
        <f t="shared" si="0"/>
        <v/>
      </c>
      <c r="O55" s="248"/>
      <c r="P55" s="248"/>
      <c r="Q55" s="342" t="str">
        <f t="shared" si="1"/>
        <v/>
      </c>
      <c r="R55" s="343"/>
      <c r="S55" s="343"/>
      <c r="T55" s="343"/>
      <c r="U55" s="344"/>
      <c r="V55" s="342" t="str">
        <f t="shared" si="2"/>
        <v/>
      </c>
      <c r="W55" s="343"/>
      <c r="X55" s="343"/>
      <c r="Y55" s="343"/>
      <c r="Z55" s="344"/>
      <c r="AC55" s="9"/>
      <c r="AD55" s="1"/>
      <c r="AE55" s="1"/>
    </row>
    <row r="56" spans="1:31" ht="18" customHeight="1">
      <c r="A56" s="234">
        <v>44352</v>
      </c>
      <c r="B56" s="235"/>
      <c r="C56" s="235"/>
      <c r="D56" s="235"/>
      <c r="E56" s="341" t="s">
        <v>151</v>
      </c>
      <c r="F56" s="341"/>
      <c r="G56" s="341"/>
      <c r="H56" s="341"/>
      <c r="I56" s="341"/>
      <c r="J56" s="341"/>
      <c r="K56" s="346"/>
      <c r="L56" s="346"/>
      <c r="M56" s="346"/>
      <c r="N56" s="248" t="str">
        <f t="shared" si="0"/>
        <v/>
      </c>
      <c r="O56" s="248"/>
      <c r="P56" s="248"/>
      <c r="Q56" s="342" t="str">
        <f t="shared" si="1"/>
        <v/>
      </c>
      <c r="R56" s="343"/>
      <c r="S56" s="343"/>
      <c r="T56" s="343"/>
      <c r="U56" s="344"/>
      <c r="V56" s="342" t="str">
        <f t="shared" si="2"/>
        <v/>
      </c>
      <c r="W56" s="343"/>
      <c r="X56" s="343"/>
      <c r="Y56" s="343"/>
      <c r="Z56" s="344"/>
      <c r="AC56" s="9"/>
      <c r="AD56" s="1"/>
      <c r="AE56" s="1"/>
    </row>
    <row r="57" spans="1:31" ht="18" customHeight="1">
      <c r="A57" s="234">
        <v>44353</v>
      </c>
      <c r="B57" s="235"/>
      <c r="C57" s="235"/>
      <c r="D57" s="235"/>
      <c r="E57" s="341" t="s">
        <v>151</v>
      </c>
      <c r="F57" s="341"/>
      <c r="G57" s="341"/>
      <c r="H57" s="341"/>
      <c r="I57" s="341"/>
      <c r="J57" s="341"/>
      <c r="K57" s="346"/>
      <c r="L57" s="346"/>
      <c r="M57" s="346"/>
      <c r="N57" s="248" t="str">
        <f t="shared" si="0"/>
        <v/>
      </c>
      <c r="O57" s="248"/>
      <c r="P57" s="248"/>
      <c r="Q57" s="342" t="str">
        <f t="shared" si="1"/>
        <v/>
      </c>
      <c r="R57" s="343"/>
      <c r="S57" s="343"/>
      <c r="T57" s="343"/>
      <c r="U57" s="344"/>
      <c r="V57" s="342" t="str">
        <f t="shared" si="2"/>
        <v/>
      </c>
      <c r="W57" s="343"/>
      <c r="X57" s="343"/>
      <c r="Y57" s="343"/>
      <c r="Z57" s="344"/>
      <c r="AC57" s="9"/>
      <c r="AD57" s="2" t="s">
        <v>55</v>
      </c>
      <c r="AE57" s="1"/>
    </row>
    <row r="58" spans="1:31" ht="18" customHeight="1">
      <c r="A58" s="234">
        <v>44354</v>
      </c>
      <c r="B58" s="235"/>
      <c r="C58" s="235"/>
      <c r="D58" s="235"/>
      <c r="E58" s="341" t="s">
        <v>151</v>
      </c>
      <c r="F58" s="341"/>
      <c r="G58" s="341"/>
      <c r="H58" s="341"/>
      <c r="I58" s="341"/>
      <c r="J58" s="341"/>
      <c r="K58" s="346"/>
      <c r="L58" s="346"/>
      <c r="M58" s="346"/>
      <c r="N58" s="248" t="str">
        <f t="shared" si="0"/>
        <v/>
      </c>
      <c r="O58" s="248"/>
      <c r="P58" s="248"/>
      <c r="Q58" s="342" t="str">
        <f t="shared" si="1"/>
        <v/>
      </c>
      <c r="R58" s="343"/>
      <c r="S58" s="343"/>
      <c r="T58" s="343"/>
      <c r="U58" s="344"/>
      <c r="V58" s="342" t="str">
        <f t="shared" si="2"/>
        <v/>
      </c>
      <c r="W58" s="343"/>
      <c r="X58" s="343"/>
      <c r="Y58" s="343"/>
      <c r="Z58" s="344"/>
      <c r="AC58" s="42"/>
      <c r="AD58" s="2" t="s">
        <v>62</v>
      </c>
      <c r="AE58" s="43"/>
    </row>
    <row r="59" spans="1:31" ht="18" customHeight="1">
      <c r="A59" s="234">
        <v>44355</v>
      </c>
      <c r="B59" s="235"/>
      <c r="C59" s="235"/>
      <c r="D59" s="235"/>
      <c r="E59" s="341" t="s">
        <v>151</v>
      </c>
      <c r="F59" s="341"/>
      <c r="G59" s="341"/>
      <c r="H59" s="341"/>
      <c r="I59" s="341"/>
      <c r="J59" s="341"/>
      <c r="K59" s="346"/>
      <c r="L59" s="346"/>
      <c r="M59" s="346"/>
      <c r="N59" s="248" t="str">
        <f t="shared" si="0"/>
        <v/>
      </c>
      <c r="O59" s="248"/>
      <c r="P59" s="248"/>
      <c r="Q59" s="342" t="str">
        <f t="shared" si="1"/>
        <v/>
      </c>
      <c r="R59" s="343"/>
      <c r="S59" s="343"/>
      <c r="T59" s="343"/>
      <c r="U59" s="344"/>
      <c r="V59" s="342" t="str">
        <f t="shared" si="2"/>
        <v/>
      </c>
      <c r="W59" s="343"/>
      <c r="X59" s="343"/>
      <c r="Y59" s="343"/>
      <c r="Z59" s="344"/>
      <c r="AC59" s="42"/>
      <c r="AD59" s="2" t="s">
        <v>178</v>
      </c>
      <c r="AE59" s="43"/>
    </row>
    <row r="60" spans="1:31" ht="18" customHeight="1">
      <c r="A60" s="234">
        <v>44356</v>
      </c>
      <c r="B60" s="235"/>
      <c r="C60" s="235"/>
      <c r="D60" s="235"/>
      <c r="E60" s="341" t="s">
        <v>151</v>
      </c>
      <c r="F60" s="341"/>
      <c r="G60" s="341"/>
      <c r="H60" s="341"/>
      <c r="I60" s="341"/>
      <c r="J60" s="341"/>
      <c r="K60" s="346"/>
      <c r="L60" s="346"/>
      <c r="M60" s="346"/>
      <c r="N60" s="248" t="str">
        <f t="shared" si="0"/>
        <v/>
      </c>
      <c r="O60" s="248"/>
      <c r="P60" s="248"/>
      <c r="Q60" s="342" t="str">
        <f t="shared" si="1"/>
        <v/>
      </c>
      <c r="R60" s="343"/>
      <c r="S60" s="343"/>
      <c r="T60" s="343"/>
      <c r="U60" s="344"/>
      <c r="V60" s="342" t="str">
        <f t="shared" si="2"/>
        <v/>
      </c>
      <c r="W60" s="343"/>
      <c r="X60" s="343"/>
      <c r="Y60" s="343"/>
      <c r="Z60" s="344"/>
      <c r="AC60" s="42"/>
      <c r="AD60" s="42" t="s">
        <v>96</v>
      </c>
      <c r="AE60" s="43"/>
    </row>
    <row r="61" spans="1:31" ht="18" customHeight="1">
      <c r="A61" s="234">
        <v>44357</v>
      </c>
      <c r="B61" s="235"/>
      <c r="C61" s="235"/>
      <c r="D61" s="235"/>
      <c r="E61" s="341" t="s">
        <v>151</v>
      </c>
      <c r="F61" s="341"/>
      <c r="G61" s="341"/>
      <c r="H61" s="341"/>
      <c r="I61" s="341"/>
      <c r="J61" s="341"/>
      <c r="K61" s="346"/>
      <c r="L61" s="346"/>
      <c r="M61" s="346"/>
      <c r="N61" s="248" t="str">
        <f t="shared" si="0"/>
        <v/>
      </c>
      <c r="O61" s="248"/>
      <c r="P61" s="248"/>
      <c r="Q61" s="342" t="str">
        <f t="shared" si="1"/>
        <v/>
      </c>
      <c r="R61" s="343"/>
      <c r="S61" s="343"/>
      <c r="T61" s="343"/>
      <c r="U61" s="344"/>
      <c r="V61" s="342" t="str">
        <f t="shared" si="2"/>
        <v/>
      </c>
      <c r="W61" s="343"/>
      <c r="X61" s="343"/>
      <c r="Y61" s="343"/>
      <c r="Z61" s="344"/>
      <c r="AC61" s="9"/>
      <c r="AE61" s="1"/>
    </row>
    <row r="62" spans="1:31" ht="18" customHeight="1">
      <c r="A62" s="234">
        <v>44358</v>
      </c>
      <c r="B62" s="235"/>
      <c r="C62" s="235"/>
      <c r="D62" s="235"/>
      <c r="E62" s="341" t="s">
        <v>151</v>
      </c>
      <c r="F62" s="341"/>
      <c r="G62" s="341"/>
      <c r="H62" s="341"/>
      <c r="I62" s="341"/>
      <c r="J62" s="341"/>
      <c r="K62" s="346"/>
      <c r="L62" s="346"/>
      <c r="M62" s="346"/>
      <c r="N62" s="248" t="str">
        <f t="shared" si="0"/>
        <v/>
      </c>
      <c r="O62" s="248"/>
      <c r="P62" s="248"/>
      <c r="Q62" s="342" t="str">
        <f t="shared" si="1"/>
        <v/>
      </c>
      <c r="R62" s="343"/>
      <c r="S62" s="343"/>
      <c r="T62" s="343"/>
      <c r="U62" s="344"/>
      <c r="V62" s="342" t="str">
        <f t="shared" si="2"/>
        <v/>
      </c>
      <c r="W62" s="343"/>
      <c r="X62" s="343"/>
      <c r="Y62" s="343"/>
      <c r="Z62" s="344"/>
      <c r="AC62" s="9"/>
      <c r="AE62" s="1"/>
    </row>
    <row r="63" spans="1:31" ht="18" customHeight="1">
      <c r="A63" s="234">
        <v>44359</v>
      </c>
      <c r="B63" s="235"/>
      <c r="C63" s="235"/>
      <c r="D63" s="235"/>
      <c r="E63" s="341" t="s">
        <v>151</v>
      </c>
      <c r="F63" s="341"/>
      <c r="G63" s="341"/>
      <c r="H63" s="341"/>
      <c r="I63" s="341"/>
      <c r="J63" s="341"/>
      <c r="K63" s="346"/>
      <c r="L63" s="346"/>
      <c r="M63" s="346"/>
      <c r="N63" s="248" t="str">
        <f t="shared" si="0"/>
        <v/>
      </c>
      <c r="O63" s="248"/>
      <c r="P63" s="248"/>
      <c r="Q63" s="342" t="str">
        <f t="shared" si="1"/>
        <v/>
      </c>
      <c r="R63" s="343"/>
      <c r="S63" s="343"/>
      <c r="T63" s="343"/>
      <c r="U63" s="344"/>
      <c r="V63" s="342" t="str">
        <f t="shared" si="2"/>
        <v/>
      </c>
      <c r="W63" s="343"/>
      <c r="X63" s="343"/>
      <c r="Y63" s="343"/>
      <c r="Z63" s="344"/>
      <c r="AC63" s="42"/>
      <c r="AD63" s="42"/>
      <c r="AE63" s="43"/>
    </row>
    <row r="64" spans="1:31" ht="18" customHeight="1">
      <c r="A64" s="234">
        <v>44360</v>
      </c>
      <c r="B64" s="235"/>
      <c r="C64" s="235"/>
      <c r="D64" s="235"/>
      <c r="E64" s="341" t="s">
        <v>151</v>
      </c>
      <c r="F64" s="341"/>
      <c r="G64" s="341"/>
      <c r="H64" s="341"/>
      <c r="I64" s="341"/>
      <c r="J64" s="341"/>
      <c r="K64" s="346"/>
      <c r="L64" s="346"/>
      <c r="M64" s="346"/>
      <c r="N64" s="248" t="str">
        <f t="shared" si="0"/>
        <v/>
      </c>
      <c r="O64" s="248"/>
      <c r="P64" s="248"/>
      <c r="Q64" s="342" t="str">
        <f t="shared" si="1"/>
        <v/>
      </c>
      <c r="R64" s="343"/>
      <c r="S64" s="343"/>
      <c r="T64" s="343"/>
      <c r="U64" s="344"/>
      <c r="V64" s="342" t="str">
        <f t="shared" si="2"/>
        <v/>
      </c>
      <c r="W64" s="343"/>
      <c r="X64" s="343"/>
      <c r="Y64" s="343"/>
      <c r="Z64" s="344"/>
      <c r="AC64" s="9"/>
      <c r="AD64" s="15"/>
      <c r="AE64" s="1"/>
    </row>
    <row r="65" spans="1:31" ht="18" customHeight="1">
      <c r="A65" s="234">
        <v>44361</v>
      </c>
      <c r="B65" s="235"/>
      <c r="C65" s="235"/>
      <c r="D65" s="235"/>
      <c r="E65" s="341" t="s">
        <v>151</v>
      </c>
      <c r="F65" s="341"/>
      <c r="G65" s="341"/>
      <c r="H65" s="341"/>
      <c r="I65" s="341"/>
      <c r="J65" s="341"/>
      <c r="K65" s="346"/>
      <c r="L65" s="346"/>
      <c r="M65" s="346"/>
      <c r="N65" s="248" t="str">
        <f t="shared" si="0"/>
        <v/>
      </c>
      <c r="O65" s="248"/>
      <c r="P65" s="248"/>
      <c r="Q65" s="342" t="str">
        <f t="shared" si="1"/>
        <v/>
      </c>
      <c r="R65" s="343"/>
      <c r="S65" s="343"/>
      <c r="T65" s="343"/>
      <c r="U65" s="344"/>
      <c r="V65" s="342" t="str">
        <f t="shared" si="2"/>
        <v/>
      </c>
      <c r="W65" s="343"/>
      <c r="X65" s="343"/>
      <c r="Y65" s="343"/>
      <c r="Z65" s="344"/>
      <c r="AC65" s="9"/>
      <c r="AD65" s="1"/>
      <c r="AE65" s="1"/>
    </row>
    <row r="66" spans="1:31" ht="18" customHeight="1">
      <c r="A66" s="234">
        <v>44362</v>
      </c>
      <c r="B66" s="235"/>
      <c r="C66" s="235"/>
      <c r="D66" s="235"/>
      <c r="E66" s="341" t="s">
        <v>151</v>
      </c>
      <c r="F66" s="341"/>
      <c r="G66" s="341"/>
      <c r="H66" s="341"/>
      <c r="I66" s="341"/>
      <c r="J66" s="341"/>
      <c r="K66" s="346"/>
      <c r="L66" s="346"/>
      <c r="M66" s="346"/>
      <c r="N66" s="248" t="str">
        <f t="shared" si="0"/>
        <v/>
      </c>
      <c r="O66" s="248"/>
      <c r="P66" s="248"/>
      <c r="Q66" s="342" t="str">
        <f t="shared" si="1"/>
        <v/>
      </c>
      <c r="R66" s="343"/>
      <c r="S66" s="343"/>
      <c r="T66" s="343"/>
      <c r="U66" s="344"/>
      <c r="V66" s="342" t="str">
        <f t="shared" si="2"/>
        <v/>
      </c>
      <c r="W66" s="343"/>
      <c r="X66" s="343"/>
      <c r="Y66" s="343"/>
      <c r="Z66" s="344"/>
    </row>
    <row r="67" spans="1:31" ht="18" customHeight="1">
      <c r="A67" s="234">
        <v>44363</v>
      </c>
      <c r="B67" s="235"/>
      <c r="C67" s="235"/>
      <c r="D67" s="235"/>
      <c r="E67" s="341" t="s">
        <v>151</v>
      </c>
      <c r="F67" s="341"/>
      <c r="G67" s="341"/>
      <c r="H67" s="341"/>
      <c r="I67" s="341"/>
      <c r="J67" s="341"/>
      <c r="K67" s="346"/>
      <c r="L67" s="346"/>
      <c r="M67" s="346"/>
      <c r="N67" s="248" t="str">
        <f t="shared" si="0"/>
        <v/>
      </c>
      <c r="O67" s="248"/>
      <c r="P67" s="248"/>
      <c r="Q67" s="342" t="str">
        <f t="shared" si="1"/>
        <v/>
      </c>
      <c r="R67" s="343"/>
      <c r="S67" s="343"/>
      <c r="T67" s="343"/>
      <c r="U67" s="344"/>
      <c r="V67" s="342" t="str">
        <f t="shared" si="2"/>
        <v/>
      </c>
      <c r="W67" s="343"/>
      <c r="X67" s="343"/>
      <c r="Y67" s="343"/>
      <c r="Z67" s="344"/>
    </row>
    <row r="68" spans="1:31" ht="18" customHeight="1">
      <c r="A68" s="234">
        <v>44364</v>
      </c>
      <c r="B68" s="235"/>
      <c r="C68" s="235"/>
      <c r="D68" s="235"/>
      <c r="E68" s="341" t="s">
        <v>151</v>
      </c>
      <c r="F68" s="341"/>
      <c r="G68" s="341"/>
      <c r="H68" s="341"/>
      <c r="I68" s="341"/>
      <c r="J68" s="341"/>
      <c r="K68" s="346"/>
      <c r="L68" s="346"/>
      <c r="M68" s="346"/>
      <c r="N68" s="248" t="str">
        <f t="shared" si="0"/>
        <v/>
      </c>
      <c r="O68" s="248"/>
      <c r="P68" s="248"/>
      <c r="Q68" s="342" t="str">
        <f t="shared" si="1"/>
        <v/>
      </c>
      <c r="R68" s="343"/>
      <c r="S68" s="343"/>
      <c r="T68" s="343"/>
      <c r="U68" s="344"/>
      <c r="V68" s="342" t="str">
        <f t="shared" si="2"/>
        <v/>
      </c>
      <c r="W68" s="343"/>
      <c r="X68" s="343"/>
      <c r="Y68" s="343"/>
      <c r="Z68" s="344"/>
    </row>
    <row r="69" spans="1:31" ht="18" customHeight="1">
      <c r="A69" s="234">
        <v>44365</v>
      </c>
      <c r="B69" s="235"/>
      <c r="C69" s="235"/>
      <c r="D69" s="235"/>
      <c r="E69" s="341" t="s">
        <v>151</v>
      </c>
      <c r="F69" s="341"/>
      <c r="G69" s="341"/>
      <c r="H69" s="341"/>
      <c r="I69" s="341"/>
      <c r="J69" s="341"/>
      <c r="K69" s="346"/>
      <c r="L69" s="346"/>
      <c r="M69" s="346"/>
      <c r="N69" s="248" t="str">
        <f t="shared" si="0"/>
        <v/>
      </c>
      <c r="O69" s="248"/>
      <c r="P69" s="248"/>
      <c r="Q69" s="342" t="str">
        <f t="shared" si="1"/>
        <v/>
      </c>
      <c r="R69" s="343"/>
      <c r="S69" s="343"/>
      <c r="T69" s="343"/>
      <c r="U69" s="344"/>
      <c r="V69" s="342" t="str">
        <f t="shared" si="2"/>
        <v/>
      </c>
      <c r="W69" s="343"/>
      <c r="X69" s="343"/>
      <c r="Y69" s="343"/>
      <c r="Z69" s="344"/>
    </row>
    <row r="70" spans="1:31" ht="18" customHeight="1">
      <c r="A70" s="234">
        <v>44366</v>
      </c>
      <c r="B70" s="235"/>
      <c r="C70" s="235"/>
      <c r="D70" s="235"/>
      <c r="E70" s="341" t="s">
        <v>151</v>
      </c>
      <c r="F70" s="341"/>
      <c r="G70" s="341"/>
      <c r="H70" s="341"/>
      <c r="I70" s="341"/>
      <c r="J70" s="341"/>
      <c r="K70" s="346"/>
      <c r="L70" s="346"/>
      <c r="M70" s="346"/>
      <c r="N70" s="248" t="str">
        <f t="shared" si="0"/>
        <v/>
      </c>
      <c r="O70" s="248"/>
      <c r="P70" s="248"/>
      <c r="Q70" s="342" t="str">
        <f t="shared" si="1"/>
        <v/>
      </c>
      <c r="R70" s="343"/>
      <c r="S70" s="343"/>
      <c r="T70" s="343"/>
      <c r="U70" s="344"/>
      <c r="V70" s="342" t="str">
        <f t="shared" si="2"/>
        <v/>
      </c>
      <c r="W70" s="343"/>
      <c r="X70" s="343"/>
      <c r="Y70" s="343"/>
      <c r="Z70" s="344"/>
    </row>
    <row r="71" spans="1:31" ht="18" customHeight="1" thickBot="1">
      <c r="A71" s="355">
        <v>44367</v>
      </c>
      <c r="B71" s="356"/>
      <c r="C71" s="356"/>
      <c r="D71" s="356"/>
      <c r="E71" s="354" t="s">
        <v>151</v>
      </c>
      <c r="F71" s="354"/>
      <c r="G71" s="354"/>
      <c r="H71" s="354"/>
      <c r="I71" s="354"/>
      <c r="J71" s="354"/>
      <c r="K71" s="346"/>
      <c r="L71" s="346"/>
      <c r="M71" s="346"/>
      <c r="N71" s="248" t="str">
        <f t="shared" si="0"/>
        <v/>
      </c>
      <c r="O71" s="248"/>
      <c r="P71" s="248"/>
      <c r="Q71" s="342" t="str">
        <f t="shared" si="1"/>
        <v/>
      </c>
      <c r="R71" s="343"/>
      <c r="S71" s="343"/>
      <c r="T71" s="343"/>
      <c r="U71" s="344"/>
      <c r="V71" s="342" t="str">
        <f t="shared" si="2"/>
        <v/>
      </c>
      <c r="W71" s="343"/>
      <c r="X71" s="343"/>
      <c r="Y71" s="343"/>
      <c r="Z71" s="344"/>
    </row>
    <row r="72" spans="1:31" ht="18" customHeight="1" thickTop="1" thickBot="1">
      <c r="A72" s="96" t="s">
        <v>150</v>
      </c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249" t="s">
        <v>93</v>
      </c>
      <c r="R72" s="249"/>
      <c r="S72" s="249"/>
      <c r="T72" s="249"/>
      <c r="U72" s="249"/>
      <c r="V72" s="351">
        <f>IF(W13="1,000㎡以下",0,IF(COUNTIF(V52:Z71,"対象外"),0,SUM(V52:Z71)))</f>
        <v>0</v>
      </c>
      <c r="W72" s="352"/>
      <c r="X72" s="352"/>
      <c r="Y72" s="352"/>
      <c r="Z72" s="353"/>
    </row>
    <row r="73" spans="1:31" ht="15" customHeight="1" thickTop="1"/>
    <row r="74" spans="1:31" ht="15" customHeight="1"/>
    <row r="75" spans="1:31" ht="15" customHeight="1"/>
    <row r="76" spans="1:31" ht="19.149999999999999" customHeight="1"/>
  </sheetData>
  <mergeCells count="242">
    <mergeCell ref="A72:P72"/>
    <mergeCell ref="N53:P53"/>
    <mergeCell ref="N54:P54"/>
    <mergeCell ref="N55:P55"/>
    <mergeCell ref="N56:P56"/>
    <mergeCell ref="N57:P57"/>
    <mergeCell ref="N58:P58"/>
    <mergeCell ref="N59:P59"/>
    <mergeCell ref="N60:P60"/>
    <mergeCell ref="N61:P61"/>
    <mergeCell ref="N62:P62"/>
    <mergeCell ref="N63:P63"/>
    <mergeCell ref="N64:P64"/>
    <mergeCell ref="N65:P65"/>
    <mergeCell ref="N66:P66"/>
    <mergeCell ref="N67:P67"/>
    <mergeCell ref="N68:P68"/>
    <mergeCell ref="N69:P69"/>
    <mergeCell ref="N70:P70"/>
    <mergeCell ref="N71:P71"/>
    <mergeCell ref="E67:J67"/>
    <mergeCell ref="E68:J68"/>
    <mergeCell ref="E69:J69"/>
    <mergeCell ref="E70:J70"/>
    <mergeCell ref="E71:J71"/>
    <mergeCell ref="A58:D58"/>
    <mergeCell ref="E58:J58"/>
    <mergeCell ref="K58:M58"/>
    <mergeCell ref="A59:D59"/>
    <mergeCell ref="E59:J59"/>
    <mergeCell ref="K59:M59"/>
    <mergeCell ref="A60:D60"/>
    <mergeCell ref="E60:J60"/>
    <mergeCell ref="K60:M60"/>
    <mergeCell ref="A63:D63"/>
    <mergeCell ref="E63:J63"/>
    <mergeCell ref="K63:M63"/>
    <mergeCell ref="A71:D71"/>
    <mergeCell ref="K66:M66"/>
    <mergeCell ref="K67:M67"/>
    <mergeCell ref="K68:M68"/>
    <mergeCell ref="K69:M69"/>
    <mergeCell ref="K70:M70"/>
    <mergeCell ref="K71:M71"/>
    <mergeCell ref="A64:D64"/>
    <mergeCell ref="A65:D65"/>
    <mergeCell ref="A66:D66"/>
    <mergeCell ref="A67:D67"/>
    <mergeCell ref="E53:J53"/>
    <mergeCell ref="E54:J54"/>
    <mergeCell ref="E55:J55"/>
    <mergeCell ref="E56:J56"/>
    <mergeCell ref="E57:J57"/>
    <mergeCell ref="E61:J61"/>
    <mergeCell ref="N52:P52"/>
    <mergeCell ref="N50:P51"/>
    <mergeCell ref="K52:M52"/>
    <mergeCell ref="K50:M51"/>
    <mergeCell ref="K53:M53"/>
    <mergeCell ref="K54:M54"/>
    <mergeCell ref="K55:M55"/>
    <mergeCell ref="K56:M56"/>
    <mergeCell ref="K57:M57"/>
    <mergeCell ref="K61:M61"/>
    <mergeCell ref="A53:D53"/>
    <mergeCell ref="A50:D51"/>
    <mergeCell ref="A52:D52"/>
    <mergeCell ref="A54:D54"/>
    <mergeCell ref="A55:D55"/>
    <mergeCell ref="A56:D56"/>
    <mergeCell ref="A57:D57"/>
    <mergeCell ref="A61:D61"/>
    <mergeCell ref="A62:D62"/>
    <mergeCell ref="A68:D68"/>
    <mergeCell ref="A69:D69"/>
    <mergeCell ref="A70:D70"/>
    <mergeCell ref="Q70:U70"/>
    <mergeCell ref="Q71:U71"/>
    <mergeCell ref="Q72:U72"/>
    <mergeCell ref="A3:AB3"/>
    <mergeCell ref="U6:Z6"/>
    <mergeCell ref="U7:Z7"/>
    <mergeCell ref="D10:X10"/>
    <mergeCell ref="W13:AB13"/>
    <mergeCell ref="S13:V13"/>
    <mergeCell ref="A13:D13"/>
    <mergeCell ref="E13:R13"/>
    <mergeCell ref="V72:Z72"/>
    <mergeCell ref="V71:Z71"/>
    <mergeCell ref="V70:Z70"/>
    <mergeCell ref="V69:Z69"/>
    <mergeCell ref="V68:Z68"/>
    <mergeCell ref="V67:Z67"/>
    <mergeCell ref="Q67:U67"/>
    <mergeCell ref="Q68:U68"/>
    <mergeCell ref="Q69:U69"/>
    <mergeCell ref="V66:Z66"/>
    <mergeCell ref="V65:Z65"/>
    <mergeCell ref="Q65:U65"/>
    <mergeCell ref="Q66:U66"/>
    <mergeCell ref="E65:J65"/>
    <mergeCell ref="E66:J66"/>
    <mergeCell ref="Q63:U63"/>
    <mergeCell ref="V63:Z63"/>
    <mergeCell ref="V64:Z64"/>
    <mergeCell ref="V62:Z62"/>
    <mergeCell ref="Q62:U62"/>
    <mergeCell ref="Q64:U64"/>
    <mergeCell ref="E62:J62"/>
    <mergeCell ref="E64:J64"/>
    <mergeCell ref="K62:M62"/>
    <mergeCell ref="K64:M64"/>
    <mergeCell ref="K65:M65"/>
    <mergeCell ref="Q59:U59"/>
    <mergeCell ref="V59:Z59"/>
    <mergeCell ref="Q60:U60"/>
    <mergeCell ref="V60:Z60"/>
    <mergeCell ref="V61:Z61"/>
    <mergeCell ref="V57:Z57"/>
    <mergeCell ref="Q57:U57"/>
    <mergeCell ref="Q61:U61"/>
    <mergeCell ref="Q58:U58"/>
    <mergeCell ref="V58:Z58"/>
    <mergeCell ref="V56:Z56"/>
    <mergeCell ref="V55:Z55"/>
    <mergeCell ref="Q55:U55"/>
    <mergeCell ref="Q56:U56"/>
    <mergeCell ref="V54:Z54"/>
    <mergeCell ref="V53:Z53"/>
    <mergeCell ref="Q53:U53"/>
    <mergeCell ref="Q54:U54"/>
    <mergeCell ref="V52:Z52"/>
    <mergeCell ref="V50:Z51"/>
    <mergeCell ref="Q50:U51"/>
    <mergeCell ref="Q52:U52"/>
    <mergeCell ref="E50:J51"/>
    <mergeCell ref="E52:J52"/>
    <mergeCell ref="A41:H41"/>
    <mergeCell ref="P41:R43"/>
    <mergeCell ref="S41:U43"/>
    <mergeCell ref="A42:H42"/>
    <mergeCell ref="I42:J42"/>
    <mergeCell ref="A43:H43"/>
    <mergeCell ref="I43:J43"/>
    <mergeCell ref="A45:H45"/>
    <mergeCell ref="P45:R47"/>
    <mergeCell ref="S45:U47"/>
    <mergeCell ref="A46:H46"/>
    <mergeCell ref="I46:J46"/>
    <mergeCell ref="A47:H47"/>
    <mergeCell ref="I47:J47"/>
    <mergeCell ref="P36:R36"/>
    <mergeCell ref="A37:H37"/>
    <mergeCell ref="P37:R39"/>
    <mergeCell ref="P32:R32"/>
    <mergeCell ref="S32:U32"/>
    <mergeCell ref="S37:U39"/>
    <mergeCell ref="A38:H38"/>
    <mergeCell ref="I38:J38"/>
    <mergeCell ref="A39:H39"/>
    <mergeCell ref="I39:J39"/>
    <mergeCell ref="W32:Y34"/>
    <mergeCell ref="Z32:AB34"/>
    <mergeCell ref="A33:E33"/>
    <mergeCell ref="F33:H33"/>
    <mergeCell ref="I33:K33"/>
    <mergeCell ref="L33:N33"/>
    <mergeCell ref="P33:R34"/>
    <mergeCell ref="S33:U34"/>
    <mergeCell ref="A30:E30"/>
    <mergeCell ref="F30:H30"/>
    <mergeCell ref="I30:K30"/>
    <mergeCell ref="L30:N30"/>
    <mergeCell ref="A32:E32"/>
    <mergeCell ref="F32:H32"/>
    <mergeCell ref="I32:K32"/>
    <mergeCell ref="L32:N32"/>
    <mergeCell ref="A34:E34"/>
    <mergeCell ref="F34:H34"/>
    <mergeCell ref="I34:K34"/>
    <mergeCell ref="L34:N34"/>
    <mergeCell ref="W28:Y30"/>
    <mergeCell ref="Z28:AB30"/>
    <mergeCell ref="A29:E29"/>
    <mergeCell ref="F29:H29"/>
    <mergeCell ref="I29:K29"/>
    <mergeCell ref="L29:N29"/>
    <mergeCell ref="P29:R30"/>
    <mergeCell ref="S29:U30"/>
    <mergeCell ref="Z24:AB26"/>
    <mergeCell ref="A25:E25"/>
    <mergeCell ref="F25:H25"/>
    <mergeCell ref="I25:K25"/>
    <mergeCell ref="L25:N25"/>
    <mergeCell ref="P25:R26"/>
    <mergeCell ref="S25:U26"/>
    <mergeCell ref="A26:E26"/>
    <mergeCell ref="F26:H26"/>
    <mergeCell ref="A10:C10"/>
    <mergeCell ref="A4:Z4"/>
    <mergeCell ref="Z19:AB19"/>
    <mergeCell ref="Z20:AB22"/>
    <mergeCell ref="A21:E21"/>
    <mergeCell ref="F21:H21"/>
    <mergeCell ref="I21:K21"/>
    <mergeCell ref="L21:N21"/>
    <mergeCell ref="P21:R22"/>
    <mergeCell ref="S21:U22"/>
    <mergeCell ref="A22:E22"/>
    <mergeCell ref="F22:H22"/>
    <mergeCell ref="A20:E20"/>
    <mergeCell ref="F20:H20"/>
    <mergeCell ref="I20:K20"/>
    <mergeCell ref="L20:N20"/>
    <mergeCell ref="P20:R20"/>
    <mergeCell ref="S20:U20"/>
    <mergeCell ref="I22:K22"/>
    <mergeCell ref="L22:N22"/>
    <mergeCell ref="Z35:AB36"/>
    <mergeCell ref="S36:U36"/>
    <mergeCell ref="A16:G16"/>
    <mergeCell ref="H16:I16"/>
    <mergeCell ref="J16:M16"/>
    <mergeCell ref="O16:S16"/>
    <mergeCell ref="T16:U16"/>
    <mergeCell ref="W19:Y19"/>
    <mergeCell ref="I26:K26"/>
    <mergeCell ref="L26:N26"/>
    <mergeCell ref="A24:E24"/>
    <mergeCell ref="F24:H24"/>
    <mergeCell ref="I24:K24"/>
    <mergeCell ref="L24:N24"/>
    <mergeCell ref="W20:Y22"/>
    <mergeCell ref="S24:U24"/>
    <mergeCell ref="W24:Y26"/>
    <mergeCell ref="A28:E28"/>
    <mergeCell ref="F28:H28"/>
    <mergeCell ref="I28:K28"/>
    <mergeCell ref="L28:N28"/>
    <mergeCell ref="P24:R24"/>
    <mergeCell ref="P28:R28"/>
    <mergeCell ref="S28:U28"/>
  </mergeCells>
  <phoneticPr fontId="1"/>
  <dataValidations count="2">
    <dataValidation type="list" allowBlank="1" showInputMessage="1" showErrorMessage="1" sqref="W13:AB13">
      <formula1>$AD$13:$AD$14</formula1>
    </dataValidation>
    <dataValidation type="list" allowBlank="1" showInputMessage="1" showErrorMessage="1" sqref="K52:M71">
      <formula1>$AD$57:$AD$60</formula1>
    </dataValidation>
  </dataValidations>
  <pageMargins left="0.51181102362204722" right="0.51181102362204722" top="0.35433070866141736" bottom="0.15748031496062992" header="0.31496062992125984" footer="0.31496062992125984"/>
  <pageSetup paperSize="9" orientation="portrait" cellComments="asDisplayed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G79"/>
  <sheetViews>
    <sheetView view="pageBreakPreview" topLeftCell="A70" zoomScale="175" zoomScaleNormal="130" zoomScaleSheetLayoutView="175" workbookViewId="0">
      <selection activeCell="X80" sqref="X80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8" customHeight="1">
      <c r="A1" s="46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1"/>
      <c r="S1" s="61"/>
      <c r="T1" s="61"/>
      <c r="AB1" s="47" t="s">
        <v>167</v>
      </c>
    </row>
    <row r="2" spans="1:28" ht="6" customHeight="1">
      <c r="A2" s="5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1"/>
      <c r="S2" s="61"/>
      <c r="T2" s="61"/>
    </row>
    <row r="3" spans="1:28" ht="16.899999999999999" customHeight="1">
      <c r="A3" s="134" t="s">
        <v>164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28" ht="6" customHeight="1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1"/>
      <c r="S4" s="61"/>
      <c r="T4" s="61"/>
    </row>
    <row r="5" spans="1:28" ht="12" customHeight="1">
      <c r="A5" s="59"/>
      <c r="B5" s="26" t="s">
        <v>113</v>
      </c>
      <c r="C5" s="27"/>
      <c r="D5" s="28" t="s">
        <v>114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130" t="s">
        <v>17</v>
      </c>
      <c r="V5" s="131"/>
      <c r="W5" s="131"/>
      <c r="X5" s="131"/>
      <c r="Y5" s="131"/>
      <c r="Z5" s="135"/>
    </row>
    <row r="6" spans="1:28" ht="12" customHeight="1">
      <c r="B6" s="26" t="s">
        <v>113</v>
      </c>
      <c r="C6" s="14" t="s">
        <v>162</v>
      </c>
      <c r="O6" s="60"/>
      <c r="P6" s="60"/>
      <c r="Q6" s="60"/>
      <c r="R6" s="60"/>
      <c r="S6" s="60"/>
      <c r="T6" s="60"/>
      <c r="U6" s="136">
        <v>0.875</v>
      </c>
      <c r="V6" s="132"/>
      <c r="W6" s="132"/>
      <c r="X6" s="132"/>
      <c r="Y6" s="132"/>
      <c r="Z6" s="133"/>
    </row>
    <row r="7" spans="1:28" ht="8.25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37" t="s">
        <v>0</v>
      </c>
      <c r="B8" s="138"/>
      <c r="C8" s="139"/>
      <c r="D8" s="140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2"/>
    </row>
    <row r="9" spans="1:28" ht="8.25" customHeight="1">
      <c r="O9" s="60"/>
      <c r="P9" s="60"/>
      <c r="Q9" s="60"/>
      <c r="R9" s="61"/>
      <c r="S9" s="61"/>
      <c r="T9" s="61"/>
    </row>
    <row r="10" spans="1:28" ht="12" customHeight="1">
      <c r="A10" s="2" t="s">
        <v>1</v>
      </c>
    </row>
    <row r="11" spans="1:28" ht="12" customHeight="1">
      <c r="A11" s="151" t="s">
        <v>79</v>
      </c>
      <c r="B11" s="152"/>
      <c r="C11" s="152"/>
      <c r="D11" s="152"/>
      <c r="E11" s="152"/>
      <c r="F11" s="152"/>
      <c r="G11" s="152"/>
      <c r="H11" s="153"/>
      <c r="I11" s="154"/>
      <c r="J11" s="155"/>
      <c r="K11" s="155"/>
      <c r="L11" s="155"/>
      <c r="M11" s="3" t="s">
        <v>3</v>
      </c>
      <c r="O11" s="2" t="s">
        <v>6</v>
      </c>
    </row>
    <row r="12" spans="1:28" ht="12" customHeight="1">
      <c r="A12" s="4"/>
      <c r="B12" s="156" t="s">
        <v>5</v>
      </c>
      <c r="C12" s="132"/>
      <c r="D12" s="132"/>
      <c r="E12" s="132"/>
      <c r="F12" s="132"/>
      <c r="G12" s="132"/>
      <c r="H12" s="133"/>
      <c r="I12" s="154">
        <v>3000</v>
      </c>
      <c r="J12" s="155"/>
      <c r="K12" s="155"/>
      <c r="L12" s="155"/>
      <c r="M12" s="3" t="s">
        <v>3</v>
      </c>
      <c r="N12" s="2" t="s">
        <v>4</v>
      </c>
      <c r="O12" s="130">
        <f>IF(I12="","",IF(I12&lt;=1000,ROUNDDOWN(1000/1000,0),ROUNDDOWN(I12/1000,0)))</f>
        <v>3</v>
      </c>
      <c r="P12" s="131"/>
      <c r="Q12" s="131"/>
      <c r="R12" s="132" t="s">
        <v>7</v>
      </c>
      <c r="S12" s="133"/>
      <c r="T12" s="2" t="s">
        <v>4</v>
      </c>
      <c r="U12" s="143">
        <f>IF(I12="","",O12*200000)</f>
        <v>600000</v>
      </c>
      <c r="V12" s="144"/>
      <c r="W12" s="144"/>
      <c r="X12" s="144"/>
      <c r="Y12" s="144"/>
      <c r="Z12" s="132" t="s">
        <v>8</v>
      </c>
      <c r="AA12" s="133"/>
      <c r="AB12" s="5" t="s">
        <v>84</v>
      </c>
    </row>
    <row r="13" spans="1:28" ht="12" customHeight="1">
      <c r="O13" s="2" t="s">
        <v>9</v>
      </c>
    </row>
    <row r="14" spans="1:28" ht="12" customHeight="1">
      <c r="O14" s="2" t="s">
        <v>10</v>
      </c>
    </row>
    <row r="15" spans="1:28" ht="8.25" customHeight="1">
      <c r="O15" s="60"/>
      <c r="P15" s="60"/>
      <c r="Q15" s="60"/>
      <c r="R15" s="61"/>
      <c r="S15" s="61"/>
      <c r="T15" s="61"/>
    </row>
    <row r="16" spans="1:28" ht="12" customHeight="1">
      <c r="A16" s="2" t="s">
        <v>70</v>
      </c>
    </row>
    <row r="17" spans="1:28" ht="12" customHeight="1">
      <c r="A17" s="156" t="s">
        <v>50</v>
      </c>
      <c r="B17" s="292"/>
      <c r="C17" s="292"/>
      <c r="D17" s="292"/>
      <c r="E17" s="292"/>
      <c r="F17" s="292"/>
      <c r="G17" s="293"/>
      <c r="H17" s="294">
        <v>5</v>
      </c>
      <c r="I17" s="295"/>
      <c r="J17" s="132" t="s">
        <v>51</v>
      </c>
      <c r="K17" s="292"/>
      <c r="L17" s="292"/>
      <c r="M17" s="293"/>
      <c r="N17" s="2" t="s">
        <v>4</v>
      </c>
      <c r="O17" s="296">
        <f>IF(H17="","",H17*20000)</f>
        <v>100000</v>
      </c>
      <c r="P17" s="297"/>
      <c r="Q17" s="297"/>
      <c r="R17" s="297"/>
      <c r="S17" s="297"/>
      <c r="T17" s="132" t="s">
        <v>8</v>
      </c>
      <c r="U17" s="133"/>
      <c r="V17" s="5" t="s">
        <v>85</v>
      </c>
    </row>
    <row r="18" spans="1:28" ht="12" customHeight="1">
      <c r="O18" s="2" t="s">
        <v>52</v>
      </c>
    </row>
    <row r="19" spans="1:28" ht="8.25" customHeight="1">
      <c r="O19" s="60"/>
      <c r="P19" s="60"/>
      <c r="Q19" s="60"/>
      <c r="R19" s="61"/>
      <c r="S19" s="61"/>
      <c r="T19" s="61"/>
    </row>
    <row r="20" spans="1:28" ht="12" customHeight="1">
      <c r="A20" s="2" t="s">
        <v>118</v>
      </c>
      <c r="G20" s="2" t="s">
        <v>82</v>
      </c>
      <c r="Q20" s="5" t="s">
        <v>86</v>
      </c>
      <c r="T20" s="5" t="s">
        <v>121</v>
      </c>
      <c r="W20" s="149" t="s">
        <v>56</v>
      </c>
      <c r="X20" s="150"/>
      <c r="Y20" s="150"/>
      <c r="Z20" s="149" t="s">
        <v>122</v>
      </c>
      <c r="AA20" s="150"/>
      <c r="AB20" s="150"/>
    </row>
    <row r="21" spans="1:28" ht="12" customHeight="1">
      <c r="A21" s="102" t="s">
        <v>158</v>
      </c>
      <c r="B21" s="102"/>
      <c r="C21" s="102"/>
      <c r="D21" s="102"/>
      <c r="E21" s="102"/>
      <c r="F21" s="80" t="s">
        <v>14</v>
      </c>
      <c r="G21" s="80"/>
      <c r="H21" s="80"/>
      <c r="I21" s="80" t="s">
        <v>15</v>
      </c>
      <c r="J21" s="80"/>
      <c r="K21" s="80"/>
      <c r="L21" s="80" t="s">
        <v>16</v>
      </c>
      <c r="M21" s="80"/>
      <c r="N21" s="80"/>
      <c r="O21" s="5"/>
      <c r="P21" s="103" t="s">
        <v>39</v>
      </c>
      <c r="Q21" s="104"/>
      <c r="R21" s="105"/>
      <c r="S21" s="103" t="s">
        <v>155</v>
      </c>
      <c r="T21" s="106"/>
      <c r="U21" s="107"/>
      <c r="V21" s="7"/>
      <c r="W21" s="108" t="s">
        <v>18</v>
      </c>
      <c r="X21" s="109"/>
      <c r="Y21" s="110"/>
      <c r="Z21" s="117">
        <f>IF((P22=""),"",IF(S22="全て",1,IF(S22="対象外","支給しない",IF(S22="要請時間内","要請時間内",ROUNDUP(S22/P22,3)))))</f>
        <v>8.4000000000000005E-2</v>
      </c>
      <c r="AA21" s="118"/>
      <c r="AB21" s="119"/>
    </row>
    <row r="22" spans="1:28" ht="12" customHeight="1">
      <c r="A22" s="126" t="s">
        <v>12</v>
      </c>
      <c r="B22" s="126"/>
      <c r="C22" s="126"/>
      <c r="D22" s="126"/>
      <c r="E22" s="126"/>
      <c r="F22" s="127">
        <v>0.41666666666666669</v>
      </c>
      <c r="G22" s="128"/>
      <c r="H22" s="128"/>
      <c r="I22" s="127">
        <v>0.91666666666666663</v>
      </c>
      <c r="J22" s="128"/>
      <c r="K22" s="128"/>
      <c r="L22" s="127"/>
      <c r="M22" s="128"/>
      <c r="N22" s="128"/>
      <c r="O22" s="6"/>
      <c r="P22" s="129">
        <f>IF(F22="","",I22-F22-L22)</f>
        <v>0.49999999999999994</v>
      </c>
      <c r="Q22" s="109"/>
      <c r="R22" s="110"/>
      <c r="S22" s="129">
        <f>IF(F22="","",IF(I22&lt;=$U$6,"要請時間内",IF(I23&lt;=$U$6,I22-$U$6,IF(I23&gt;$U$6,"対象外",I22-I23))))</f>
        <v>4.166666666666663E-2</v>
      </c>
      <c r="T22" s="213"/>
      <c r="U22" s="214"/>
      <c r="V22" s="7"/>
      <c r="W22" s="111"/>
      <c r="X22" s="112"/>
      <c r="Y22" s="113"/>
      <c r="Z22" s="203"/>
      <c r="AA22" s="204"/>
      <c r="AB22" s="205"/>
    </row>
    <row r="23" spans="1:28" ht="12" customHeight="1">
      <c r="A23" s="126" t="s">
        <v>13</v>
      </c>
      <c r="B23" s="126"/>
      <c r="C23" s="126"/>
      <c r="D23" s="126"/>
      <c r="E23" s="126"/>
      <c r="F23" s="127"/>
      <c r="G23" s="128"/>
      <c r="H23" s="128"/>
      <c r="I23" s="127">
        <v>0.875</v>
      </c>
      <c r="J23" s="128"/>
      <c r="K23" s="128"/>
      <c r="L23" s="127"/>
      <c r="M23" s="128"/>
      <c r="N23" s="128"/>
      <c r="O23" s="6"/>
      <c r="P23" s="114"/>
      <c r="Q23" s="115"/>
      <c r="R23" s="116"/>
      <c r="S23" s="215"/>
      <c r="T23" s="216"/>
      <c r="U23" s="217"/>
      <c r="V23" s="7"/>
      <c r="W23" s="114"/>
      <c r="X23" s="115"/>
      <c r="Y23" s="116"/>
      <c r="Z23" s="206"/>
      <c r="AA23" s="207"/>
      <c r="AB23" s="208"/>
    </row>
    <row r="24" spans="1:28" ht="6" customHeight="1">
      <c r="F24" s="7"/>
      <c r="G24" s="7"/>
      <c r="H24" s="7"/>
      <c r="I24" s="7"/>
      <c r="J24" s="7"/>
      <c r="K24" s="7"/>
      <c r="L24" s="7"/>
      <c r="M24" s="7"/>
      <c r="N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19"/>
      <c r="AA24" s="19"/>
      <c r="AB24" s="19"/>
    </row>
    <row r="25" spans="1:28" ht="12" customHeight="1">
      <c r="A25" s="102" t="s">
        <v>159</v>
      </c>
      <c r="B25" s="102"/>
      <c r="C25" s="102"/>
      <c r="D25" s="102"/>
      <c r="E25" s="102"/>
      <c r="F25" s="80" t="s">
        <v>14</v>
      </c>
      <c r="G25" s="80"/>
      <c r="H25" s="80"/>
      <c r="I25" s="80" t="s">
        <v>15</v>
      </c>
      <c r="J25" s="80"/>
      <c r="K25" s="80"/>
      <c r="L25" s="80" t="s">
        <v>16</v>
      </c>
      <c r="M25" s="80"/>
      <c r="N25" s="80"/>
      <c r="O25" s="5"/>
      <c r="P25" s="103" t="s">
        <v>39</v>
      </c>
      <c r="Q25" s="104"/>
      <c r="R25" s="105"/>
      <c r="S25" s="103" t="s">
        <v>155</v>
      </c>
      <c r="T25" s="106"/>
      <c r="U25" s="107"/>
      <c r="V25" s="7"/>
      <c r="W25" s="108" t="s">
        <v>19</v>
      </c>
      <c r="X25" s="109"/>
      <c r="Y25" s="110"/>
      <c r="Z25" s="117" t="str">
        <f>IF((P26=""),"",IF(S26="全て",1,IF(S26="対象外","支給しない",IF(S26="要請時間内","要請時間内",ROUNDUP(S26/P26,3)))))</f>
        <v>要請時間内</v>
      </c>
      <c r="AA25" s="118"/>
      <c r="AB25" s="119"/>
    </row>
    <row r="26" spans="1:28" ht="12" customHeight="1">
      <c r="A26" s="126" t="s">
        <v>12</v>
      </c>
      <c r="B26" s="126"/>
      <c r="C26" s="126"/>
      <c r="D26" s="126"/>
      <c r="E26" s="126"/>
      <c r="F26" s="127">
        <v>0.41666666666666669</v>
      </c>
      <c r="G26" s="128"/>
      <c r="H26" s="128"/>
      <c r="I26" s="127">
        <v>0.79166666666666663</v>
      </c>
      <c r="J26" s="128"/>
      <c r="K26" s="128"/>
      <c r="L26" s="127"/>
      <c r="M26" s="128"/>
      <c r="N26" s="128"/>
      <c r="O26" s="6"/>
      <c r="P26" s="129">
        <f>IF(F26="","",I26-F26-L26)</f>
        <v>0.37499999999999994</v>
      </c>
      <c r="Q26" s="109"/>
      <c r="R26" s="110"/>
      <c r="S26" s="129" t="str">
        <f>IF(F26="","",IF(I26&lt;=$U$6,"要請時間内",IF(I27&lt;=$U$6,I26-$U$6,IF(I27&gt;$U$6,"対象外",I26-I27))))</f>
        <v>要請時間内</v>
      </c>
      <c r="T26" s="109"/>
      <c r="U26" s="110"/>
      <c r="V26" s="7"/>
      <c r="W26" s="111"/>
      <c r="X26" s="112"/>
      <c r="Y26" s="113"/>
      <c r="Z26" s="203"/>
      <c r="AA26" s="204"/>
      <c r="AB26" s="205"/>
    </row>
    <row r="27" spans="1:28" ht="12" customHeight="1">
      <c r="A27" s="126" t="s">
        <v>13</v>
      </c>
      <c r="B27" s="126"/>
      <c r="C27" s="126"/>
      <c r="D27" s="126"/>
      <c r="E27" s="126"/>
      <c r="F27" s="127"/>
      <c r="G27" s="128"/>
      <c r="H27" s="128"/>
      <c r="I27" s="127">
        <v>0.625</v>
      </c>
      <c r="J27" s="128"/>
      <c r="K27" s="128"/>
      <c r="L27" s="127"/>
      <c r="M27" s="128"/>
      <c r="N27" s="128"/>
      <c r="O27" s="6"/>
      <c r="P27" s="114"/>
      <c r="Q27" s="115"/>
      <c r="R27" s="116"/>
      <c r="S27" s="114"/>
      <c r="T27" s="115"/>
      <c r="U27" s="116"/>
      <c r="V27" s="7"/>
      <c r="W27" s="114"/>
      <c r="X27" s="115"/>
      <c r="Y27" s="116"/>
      <c r="Z27" s="206"/>
      <c r="AA27" s="207"/>
      <c r="AB27" s="208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02" t="s">
        <v>160</v>
      </c>
      <c r="B29" s="102"/>
      <c r="C29" s="102"/>
      <c r="D29" s="102"/>
      <c r="E29" s="102"/>
      <c r="F29" s="80" t="s">
        <v>14</v>
      </c>
      <c r="G29" s="80"/>
      <c r="H29" s="80"/>
      <c r="I29" s="80" t="s">
        <v>15</v>
      </c>
      <c r="J29" s="80"/>
      <c r="K29" s="80"/>
      <c r="L29" s="80" t="s">
        <v>16</v>
      </c>
      <c r="M29" s="80"/>
      <c r="N29" s="80"/>
      <c r="O29" s="5"/>
      <c r="P29" s="103" t="s">
        <v>39</v>
      </c>
      <c r="Q29" s="104"/>
      <c r="R29" s="105"/>
      <c r="S29" s="103" t="s">
        <v>155</v>
      </c>
      <c r="T29" s="106"/>
      <c r="U29" s="107"/>
      <c r="V29" s="7"/>
      <c r="W29" s="108" t="s">
        <v>20</v>
      </c>
      <c r="X29" s="109"/>
      <c r="Y29" s="110"/>
      <c r="Z29" s="117" t="str">
        <f>IF((P30=""),"",IF(S30="全て",1,IF(S30="対象外","支給しない",IF(S30="要請時間内","要請時間内",ROUNDUP(S30/P30,3)))))</f>
        <v>支給しない</v>
      </c>
      <c r="AA29" s="118"/>
      <c r="AB29" s="119"/>
    </row>
    <row r="30" spans="1:28" ht="12" customHeight="1">
      <c r="A30" s="126" t="s">
        <v>12</v>
      </c>
      <c r="B30" s="126"/>
      <c r="C30" s="126"/>
      <c r="D30" s="126"/>
      <c r="E30" s="126"/>
      <c r="F30" s="127">
        <v>0.41666666666666669</v>
      </c>
      <c r="G30" s="128"/>
      <c r="H30" s="128"/>
      <c r="I30" s="127">
        <v>1.0416666666666667</v>
      </c>
      <c r="J30" s="128"/>
      <c r="K30" s="128"/>
      <c r="L30" s="127"/>
      <c r="M30" s="128"/>
      <c r="N30" s="128"/>
      <c r="O30" s="6"/>
      <c r="P30" s="129">
        <f>IF(F30="","",I30-F30-L30)</f>
        <v>0.625</v>
      </c>
      <c r="Q30" s="109"/>
      <c r="R30" s="110"/>
      <c r="S30" s="129" t="str">
        <f>IF(F30="","",IF(I30&lt;=$U$6,"要請時間内",IF(I31&lt;=$U$6,I30-$U$6,IF(I31&gt;$U$6,"対象外",I30-I31))))</f>
        <v>対象外</v>
      </c>
      <c r="T30" s="109"/>
      <c r="U30" s="110"/>
      <c r="V30" s="7"/>
      <c r="W30" s="111"/>
      <c r="X30" s="112"/>
      <c r="Y30" s="113"/>
      <c r="Z30" s="203"/>
      <c r="AA30" s="204"/>
      <c r="AB30" s="205"/>
    </row>
    <row r="31" spans="1:28" ht="12" customHeight="1">
      <c r="A31" s="126" t="s">
        <v>13</v>
      </c>
      <c r="B31" s="126"/>
      <c r="C31" s="126"/>
      <c r="D31" s="126"/>
      <c r="E31" s="126"/>
      <c r="F31" s="127"/>
      <c r="G31" s="128"/>
      <c r="H31" s="128"/>
      <c r="I31" s="127">
        <v>0.91666666666666663</v>
      </c>
      <c r="J31" s="128"/>
      <c r="K31" s="128"/>
      <c r="L31" s="127"/>
      <c r="M31" s="128"/>
      <c r="N31" s="128"/>
      <c r="O31" s="6"/>
      <c r="P31" s="114"/>
      <c r="Q31" s="115"/>
      <c r="R31" s="116"/>
      <c r="S31" s="114"/>
      <c r="T31" s="115"/>
      <c r="U31" s="116"/>
      <c r="V31" s="7"/>
      <c r="W31" s="114"/>
      <c r="X31" s="115"/>
      <c r="Y31" s="116"/>
      <c r="Z31" s="206"/>
      <c r="AA31" s="207"/>
      <c r="AB31" s="208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02" t="s">
        <v>161</v>
      </c>
      <c r="B33" s="102"/>
      <c r="C33" s="102"/>
      <c r="D33" s="102"/>
      <c r="E33" s="102"/>
      <c r="F33" s="80" t="s">
        <v>14</v>
      </c>
      <c r="G33" s="80"/>
      <c r="H33" s="80"/>
      <c r="I33" s="80" t="s">
        <v>15</v>
      </c>
      <c r="J33" s="80"/>
      <c r="K33" s="80"/>
      <c r="L33" s="80" t="s">
        <v>16</v>
      </c>
      <c r="M33" s="80"/>
      <c r="N33" s="80"/>
      <c r="O33" s="5"/>
      <c r="P33" s="103" t="s">
        <v>39</v>
      </c>
      <c r="Q33" s="104"/>
      <c r="R33" s="105"/>
      <c r="S33" s="103" t="s">
        <v>155</v>
      </c>
      <c r="T33" s="106"/>
      <c r="U33" s="107"/>
      <c r="V33" s="7"/>
      <c r="W33" s="108" t="s">
        <v>21</v>
      </c>
      <c r="X33" s="109"/>
      <c r="Y33" s="110"/>
      <c r="Z33" s="117" t="str">
        <f>IF((P34=""),"",IF(S34="全て",1,IF(S34="対象外","支給しない",IF(S34="要請時間内","要請時間内",ROUNDUP(S34/P34,3)))))</f>
        <v/>
      </c>
      <c r="AA33" s="118"/>
      <c r="AB33" s="119"/>
    </row>
    <row r="34" spans="1:28" ht="12" customHeight="1">
      <c r="A34" s="126" t="s">
        <v>12</v>
      </c>
      <c r="B34" s="126"/>
      <c r="C34" s="126"/>
      <c r="D34" s="126"/>
      <c r="E34" s="126"/>
      <c r="F34" s="127"/>
      <c r="G34" s="128"/>
      <c r="H34" s="128"/>
      <c r="I34" s="127"/>
      <c r="J34" s="128"/>
      <c r="K34" s="128"/>
      <c r="L34" s="127"/>
      <c r="M34" s="128"/>
      <c r="N34" s="128"/>
      <c r="O34" s="6"/>
      <c r="P34" s="129" t="str">
        <f>IF(F34="","",I34-F34-L34)</f>
        <v/>
      </c>
      <c r="Q34" s="109"/>
      <c r="R34" s="110"/>
      <c r="S34" s="129" t="str">
        <f>IF(F34="","",IF(I34&lt;=$U$6,"要請時間内",IF(I35&lt;=$U$6,I34-$U$6,IF(I35&gt;$U$6,"対象外",I34-I35))))</f>
        <v/>
      </c>
      <c r="T34" s="109"/>
      <c r="U34" s="110"/>
      <c r="V34" s="7"/>
      <c r="W34" s="111"/>
      <c r="X34" s="112"/>
      <c r="Y34" s="113"/>
      <c r="Z34" s="203"/>
      <c r="AA34" s="204"/>
      <c r="AB34" s="205"/>
    </row>
    <row r="35" spans="1:28" ht="12" customHeight="1">
      <c r="A35" s="126" t="s">
        <v>13</v>
      </c>
      <c r="B35" s="126"/>
      <c r="C35" s="126"/>
      <c r="D35" s="126"/>
      <c r="E35" s="126"/>
      <c r="F35" s="127"/>
      <c r="G35" s="128"/>
      <c r="H35" s="128"/>
      <c r="I35" s="127"/>
      <c r="J35" s="128"/>
      <c r="K35" s="128"/>
      <c r="L35" s="127"/>
      <c r="M35" s="128"/>
      <c r="N35" s="128"/>
      <c r="O35" s="6"/>
      <c r="P35" s="114"/>
      <c r="Q35" s="115"/>
      <c r="R35" s="116"/>
      <c r="S35" s="114"/>
      <c r="T35" s="115"/>
      <c r="U35" s="116"/>
      <c r="V35" s="7"/>
      <c r="W35" s="114"/>
      <c r="X35" s="115"/>
      <c r="Y35" s="116"/>
      <c r="Z35" s="206"/>
      <c r="AA35" s="207"/>
      <c r="AB35" s="208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02" t="s">
        <v>77</v>
      </c>
      <c r="B37" s="102"/>
      <c r="C37" s="102"/>
      <c r="D37" s="102"/>
      <c r="E37" s="102"/>
      <c r="F37" s="80" t="s">
        <v>14</v>
      </c>
      <c r="G37" s="80"/>
      <c r="H37" s="80"/>
      <c r="I37" s="80" t="s">
        <v>15</v>
      </c>
      <c r="J37" s="80"/>
      <c r="K37" s="80"/>
      <c r="L37" s="80" t="s">
        <v>16</v>
      </c>
      <c r="M37" s="80"/>
      <c r="N37" s="80"/>
      <c r="O37" s="5"/>
      <c r="P37" s="103" t="s">
        <v>39</v>
      </c>
      <c r="Q37" s="104"/>
      <c r="R37" s="105"/>
      <c r="S37" s="103" t="s">
        <v>155</v>
      </c>
      <c r="T37" s="106"/>
      <c r="U37" s="107"/>
      <c r="V37" s="7"/>
      <c r="W37" s="108" t="s">
        <v>33</v>
      </c>
      <c r="X37" s="109"/>
      <c r="Y37" s="110"/>
      <c r="Z37" s="117" t="str">
        <f>IF((P38=""),"",IF(S38="全て",1,IF(S38="対象外","支給しない",IF(S38="要請時間内","要請時間内",ROUNDUP(S38/P38,3)))))</f>
        <v/>
      </c>
      <c r="AA37" s="118"/>
      <c r="AB37" s="119"/>
    </row>
    <row r="38" spans="1:28" ht="12" customHeight="1">
      <c r="A38" s="126" t="s">
        <v>12</v>
      </c>
      <c r="B38" s="126"/>
      <c r="C38" s="126"/>
      <c r="D38" s="126"/>
      <c r="E38" s="126"/>
      <c r="F38" s="127"/>
      <c r="G38" s="128"/>
      <c r="H38" s="128"/>
      <c r="I38" s="127"/>
      <c r="J38" s="128"/>
      <c r="K38" s="128"/>
      <c r="L38" s="127"/>
      <c r="M38" s="128"/>
      <c r="N38" s="128"/>
      <c r="O38" s="6"/>
      <c r="P38" s="129" t="str">
        <f>IF(F38="","",I38-F38-L38)</f>
        <v/>
      </c>
      <c r="Q38" s="109"/>
      <c r="R38" s="110"/>
      <c r="S38" s="129" t="str">
        <f>IF(F38="","",IF(I38&lt;=$U$6,"要請時間内",IF(I39&lt;=$U$6,I38-$U$6,IF(I39&gt;$U$6,"対象外",I38-I39))))</f>
        <v/>
      </c>
      <c r="T38" s="109"/>
      <c r="U38" s="110"/>
      <c r="V38" s="7"/>
      <c r="W38" s="111"/>
      <c r="X38" s="112"/>
      <c r="Y38" s="113"/>
      <c r="Z38" s="203"/>
      <c r="AA38" s="204"/>
      <c r="AB38" s="205"/>
    </row>
    <row r="39" spans="1:28" ht="12" customHeight="1">
      <c r="A39" s="126" t="s">
        <v>13</v>
      </c>
      <c r="B39" s="126"/>
      <c r="C39" s="126"/>
      <c r="D39" s="126"/>
      <c r="E39" s="126"/>
      <c r="F39" s="127"/>
      <c r="G39" s="128"/>
      <c r="H39" s="128"/>
      <c r="I39" s="127"/>
      <c r="J39" s="128"/>
      <c r="K39" s="128"/>
      <c r="L39" s="127"/>
      <c r="M39" s="128"/>
      <c r="N39" s="128"/>
      <c r="O39" s="6"/>
      <c r="P39" s="114"/>
      <c r="Q39" s="115"/>
      <c r="R39" s="116"/>
      <c r="S39" s="114"/>
      <c r="T39" s="115"/>
      <c r="U39" s="116"/>
      <c r="V39" s="7"/>
      <c r="W39" s="114"/>
      <c r="X39" s="115"/>
      <c r="Y39" s="116"/>
      <c r="Z39" s="206"/>
      <c r="AA39" s="207"/>
      <c r="AB39" s="208"/>
    </row>
    <row r="40" spans="1:28" ht="12" customHeight="1">
      <c r="Z40" s="95" t="s">
        <v>98</v>
      </c>
      <c r="AA40" s="95"/>
      <c r="AB40" s="95"/>
    </row>
    <row r="41" spans="1:28" ht="12" customHeight="1">
      <c r="A41" s="2" t="s">
        <v>53</v>
      </c>
      <c r="P41" s="149" t="s">
        <v>57</v>
      </c>
      <c r="Q41" s="150"/>
      <c r="R41" s="150"/>
      <c r="S41" s="149" t="s">
        <v>124</v>
      </c>
      <c r="T41" s="150"/>
      <c r="U41" s="150"/>
      <c r="Z41" s="44"/>
      <c r="AA41" s="44"/>
      <c r="AB41" s="44"/>
    </row>
    <row r="42" spans="1:28" ht="12" customHeight="1">
      <c r="A42" s="156" t="s">
        <v>54</v>
      </c>
      <c r="B42" s="132"/>
      <c r="C42" s="132"/>
      <c r="D42" s="132"/>
      <c r="E42" s="132"/>
      <c r="F42" s="292"/>
      <c r="G42" s="292"/>
      <c r="H42" s="293"/>
      <c r="I42" s="57"/>
      <c r="J42" s="54"/>
      <c r="K42" s="54"/>
      <c r="L42" s="58"/>
      <c r="M42" s="58"/>
      <c r="N42" s="5"/>
      <c r="P42" s="183" t="s">
        <v>55</v>
      </c>
      <c r="Q42" s="270"/>
      <c r="R42" s="271"/>
      <c r="S42" s="319">
        <f>IF((I43=""),"",ROUNDUP(I44/I43,3))</f>
        <v>1</v>
      </c>
      <c r="T42" s="320"/>
      <c r="U42" s="321"/>
    </row>
    <row r="43" spans="1:28" ht="12" customHeight="1">
      <c r="A43" s="156" t="s">
        <v>58</v>
      </c>
      <c r="B43" s="132"/>
      <c r="C43" s="132"/>
      <c r="D43" s="132"/>
      <c r="E43" s="132"/>
      <c r="F43" s="292"/>
      <c r="G43" s="292"/>
      <c r="H43" s="293"/>
      <c r="I43" s="328">
        <v>10</v>
      </c>
      <c r="J43" s="329"/>
      <c r="K43" s="12" t="s">
        <v>59</v>
      </c>
      <c r="L43" s="13" t="s">
        <v>102</v>
      </c>
      <c r="M43" s="13"/>
      <c r="N43" s="6"/>
      <c r="P43" s="316"/>
      <c r="Q43" s="317"/>
      <c r="R43" s="318"/>
      <c r="S43" s="322"/>
      <c r="T43" s="323"/>
      <c r="U43" s="324"/>
    </row>
    <row r="44" spans="1:28" ht="12" customHeight="1">
      <c r="A44" s="156" t="s">
        <v>60</v>
      </c>
      <c r="B44" s="132"/>
      <c r="C44" s="132"/>
      <c r="D44" s="132"/>
      <c r="E44" s="132"/>
      <c r="F44" s="292"/>
      <c r="G44" s="292"/>
      <c r="H44" s="293"/>
      <c r="I44" s="328">
        <v>10</v>
      </c>
      <c r="J44" s="329"/>
      <c r="K44" s="12" t="s">
        <v>59</v>
      </c>
      <c r="L44" s="13" t="s">
        <v>123</v>
      </c>
      <c r="M44" s="13"/>
      <c r="N44" s="6"/>
      <c r="P44" s="272"/>
      <c r="Q44" s="149"/>
      <c r="R44" s="273"/>
      <c r="S44" s="325"/>
      <c r="T44" s="326"/>
      <c r="U44" s="327"/>
    </row>
    <row r="45" spans="1:28" ht="6" customHeight="1"/>
    <row r="46" spans="1:28" ht="12" customHeight="1">
      <c r="A46" s="156" t="s">
        <v>61</v>
      </c>
      <c r="B46" s="132"/>
      <c r="C46" s="132"/>
      <c r="D46" s="132"/>
      <c r="E46" s="132"/>
      <c r="F46" s="292"/>
      <c r="G46" s="292"/>
      <c r="H46" s="293"/>
      <c r="I46" s="57"/>
      <c r="J46" s="54"/>
      <c r="K46" s="54"/>
      <c r="L46" s="58"/>
      <c r="M46" s="58"/>
      <c r="N46" s="5"/>
      <c r="P46" s="183" t="s">
        <v>62</v>
      </c>
      <c r="Q46" s="270"/>
      <c r="R46" s="271"/>
      <c r="S46" s="319" t="str">
        <f>IF((I47=""),"",ROUNDUP(I48/I47,3))</f>
        <v/>
      </c>
      <c r="T46" s="320"/>
      <c r="U46" s="321"/>
    </row>
    <row r="47" spans="1:28" ht="12" customHeight="1">
      <c r="A47" s="156" t="s">
        <v>58</v>
      </c>
      <c r="B47" s="132"/>
      <c r="C47" s="132"/>
      <c r="D47" s="132"/>
      <c r="E47" s="132"/>
      <c r="F47" s="292"/>
      <c r="G47" s="292"/>
      <c r="H47" s="293"/>
      <c r="I47" s="328"/>
      <c r="J47" s="329"/>
      <c r="K47" s="12" t="s">
        <v>59</v>
      </c>
      <c r="L47" s="13"/>
      <c r="M47" s="13"/>
      <c r="N47" s="6"/>
      <c r="P47" s="316"/>
      <c r="Q47" s="317"/>
      <c r="R47" s="318"/>
      <c r="S47" s="322"/>
      <c r="T47" s="323"/>
      <c r="U47" s="324"/>
    </row>
    <row r="48" spans="1:28" ht="12" customHeight="1">
      <c r="A48" s="156" t="s">
        <v>60</v>
      </c>
      <c r="B48" s="132"/>
      <c r="C48" s="132"/>
      <c r="D48" s="132"/>
      <c r="E48" s="132"/>
      <c r="F48" s="292"/>
      <c r="G48" s="292"/>
      <c r="H48" s="293"/>
      <c r="I48" s="328"/>
      <c r="J48" s="329"/>
      <c r="K48" s="12" t="s">
        <v>59</v>
      </c>
      <c r="L48" s="13"/>
      <c r="M48" s="13"/>
      <c r="N48" s="6"/>
      <c r="P48" s="272"/>
      <c r="Q48" s="149"/>
      <c r="R48" s="273"/>
      <c r="S48" s="325"/>
      <c r="T48" s="326"/>
      <c r="U48" s="327"/>
    </row>
    <row r="49" spans="1:33" ht="6" customHeight="1"/>
    <row r="50" spans="1:33" ht="12" customHeight="1">
      <c r="A50" s="156" t="s">
        <v>63</v>
      </c>
      <c r="B50" s="132"/>
      <c r="C50" s="132"/>
      <c r="D50" s="132"/>
      <c r="E50" s="132"/>
      <c r="F50" s="292"/>
      <c r="G50" s="292"/>
      <c r="H50" s="293"/>
      <c r="I50" s="57"/>
      <c r="J50" s="54"/>
      <c r="K50" s="54"/>
      <c r="L50" s="58"/>
      <c r="M50" s="58"/>
      <c r="N50" s="5"/>
      <c r="P50" s="183" t="s">
        <v>64</v>
      </c>
      <c r="Q50" s="270"/>
      <c r="R50" s="271"/>
      <c r="S50" s="319" t="str">
        <f>IF((I51=""),"",ROUNDUP(I52/I51,3))</f>
        <v/>
      </c>
      <c r="T50" s="320"/>
      <c r="U50" s="321"/>
    </row>
    <row r="51" spans="1:33" ht="12" customHeight="1">
      <c r="A51" s="156" t="s">
        <v>58</v>
      </c>
      <c r="B51" s="132"/>
      <c r="C51" s="132"/>
      <c r="D51" s="132"/>
      <c r="E51" s="132"/>
      <c r="F51" s="292"/>
      <c r="G51" s="292"/>
      <c r="H51" s="293"/>
      <c r="I51" s="328"/>
      <c r="J51" s="329"/>
      <c r="K51" s="12" t="s">
        <v>59</v>
      </c>
      <c r="L51" s="13"/>
      <c r="M51" s="13"/>
      <c r="N51" s="6"/>
      <c r="P51" s="316"/>
      <c r="Q51" s="317"/>
      <c r="R51" s="318"/>
      <c r="S51" s="322"/>
      <c r="T51" s="323"/>
      <c r="U51" s="324"/>
    </row>
    <row r="52" spans="1:33" ht="12" customHeight="1">
      <c r="A52" s="156" t="s">
        <v>60</v>
      </c>
      <c r="B52" s="132"/>
      <c r="C52" s="132"/>
      <c r="D52" s="132"/>
      <c r="E52" s="132"/>
      <c r="F52" s="292"/>
      <c r="G52" s="292"/>
      <c r="H52" s="293"/>
      <c r="I52" s="328"/>
      <c r="J52" s="329"/>
      <c r="K52" s="12" t="s">
        <v>59</v>
      </c>
      <c r="L52" s="13"/>
      <c r="M52" s="13"/>
      <c r="N52" s="6"/>
      <c r="P52" s="272"/>
      <c r="Q52" s="149"/>
      <c r="R52" s="273"/>
      <c r="S52" s="325"/>
      <c r="T52" s="326"/>
      <c r="U52" s="327"/>
    </row>
    <row r="53" spans="1:33" ht="6" customHeight="1"/>
    <row r="54" spans="1:33" ht="12" customHeight="1">
      <c r="A54" s="2" t="s">
        <v>29</v>
      </c>
    </row>
    <row r="55" spans="1:33" ht="16.899999999999999" customHeight="1">
      <c r="A55" s="98" t="s">
        <v>30</v>
      </c>
      <c r="B55" s="181"/>
      <c r="C55" s="181"/>
      <c r="D55" s="183" t="s">
        <v>56</v>
      </c>
      <c r="E55" s="184"/>
      <c r="F55" s="264" t="s">
        <v>128</v>
      </c>
      <c r="G55" s="271"/>
      <c r="H55" s="151" t="s">
        <v>37</v>
      </c>
      <c r="I55" s="191"/>
      <c r="J55" s="191"/>
      <c r="K55" s="191"/>
      <c r="L55" s="191"/>
      <c r="M55" s="192"/>
      <c r="N55" s="183" t="s">
        <v>57</v>
      </c>
      <c r="O55" s="184"/>
      <c r="P55" s="264" t="s">
        <v>104</v>
      </c>
      <c r="Q55" s="271"/>
      <c r="R55" s="193" t="s">
        <v>92</v>
      </c>
      <c r="S55" s="194"/>
      <c r="T55" s="194"/>
      <c r="U55" s="194"/>
      <c r="V55" s="195"/>
    </row>
    <row r="56" spans="1:33" ht="16.899999999999999" customHeight="1">
      <c r="A56" s="182"/>
      <c r="B56" s="182"/>
      <c r="C56" s="182"/>
      <c r="D56" s="185"/>
      <c r="E56" s="186"/>
      <c r="F56" s="272"/>
      <c r="G56" s="273"/>
      <c r="H56" s="197" t="s">
        <v>125</v>
      </c>
      <c r="I56" s="198"/>
      <c r="J56" s="199" t="s">
        <v>126</v>
      </c>
      <c r="K56" s="200"/>
      <c r="L56" s="201" t="s">
        <v>127</v>
      </c>
      <c r="M56" s="202"/>
      <c r="N56" s="185"/>
      <c r="O56" s="186"/>
      <c r="P56" s="272"/>
      <c r="Q56" s="273"/>
      <c r="R56" s="196"/>
      <c r="S56" s="194"/>
      <c r="T56" s="194"/>
      <c r="U56" s="194"/>
      <c r="V56" s="195"/>
      <c r="W56" s="96" t="s">
        <v>156</v>
      </c>
      <c r="X56" s="96"/>
      <c r="Y56" s="96"/>
      <c r="Z56" s="96" t="s">
        <v>157</v>
      </c>
      <c r="AA56" s="96"/>
      <c r="AB56" s="96"/>
      <c r="AD56" s="55" t="s">
        <v>34</v>
      </c>
      <c r="AE56" s="56"/>
      <c r="AF56" s="56"/>
      <c r="AG56" s="2" t="s">
        <v>129</v>
      </c>
    </row>
    <row r="57" spans="1:33" ht="13.15" customHeight="1">
      <c r="A57" s="87">
        <v>44348</v>
      </c>
      <c r="B57" s="167"/>
      <c r="C57" s="167"/>
      <c r="D57" s="88" t="s">
        <v>34</v>
      </c>
      <c r="E57" s="168"/>
      <c r="F57" s="169">
        <f>IF(D57="","",IF(D57="対応なし","支給しない",(VLOOKUP(D57,$W$21:$AB$39,4,FALSE))))</f>
        <v>8.4000000000000005E-2</v>
      </c>
      <c r="G57" s="170"/>
      <c r="H57" s="171">
        <f>IF(D57="","",IF(SUM(J57:M57)&gt;=10,SUM(J57:M57),0))</f>
        <v>15</v>
      </c>
      <c r="I57" s="107"/>
      <c r="J57" s="172">
        <v>10</v>
      </c>
      <c r="K57" s="168"/>
      <c r="L57" s="172">
        <v>5</v>
      </c>
      <c r="M57" s="168"/>
      <c r="N57" s="358"/>
      <c r="O57" s="359"/>
      <c r="P57" s="360" t="str">
        <f>IF(N57="","",IF(N57="対応なし","支給しない",VLOOKUP(N57,$P$42:$U$52,4,FALSE)))</f>
        <v/>
      </c>
      <c r="Q57" s="361"/>
      <c r="R57" s="176" t="str">
        <f>IF(OR(F57="",P57=""),"",IF(OR(F57="支給しない",P57="支給しない"),"対象外",IF(OR(F57="要請時間内",P57="要請時間内"),"要請時間内",ROUNDUP(($U$12+H57*2000+L57*20000)*F57,-3)+ROUNDUP(P57*$O$17,-3))))</f>
        <v/>
      </c>
      <c r="S57" s="179"/>
      <c r="T57" s="179"/>
      <c r="U57" s="179"/>
      <c r="V57" s="180"/>
      <c r="W57" s="370" t="e">
        <f>IF(F57="","",IF(F57="支給しない","対象外",IF(F57="要請時間内","要請時間内",R57-Z57)))</f>
        <v>#VALUE!</v>
      </c>
      <c r="X57" s="370"/>
      <c r="Y57" s="370"/>
      <c r="Z57" s="370" t="str">
        <f>IF(R57="","",IF(R57="対象外","",IF(R57="要請時間内","",ROUNDUP(P57*$O$17,-3))))</f>
        <v/>
      </c>
      <c r="AA57" s="370"/>
      <c r="AB57" s="370"/>
      <c r="AD57" s="55" t="s">
        <v>35</v>
      </c>
      <c r="AE57" s="56"/>
      <c r="AF57" s="56"/>
      <c r="AG57" s="2" t="s">
        <v>130</v>
      </c>
    </row>
    <row r="58" spans="1:33" ht="13.15" customHeight="1">
      <c r="A58" s="87">
        <v>44349</v>
      </c>
      <c r="B58" s="167"/>
      <c r="C58" s="167"/>
      <c r="D58" s="88"/>
      <c r="E58" s="371"/>
      <c r="F58" s="169" t="str">
        <f t="shared" ref="F58:F76" si="0">IF(D58="","",IF(D58="対応なし","支給しない",(VLOOKUP(D58,$W$21:$AB$39,4,FALSE))))</f>
        <v/>
      </c>
      <c r="G58" s="170"/>
      <c r="H58" s="171" t="str">
        <f t="shared" ref="H58:H76" si="1">IF(D58="","",IF(SUM(J58:M58)&gt;=10,SUM(J58:M58),0))</f>
        <v/>
      </c>
      <c r="I58" s="107"/>
      <c r="J58" s="172"/>
      <c r="K58" s="168"/>
      <c r="L58" s="172"/>
      <c r="M58" s="168"/>
      <c r="N58" s="358"/>
      <c r="O58" s="359"/>
      <c r="P58" s="360" t="str">
        <f t="shared" ref="P58:P76" si="2">IF(N58="","",IF(N58="対応なし","支給しない",VLOOKUP(N58,$P$42:$U$52,4,FALSE)))</f>
        <v/>
      </c>
      <c r="Q58" s="361"/>
      <c r="R58" s="365" t="str">
        <f t="shared" ref="R58:R76" si="3">IF(OR(F58="",P58=""),"",IF(OR(F58="支給しない",P58="支給しない"),"対象外",IF(OR(F58="要請時間内",P58="要請時間内"),"要請時間内",ROUNDUP(($U$12+H58*2000+L58*20000)*F58,-3)+ROUNDUP(P58*$O$17,-3))))</f>
        <v/>
      </c>
      <c r="S58" s="366"/>
      <c r="T58" s="366"/>
      <c r="U58" s="366"/>
      <c r="V58" s="367"/>
      <c r="W58" s="368" t="str">
        <f t="shared" ref="W58:W76" si="4">IF(F58="","",IF(F58="支給しない","対象外",IF(F58="要請時間内","要請時間内",R58-Z58)))</f>
        <v/>
      </c>
      <c r="X58" s="368"/>
      <c r="Y58" s="368"/>
      <c r="Z58" s="369" t="str">
        <f t="shared" ref="Z58:Z76" si="5">IF(R58="","",IF(R58="対象外","",IF(R58="要請時間内","",ROUNDUP(P58*$O$17,-3))))</f>
        <v/>
      </c>
      <c r="AA58" s="369"/>
      <c r="AB58" s="369"/>
      <c r="AD58" s="55" t="s">
        <v>46</v>
      </c>
      <c r="AE58" s="56"/>
      <c r="AF58" s="56"/>
      <c r="AG58" s="2" t="s">
        <v>131</v>
      </c>
    </row>
    <row r="59" spans="1:33" ht="13.15" customHeight="1">
      <c r="A59" s="87">
        <v>44350</v>
      </c>
      <c r="B59" s="167"/>
      <c r="C59" s="167"/>
      <c r="D59" s="88"/>
      <c r="E59" s="168"/>
      <c r="F59" s="169" t="str">
        <f t="shared" si="0"/>
        <v/>
      </c>
      <c r="G59" s="170"/>
      <c r="H59" s="171" t="str">
        <f t="shared" si="1"/>
        <v/>
      </c>
      <c r="I59" s="107"/>
      <c r="J59" s="172"/>
      <c r="K59" s="168"/>
      <c r="L59" s="172"/>
      <c r="M59" s="168"/>
      <c r="N59" s="358"/>
      <c r="O59" s="359"/>
      <c r="P59" s="360" t="str">
        <f t="shared" si="2"/>
        <v/>
      </c>
      <c r="Q59" s="361"/>
      <c r="R59" s="365" t="str">
        <f t="shared" si="3"/>
        <v/>
      </c>
      <c r="S59" s="366"/>
      <c r="T59" s="366"/>
      <c r="U59" s="366"/>
      <c r="V59" s="367"/>
      <c r="W59" s="368" t="str">
        <f t="shared" si="4"/>
        <v/>
      </c>
      <c r="X59" s="368"/>
      <c r="Y59" s="368"/>
      <c r="Z59" s="369" t="str">
        <f t="shared" si="5"/>
        <v/>
      </c>
      <c r="AA59" s="369"/>
      <c r="AB59" s="369"/>
      <c r="AD59" s="55" t="s">
        <v>36</v>
      </c>
      <c r="AE59" s="56"/>
      <c r="AF59" s="56"/>
    </row>
    <row r="60" spans="1:33" ht="13.15" customHeight="1">
      <c r="A60" s="87">
        <v>44351</v>
      </c>
      <c r="B60" s="167"/>
      <c r="C60" s="167"/>
      <c r="D60" s="88"/>
      <c r="E60" s="168"/>
      <c r="F60" s="169" t="str">
        <f t="shared" si="0"/>
        <v/>
      </c>
      <c r="G60" s="170"/>
      <c r="H60" s="171" t="str">
        <f t="shared" si="1"/>
        <v/>
      </c>
      <c r="I60" s="107"/>
      <c r="J60" s="172"/>
      <c r="K60" s="168"/>
      <c r="L60" s="172"/>
      <c r="M60" s="168"/>
      <c r="N60" s="358"/>
      <c r="O60" s="359"/>
      <c r="P60" s="360" t="str">
        <f t="shared" si="2"/>
        <v/>
      </c>
      <c r="Q60" s="361"/>
      <c r="R60" s="365" t="str">
        <f t="shared" si="3"/>
        <v/>
      </c>
      <c r="S60" s="366"/>
      <c r="T60" s="366"/>
      <c r="U60" s="366"/>
      <c r="V60" s="367"/>
      <c r="W60" s="368" t="str">
        <f t="shared" si="4"/>
        <v/>
      </c>
      <c r="X60" s="368"/>
      <c r="Y60" s="368"/>
      <c r="Z60" s="369" t="str">
        <f t="shared" si="5"/>
        <v/>
      </c>
      <c r="AA60" s="369"/>
      <c r="AB60" s="369"/>
      <c r="AD60" s="55" t="s">
        <v>47</v>
      </c>
      <c r="AE60" s="56"/>
      <c r="AF60" s="56"/>
    </row>
    <row r="61" spans="1:33" ht="13.15" customHeight="1">
      <c r="A61" s="87">
        <v>44352</v>
      </c>
      <c r="B61" s="167"/>
      <c r="C61" s="167"/>
      <c r="D61" s="88"/>
      <c r="E61" s="90"/>
      <c r="F61" s="169" t="str">
        <f t="shared" si="0"/>
        <v/>
      </c>
      <c r="G61" s="170"/>
      <c r="H61" s="171" t="str">
        <f t="shared" si="1"/>
        <v/>
      </c>
      <c r="I61" s="107"/>
      <c r="J61" s="172"/>
      <c r="K61" s="168"/>
      <c r="L61" s="172"/>
      <c r="M61" s="168"/>
      <c r="N61" s="358"/>
      <c r="O61" s="359"/>
      <c r="P61" s="360" t="str">
        <f t="shared" si="2"/>
        <v/>
      </c>
      <c r="Q61" s="361"/>
      <c r="R61" s="365" t="str">
        <f t="shared" si="3"/>
        <v/>
      </c>
      <c r="S61" s="366"/>
      <c r="T61" s="366"/>
      <c r="U61" s="366"/>
      <c r="V61" s="367"/>
      <c r="W61" s="368" t="str">
        <f t="shared" si="4"/>
        <v/>
      </c>
      <c r="X61" s="368"/>
      <c r="Y61" s="368"/>
      <c r="Z61" s="369" t="str">
        <f t="shared" si="5"/>
        <v/>
      </c>
      <c r="AA61" s="369"/>
      <c r="AB61" s="369"/>
      <c r="AD61" s="2" t="s">
        <v>96</v>
      </c>
      <c r="AE61" s="56"/>
      <c r="AF61" s="56"/>
    </row>
    <row r="62" spans="1:33" ht="13.15" customHeight="1">
      <c r="A62" s="87">
        <v>44353</v>
      </c>
      <c r="B62" s="167"/>
      <c r="C62" s="167"/>
      <c r="D62" s="88"/>
      <c r="E62" s="168"/>
      <c r="F62" s="169" t="str">
        <f t="shared" si="0"/>
        <v/>
      </c>
      <c r="G62" s="170"/>
      <c r="H62" s="171" t="str">
        <f t="shared" si="1"/>
        <v/>
      </c>
      <c r="I62" s="107"/>
      <c r="J62" s="172"/>
      <c r="K62" s="168"/>
      <c r="L62" s="172"/>
      <c r="M62" s="168"/>
      <c r="N62" s="358"/>
      <c r="O62" s="359"/>
      <c r="P62" s="360" t="str">
        <f t="shared" si="2"/>
        <v/>
      </c>
      <c r="Q62" s="361"/>
      <c r="R62" s="365" t="str">
        <f t="shared" si="3"/>
        <v/>
      </c>
      <c r="S62" s="366"/>
      <c r="T62" s="366"/>
      <c r="U62" s="366"/>
      <c r="V62" s="367"/>
      <c r="W62" s="368" t="str">
        <f t="shared" si="4"/>
        <v/>
      </c>
      <c r="X62" s="368"/>
      <c r="Y62" s="368"/>
      <c r="Z62" s="369" t="str">
        <f t="shared" si="5"/>
        <v/>
      </c>
      <c r="AA62" s="369"/>
      <c r="AB62" s="369"/>
      <c r="AE62" s="56"/>
      <c r="AF62" s="56"/>
    </row>
    <row r="63" spans="1:33" ht="13.15" customHeight="1">
      <c r="A63" s="87">
        <v>44354</v>
      </c>
      <c r="B63" s="167"/>
      <c r="C63" s="167"/>
      <c r="D63" s="88"/>
      <c r="E63" s="168"/>
      <c r="F63" s="169" t="str">
        <f t="shared" si="0"/>
        <v/>
      </c>
      <c r="G63" s="170"/>
      <c r="H63" s="171" t="str">
        <f t="shared" si="1"/>
        <v/>
      </c>
      <c r="I63" s="107"/>
      <c r="J63" s="172"/>
      <c r="K63" s="168"/>
      <c r="L63" s="172"/>
      <c r="M63" s="168"/>
      <c r="N63" s="358"/>
      <c r="O63" s="359"/>
      <c r="P63" s="360" t="str">
        <f t="shared" si="2"/>
        <v/>
      </c>
      <c r="Q63" s="361"/>
      <c r="R63" s="365" t="str">
        <f t="shared" si="3"/>
        <v/>
      </c>
      <c r="S63" s="366"/>
      <c r="T63" s="366"/>
      <c r="U63" s="366"/>
      <c r="V63" s="367"/>
      <c r="W63" s="368" t="str">
        <f t="shared" si="4"/>
        <v/>
      </c>
      <c r="X63" s="368"/>
      <c r="Y63" s="368"/>
      <c r="Z63" s="369" t="str">
        <f t="shared" si="5"/>
        <v/>
      </c>
      <c r="AA63" s="369"/>
      <c r="AB63" s="369"/>
    </row>
    <row r="64" spans="1:33" ht="13.15" customHeight="1">
      <c r="A64" s="87">
        <v>44355</v>
      </c>
      <c r="B64" s="167"/>
      <c r="C64" s="167"/>
      <c r="D64" s="88"/>
      <c r="E64" s="168"/>
      <c r="F64" s="169" t="str">
        <f t="shared" si="0"/>
        <v/>
      </c>
      <c r="G64" s="170"/>
      <c r="H64" s="171" t="str">
        <f t="shared" si="1"/>
        <v/>
      </c>
      <c r="I64" s="107"/>
      <c r="J64" s="172"/>
      <c r="K64" s="168"/>
      <c r="L64" s="172"/>
      <c r="M64" s="168"/>
      <c r="N64" s="358"/>
      <c r="O64" s="359"/>
      <c r="P64" s="360" t="str">
        <f t="shared" si="2"/>
        <v/>
      </c>
      <c r="Q64" s="361"/>
      <c r="R64" s="365" t="str">
        <f t="shared" si="3"/>
        <v/>
      </c>
      <c r="S64" s="366"/>
      <c r="T64" s="366"/>
      <c r="U64" s="366"/>
      <c r="V64" s="367"/>
      <c r="W64" s="368" t="str">
        <f t="shared" si="4"/>
        <v/>
      </c>
      <c r="X64" s="368"/>
      <c r="Y64" s="368"/>
      <c r="Z64" s="369" t="str">
        <f t="shared" si="5"/>
        <v/>
      </c>
      <c r="AA64" s="369"/>
      <c r="AB64" s="369"/>
    </row>
    <row r="65" spans="1:33" ht="13.15" customHeight="1">
      <c r="A65" s="87">
        <v>44356</v>
      </c>
      <c r="B65" s="167"/>
      <c r="C65" s="167"/>
      <c r="D65" s="88"/>
      <c r="E65" s="168"/>
      <c r="F65" s="169" t="str">
        <f t="shared" si="0"/>
        <v/>
      </c>
      <c r="G65" s="170"/>
      <c r="H65" s="171" t="str">
        <f t="shared" si="1"/>
        <v/>
      </c>
      <c r="I65" s="107"/>
      <c r="J65" s="172"/>
      <c r="K65" s="168"/>
      <c r="L65" s="172"/>
      <c r="M65" s="168"/>
      <c r="N65" s="358"/>
      <c r="O65" s="359"/>
      <c r="P65" s="360" t="str">
        <f t="shared" si="2"/>
        <v/>
      </c>
      <c r="Q65" s="361"/>
      <c r="R65" s="365" t="str">
        <f t="shared" si="3"/>
        <v/>
      </c>
      <c r="S65" s="366"/>
      <c r="T65" s="366"/>
      <c r="U65" s="366"/>
      <c r="V65" s="367"/>
      <c r="W65" s="368" t="str">
        <f t="shared" si="4"/>
        <v/>
      </c>
      <c r="X65" s="368"/>
      <c r="Y65" s="368"/>
      <c r="Z65" s="369" t="str">
        <f t="shared" si="5"/>
        <v/>
      </c>
      <c r="AA65" s="369"/>
      <c r="AB65" s="369"/>
    </row>
    <row r="66" spans="1:33" ht="13.15" customHeight="1">
      <c r="A66" s="87">
        <v>44357</v>
      </c>
      <c r="B66" s="167"/>
      <c r="C66" s="167"/>
      <c r="D66" s="88"/>
      <c r="E66" s="168"/>
      <c r="F66" s="169" t="str">
        <f t="shared" si="0"/>
        <v/>
      </c>
      <c r="G66" s="170"/>
      <c r="H66" s="171" t="str">
        <f t="shared" si="1"/>
        <v/>
      </c>
      <c r="I66" s="107"/>
      <c r="J66" s="172"/>
      <c r="K66" s="168"/>
      <c r="L66" s="172"/>
      <c r="M66" s="168"/>
      <c r="N66" s="358"/>
      <c r="O66" s="359"/>
      <c r="P66" s="360" t="str">
        <f t="shared" si="2"/>
        <v/>
      </c>
      <c r="Q66" s="361"/>
      <c r="R66" s="365" t="str">
        <f t="shared" si="3"/>
        <v/>
      </c>
      <c r="S66" s="366"/>
      <c r="T66" s="366"/>
      <c r="U66" s="366"/>
      <c r="V66" s="367"/>
      <c r="W66" s="368" t="str">
        <f t="shared" si="4"/>
        <v/>
      </c>
      <c r="X66" s="368"/>
      <c r="Y66" s="368"/>
      <c r="Z66" s="369" t="str">
        <f t="shared" si="5"/>
        <v/>
      </c>
      <c r="AA66" s="369"/>
      <c r="AB66" s="369"/>
    </row>
    <row r="67" spans="1:33" ht="13.15" customHeight="1">
      <c r="A67" s="87">
        <v>44358</v>
      </c>
      <c r="B67" s="167"/>
      <c r="C67" s="167"/>
      <c r="D67" s="88"/>
      <c r="E67" s="168"/>
      <c r="F67" s="169" t="str">
        <f t="shared" si="0"/>
        <v/>
      </c>
      <c r="G67" s="170"/>
      <c r="H67" s="171" t="str">
        <f t="shared" si="1"/>
        <v/>
      </c>
      <c r="I67" s="107"/>
      <c r="J67" s="172"/>
      <c r="K67" s="168"/>
      <c r="L67" s="172"/>
      <c r="M67" s="168"/>
      <c r="N67" s="358"/>
      <c r="O67" s="359"/>
      <c r="P67" s="360" t="str">
        <f t="shared" si="2"/>
        <v/>
      </c>
      <c r="Q67" s="361"/>
      <c r="R67" s="365" t="str">
        <f t="shared" si="3"/>
        <v/>
      </c>
      <c r="S67" s="366"/>
      <c r="T67" s="366"/>
      <c r="U67" s="366"/>
      <c r="V67" s="367"/>
      <c r="W67" s="368" t="str">
        <f t="shared" si="4"/>
        <v/>
      </c>
      <c r="X67" s="368"/>
      <c r="Y67" s="368"/>
      <c r="Z67" s="369" t="str">
        <f t="shared" si="5"/>
        <v/>
      </c>
      <c r="AA67" s="369"/>
      <c r="AB67" s="369"/>
    </row>
    <row r="68" spans="1:33" ht="13.15" customHeight="1">
      <c r="A68" s="87">
        <v>44359</v>
      </c>
      <c r="B68" s="167"/>
      <c r="C68" s="167"/>
      <c r="D68" s="88"/>
      <c r="E68" s="168"/>
      <c r="F68" s="169" t="str">
        <f t="shared" si="0"/>
        <v/>
      </c>
      <c r="G68" s="170"/>
      <c r="H68" s="171" t="str">
        <f t="shared" si="1"/>
        <v/>
      </c>
      <c r="I68" s="107"/>
      <c r="J68" s="172"/>
      <c r="K68" s="168"/>
      <c r="L68" s="172"/>
      <c r="M68" s="168"/>
      <c r="N68" s="358"/>
      <c r="O68" s="359"/>
      <c r="P68" s="360" t="str">
        <f t="shared" si="2"/>
        <v/>
      </c>
      <c r="Q68" s="361"/>
      <c r="R68" s="365" t="str">
        <f t="shared" si="3"/>
        <v/>
      </c>
      <c r="S68" s="366"/>
      <c r="T68" s="366"/>
      <c r="U68" s="366"/>
      <c r="V68" s="367"/>
      <c r="W68" s="368" t="str">
        <f t="shared" si="4"/>
        <v/>
      </c>
      <c r="X68" s="368"/>
      <c r="Y68" s="368"/>
      <c r="Z68" s="369" t="str">
        <f t="shared" si="5"/>
        <v/>
      </c>
      <c r="AA68" s="369"/>
      <c r="AB68" s="369"/>
    </row>
    <row r="69" spans="1:33" ht="13.15" customHeight="1">
      <c r="A69" s="87">
        <v>44360</v>
      </c>
      <c r="B69" s="167"/>
      <c r="C69" s="167"/>
      <c r="D69" s="88"/>
      <c r="E69" s="168"/>
      <c r="F69" s="169" t="str">
        <f t="shared" si="0"/>
        <v/>
      </c>
      <c r="G69" s="170"/>
      <c r="H69" s="171" t="str">
        <f t="shared" si="1"/>
        <v/>
      </c>
      <c r="I69" s="107"/>
      <c r="J69" s="172"/>
      <c r="K69" s="168"/>
      <c r="L69" s="172"/>
      <c r="M69" s="168"/>
      <c r="N69" s="358"/>
      <c r="O69" s="359"/>
      <c r="P69" s="360" t="str">
        <f t="shared" si="2"/>
        <v/>
      </c>
      <c r="Q69" s="361"/>
      <c r="R69" s="365" t="str">
        <f t="shared" si="3"/>
        <v/>
      </c>
      <c r="S69" s="366"/>
      <c r="T69" s="366"/>
      <c r="U69" s="366"/>
      <c r="V69" s="367"/>
      <c r="W69" s="368" t="str">
        <f t="shared" si="4"/>
        <v/>
      </c>
      <c r="X69" s="368"/>
      <c r="Y69" s="368"/>
      <c r="Z69" s="369" t="str">
        <f t="shared" si="5"/>
        <v/>
      </c>
      <c r="AA69" s="369"/>
      <c r="AB69" s="369"/>
    </row>
    <row r="70" spans="1:33" ht="13.15" customHeight="1">
      <c r="A70" s="87">
        <v>44361</v>
      </c>
      <c r="B70" s="167"/>
      <c r="C70" s="167"/>
      <c r="D70" s="88"/>
      <c r="E70" s="168"/>
      <c r="F70" s="169" t="str">
        <f t="shared" si="0"/>
        <v/>
      </c>
      <c r="G70" s="170"/>
      <c r="H70" s="171" t="str">
        <f t="shared" si="1"/>
        <v/>
      </c>
      <c r="I70" s="107"/>
      <c r="J70" s="172"/>
      <c r="K70" s="168"/>
      <c r="L70" s="172"/>
      <c r="M70" s="168"/>
      <c r="N70" s="358"/>
      <c r="O70" s="359"/>
      <c r="P70" s="360" t="str">
        <f t="shared" si="2"/>
        <v/>
      </c>
      <c r="Q70" s="361"/>
      <c r="R70" s="365" t="str">
        <f t="shared" si="3"/>
        <v/>
      </c>
      <c r="S70" s="366"/>
      <c r="T70" s="366"/>
      <c r="U70" s="366"/>
      <c r="V70" s="367"/>
      <c r="W70" s="80" t="str">
        <f t="shared" si="4"/>
        <v/>
      </c>
      <c r="X70" s="80"/>
      <c r="Y70" s="80"/>
      <c r="Z70" s="80" t="str">
        <f t="shared" si="5"/>
        <v/>
      </c>
      <c r="AA70" s="80"/>
      <c r="AB70" s="80"/>
    </row>
    <row r="71" spans="1:33" ht="13.15" customHeight="1">
      <c r="A71" s="87">
        <v>44362</v>
      </c>
      <c r="B71" s="167"/>
      <c r="C71" s="167"/>
      <c r="D71" s="88"/>
      <c r="E71" s="168"/>
      <c r="F71" s="169" t="str">
        <f t="shared" si="0"/>
        <v/>
      </c>
      <c r="G71" s="170"/>
      <c r="H71" s="171" t="str">
        <f t="shared" si="1"/>
        <v/>
      </c>
      <c r="I71" s="107"/>
      <c r="J71" s="172"/>
      <c r="K71" s="168"/>
      <c r="L71" s="172"/>
      <c r="M71" s="168"/>
      <c r="N71" s="358"/>
      <c r="O71" s="359"/>
      <c r="P71" s="360" t="str">
        <f t="shared" si="2"/>
        <v/>
      </c>
      <c r="Q71" s="361"/>
      <c r="R71" s="365" t="str">
        <f t="shared" si="3"/>
        <v/>
      </c>
      <c r="S71" s="366"/>
      <c r="T71" s="366"/>
      <c r="U71" s="366"/>
      <c r="V71" s="367"/>
      <c r="W71" s="80" t="str">
        <f t="shared" si="4"/>
        <v/>
      </c>
      <c r="X71" s="80"/>
      <c r="Y71" s="80"/>
      <c r="Z71" s="80" t="str">
        <f t="shared" si="5"/>
        <v/>
      </c>
      <c r="AA71" s="80"/>
      <c r="AB71" s="80"/>
    </row>
    <row r="72" spans="1:33" ht="13.15" customHeight="1">
      <c r="A72" s="87">
        <v>44363</v>
      </c>
      <c r="B72" s="167"/>
      <c r="C72" s="167"/>
      <c r="D72" s="88"/>
      <c r="E72" s="168"/>
      <c r="F72" s="169" t="str">
        <f t="shared" si="0"/>
        <v/>
      </c>
      <c r="G72" s="170"/>
      <c r="H72" s="171" t="str">
        <f t="shared" si="1"/>
        <v/>
      </c>
      <c r="I72" s="107"/>
      <c r="J72" s="172"/>
      <c r="K72" s="168"/>
      <c r="L72" s="172"/>
      <c r="M72" s="168"/>
      <c r="N72" s="358"/>
      <c r="O72" s="359"/>
      <c r="P72" s="360" t="str">
        <f t="shared" si="2"/>
        <v/>
      </c>
      <c r="Q72" s="361"/>
      <c r="R72" s="365" t="str">
        <f t="shared" si="3"/>
        <v/>
      </c>
      <c r="S72" s="366"/>
      <c r="T72" s="366"/>
      <c r="U72" s="366"/>
      <c r="V72" s="367"/>
      <c r="W72" s="80" t="str">
        <f t="shared" si="4"/>
        <v/>
      </c>
      <c r="X72" s="80"/>
      <c r="Y72" s="80"/>
      <c r="Z72" s="80" t="str">
        <f t="shared" si="5"/>
        <v/>
      </c>
      <c r="AA72" s="80"/>
      <c r="AB72" s="80"/>
    </row>
    <row r="73" spans="1:33" ht="13.15" customHeight="1">
      <c r="A73" s="87">
        <v>44364</v>
      </c>
      <c r="B73" s="167"/>
      <c r="C73" s="167"/>
      <c r="D73" s="88"/>
      <c r="E73" s="168"/>
      <c r="F73" s="169" t="str">
        <f t="shared" si="0"/>
        <v/>
      </c>
      <c r="G73" s="170"/>
      <c r="H73" s="171" t="str">
        <f t="shared" si="1"/>
        <v/>
      </c>
      <c r="I73" s="107"/>
      <c r="J73" s="172"/>
      <c r="K73" s="168"/>
      <c r="L73" s="172"/>
      <c r="M73" s="168"/>
      <c r="N73" s="358"/>
      <c r="O73" s="359"/>
      <c r="P73" s="360" t="str">
        <f t="shared" si="2"/>
        <v/>
      </c>
      <c r="Q73" s="361"/>
      <c r="R73" s="365" t="str">
        <f t="shared" si="3"/>
        <v/>
      </c>
      <c r="S73" s="366"/>
      <c r="T73" s="366"/>
      <c r="U73" s="366"/>
      <c r="V73" s="367"/>
      <c r="W73" s="80" t="str">
        <f t="shared" si="4"/>
        <v/>
      </c>
      <c r="X73" s="80"/>
      <c r="Y73" s="80"/>
      <c r="Z73" s="80" t="str">
        <f t="shared" si="5"/>
        <v/>
      </c>
      <c r="AA73" s="80"/>
      <c r="AB73" s="80"/>
    </row>
    <row r="74" spans="1:33" ht="13.15" customHeight="1">
      <c r="A74" s="87">
        <v>44365</v>
      </c>
      <c r="B74" s="167"/>
      <c r="C74" s="167"/>
      <c r="D74" s="88"/>
      <c r="E74" s="168"/>
      <c r="F74" s="169" t="str">
        <f t="shared" si="0"/>
        <v/>
      </c>
      <c r="G74" s="170"/>
      <c r="H74" s="171" t="str">
        <f t="shared" si="1"/>
        <v/>
      </c>
      <c r="I74" s="107"/>
      <c r="J74" s="172"/>
      <c r="K74" s="168"/>
      <c r="L74" s="172"/>
      <c r="M74" s="168"/>
      <c r="N74" s="358"/>
      <c r="O74" s="359"/>
      <c r="P74" s="360" t="str">
        <f t="shared" si="2"/>
        <v/>
      </c>
      <c r="Q74" s="361"/>
      <c r="R74" s="365" t="str">
        <f t="shared" si="3"/>
        <v/>
      </c>
      <c r="S74" s="366"/>
      <c r="T74" s="366"/>
      <c r="U74" s="366"/>
      <c r="V74" s="367"/>
      <c r="W74" s="80" t="str">
        <f t="shared" si="4"/>
        <v/>
      </c>
      <c r="X74" s="80"/>
      <c r="Y74" s="80"/>
      <c r="Z74" s="80" t="str">
        <f t="shared" si="5"/>
        <v/>
      </c>
      <c r="AA74" s="80"/>
      <c r="AB74" s="80"/>
    </row>
    <row r="75" spans="1:33" ht="13.15" customHeight="1">
      <c r="A75" s="87">
        <v>44366</v>
      </c>
      <c r="B75" s="167"/>
      <c r="C75" s="167"/>
      <c r="D75" s="88"/>
      <c r="E75" s="168"/>
      <c r="F75" s="169" t="str">
        <f t="shared" si="0"/>
        <v/>
      </c>
      <c r="G75" s="170"/>
      <c r="H75" s="171" t="str">
        <f t="shared" si="1"/>
        <v/>
      </c>
      <c r="I75" s="107"/>
      <c r="J75" s="172"/>
      <c r="K75" s="168"/>
      <c r="L75" s="172"/>
      <c r="M75" s="168"/>
      <c r="N75" s="358"/>
      <c r="O75" s="359"/>
      <c r="P75" s="360" t="str">
        <f t="shared" si="2"/>
        <v/>
      </c>
      <c r="Q75" s="361"/>
      <c r="R75" s="365" t="str">
        <f t="shared" si="3"/>
        <v/>
      </c>
      <c r="S75" s="366"/>
      <c r="T75" s="366"/>
      <c r="U75" s="366"/>
      <c r="V75" s="367"/>
      <c r="W75" s="80" t="str">
        <f t="shared" si="4"/>
        <v/>
      </c>
      <c r="X75" s="80"/>
      <c r="Y75" s="80"/>
      <c r="Z75" s="80" t="str">
        <f t="shared" si="5"/>
        <v/>
      </c>
      <c r="AA75" s="80"/>
      <c r="AB75" s="80"/>
    </row>
    <row r="76" spans="1:33" ht="13.15" customHeight="1" thickBot="1">
      <c r="A76" s="87">
        <v>44367</v>
      </c>
      <c r="B76" s="167"/>
      <c r="C76" s="167"/>
      <c r="D76" s="88"/>
      <c r="E76" s="168"/>
      <c r="F76" s="169" t="str">
        <f t="shared" si="0"/>
        <v/>
      </c>
      <c r="G76" s="170"/>
      <c r="H76" s="171" t="str">
        <f t="shared" si="1"/>
        <v/>
      </c>
      <c r="I76" s="107"/>
      <c r="J76" s="172"/>
      <c r="K76" s="168"/>
      <c r="L76" s="172"/>
      <c r="M76" s="168"/>
      <c r="N76" s="358"/>
      <c r="O76" s="359"/>
      <c r="P76" s="360" t="str">
        <f t="shared" si="2"/>
        <v/>
      </c>
      <c r="Q76" s="361"/>
      <c r="R76" s="362" t="str">
        <f t="shared" si="3"/>
        <v/>
      </c>
      <c r="S76" s="363"/>
      <c r="T76" s="363"/>
      <c r="U76" s="363"/>
      <c r="V76" s="364"/>
      <c r="W76" s="80" t="str">
        <f t="shared" si="4"/>
        <v/>
      </c>
      <c r="X76" s="80"/>
      <c r="Y76" s="80"/>
      <c r="Z76" s="80" t="str">
        <f t="shared" si="5"/>
        <v/>
      </c>
      <c r="AA76" s="80"/>
      <c r="AB76" s="80"/>
    </row>
    <row r="77" spans="1:33" ht="19.149999999999999" customHeight="1" thickTop="1" thickBot="1">
      <c r="A77" s="103" t="s">
        <v>143</v>
      </c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81" t="s">
        <v>93</v>
      </c>
      <c r="M77" s="81"/>
      <c r="N77" s="81"/>
      <c r="O77" s="81"/>
      <c r="P77" s="81"/>
      <c r="Q77" s="82"/>
      <c r="R77" s="161">
        <f>IF(COUNTIF(R59:V76,"対象外"),0,SUM(R57:V76))</f>
        <v>0</v>
      </c>
      <c r="S77" s="162"/>
      <c r="T77" s="162"/>
      <c r="U77" s="162"/>
      <c r="V77" s="163"/>
      <c r="W77" s="357" t="e">
        <f>SUM(W57:Y76)</f>
        <v>#VALUE!</v>
      </c>
      <c r="X77" s="357"/>
      <c r="Y77" s="357"/>
      <c r="Z77" s="357">
        <f>SUM(Z57:AB76)</f>
        <v>0</v>
      </c>
      <c r="AA77" s="357"/>
      <c r="AB77" s="357"/>
    </row>
    <row r="78" spans="1:33" ht="13.9" customHeight="1" thickTop="1">
      <c r="A78" s="7"/>
      <c r="B78" s="7"/>
      <c r="C78" s="7"/>
      <c r="D78" s="62"/>
      <c r="E78" s="7"/>
      <c r="F78" s="7"/>
      <c r="G78" s="62"/>
      <c r="H78" s="62"/>
      <c r="I78" s="7"/>
      <c r="J78" s="7"/>
      <c r="K78" s="33"/>
      <c r="L78" s="62"/>
      <c r="M78" s="7"/>
      <c r="N78" s="7"/>
      <c r="O78" s="62"/>
      <c r="P78" s="62"/>
      <c r="Q78" s="7"/>
      <c r="R78" s="7"/>
      <c r="S78" s="33"/>
      <c r="T78" s="7"/>
      <c r="U78" s="7"/>
      <c r="V78" s="62"/>
      <c r="AB78" s="62"/>
      <c r="AC78" s="62"/>
      <c r="AD78" s="33"/>
      <c r="AE78" s="62"/>
      <c r="AF78" s="62"/>
      <c r="AG78" s="62"/>
    </row>
    <row r="79" spans="1:33" ht="12" customHeight="1">
      <c r="X79" s="2" t="s">
        <v>176</v>
      </c>
    </row>
  </sheetData>
  <mergeCells count="371">
    <mergeCell ref="Z12:AA12"/>
    <mergeCell ref="A3:AB3"/>
    <mergeCell ref="U5:Z5"/>
    <mergeCell ref="U6:Z6"/>
    <mergeCell ref="A8:C8"/>
    <mergeCell ref="D8:X8"/>
    <mergeCell ref="A11:H11"/>
    <mergeCell ref="I11:L11"/>
    <mergeCell ref="A17:G17"/>
    <mergeCell ref="H17:I17"/>
    <mergeCell ref="J17:M17"/>
    <mergeCell ref="O17:S17"/>
    <mergeCell ref="T17:U17"/>
    <mergeCell ref="S29:U29"/>
    <mergeCell ref="W20:Y20"/>
    <mergeCell ref="B12:H12"/>
    <mergeCell ref="I12:L12"/>
    <mergeCell ref="O12:Q12"/>
    <mergeCell ref="R12:S12"/>
    <mergeCell ref="U12:Y12"/>
    <mergeCell ref="Z20:AB20"/>
    <mergeCell ref="A21:E21"/>
    <mergeCell ref="F21:H21"/>
    <mergeCell ref="I21:K21"/>
    <mergeCell ref="L21:N21"/>
    <mergeCell ref="P21:R21"/>
    <mergeCell ref="S21:U21"/>
    <mergeCell ref="W21:Y23"/>
    <mergeCell ref="Z21:AB23"/>
    <mergeCell ref="A22:E22"/>
    <mergeCell ref="F22:H22"/>
    <mergeCell ref="I22:K22"/>
    <mergeCell ref="L22:N22"/>
    <mergeCell ref="P22:R23"/>
    <mergeCell ref="S22:U23"/>
    <mergeCell ref="A23:E23"/>
    <mergeCell ref="F23:H23"/>
    <mergeCell ref="W25:Y27"/>
    <mergeCell ref="Z25:AB27"/>
    <mergeCell ref="A26:E26"/>
    <mergeCell ref="F26:H26"/>
    <mergeCell ref="I26:K26"/>
    <mergeCell ref="L26:N26"/>
    <mergeCell ref="P26:R27"/>
    <mergeCell ref="S26:U27"/>
    <mergeCell ref="A27:E27"/>
    <mergeCell ref="F27:H27"/>
    <mergeCell ref="A25:E25"/>
    <mergeCell ref="F25:H25"/>
    <mergeCell ref="I25:K25"/>
    <mergeCell ref="L25:N25"/>
    <mergeCell ref="P25:R25"/>
    <mergeCell ref="S25:U25"/>
    <mergeCell ref="I31:K31"/>
    <mergeCell ref="L31:N31"/>
    <mergeCell ref="L23:N23"/>
    <mergeCell ref="I27:K27"/>
    <mergeCell ref="L27:N27"/>
    <mergeCell ref="A29:E29"/>
    <mergeCell ref="F29:H29"/>
    <mergeCell ref="I29:K29"/>
    <mergeCell ref="L29:N29"/>
    <mergeCell ref="I23:K23"/>
    <mergeCell ref="P29:R29"/>
    <mergeCell ref="S33:U33"/>
    <mergeCell ref="W33:Y35"/>
    <mergeCell ref="Z33:AB35"/>
    <mergeCell ref="A34:E34"/>
    <mergeCell ref="F34:H34"/>
    <mergeCell ref="I34:K34"/>
    <mergeCell ref="L34:N34"/>
    <mergeCell ref="P34:R35"/>
    <mergeCell ref="S34:U35"/>
    <mergeCell ref="A35:E35"/>
    <mergeCell ref="F35:H35"/>
    <mergeCell ref="I35:K35"/>
    <mergeCell ref="L35:N35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A37:E37"/>
    <mergeCell ref="F37:H37"/>
    <mergeCell ref="I37:K37"/>
    <mergeCell ref="L37:N37"/>
    <mergeCell ref="P33:R33"/>
    <mergeCell ref="Z40:AB40"/>
    <mergeCell ref="P41:R41"/>
    <mergeCell ref="S41:U41"/>
    <mergeCell ref="P37:R37"/>
    <mergeCell ref="S37:U37"/>
    <mergeCell ref="W37:Y39"/>
    <mergeCell ref="Z37:AB39"/>
    <mergeCell ref="A38:E38"/>
    <mergeCell ref="F38:H38"/>
    <mergeCell ref="I38:K38"/>
    <mergeCell ref="L38:N38"/>
    <mergeCell ref="P38:R39"/>
    <mergeCell ref="S38:U39"/>
    <mergeCell ref="A33:E33"/>
    <mergeCell ref="F33:H33"/>
    <mergeCell ref="I33:K33"/>
    <mergeCell ref="L33:N33"/>
    <mergeCell ref="A42:H42"/>
    <mergeCell ref="P42:R44"/>
    <mergeCell ref="S42:U44"/>
    <mergeCell ref="A43:H43"/>
    <mergeCell ref="I43:J43"/>
    <mergeCell ref="A44:H44"/>
    <mergeCell ref="I44:J44"/>
    <mergeCell ref="A39:E39"/>
    <mergeCell ref="F39:H39"/>
    <mergeCell ref="I39:K39"/>
    <mergeCell ref="L39:N39"/>
    <mergeCell ref="A50:H50"/>
    <mergeCell ref="P50:R52"/>
    <mergeCell ref="S50:U52"/>
    <mergeCell ref="A51:H51"/>
    <mergeCell ref="I51:J51"/>
    <mergeCell ref="A52:H52"/>
    <mergeCell ref="I52:J52"/>
    <mergeCell ref="A46:H46"/>
    <mergeCell ref="P46:R48"/>
    <mergeCell ref="S46:U48"/>
    <mergeCell ref="A47:H47"/>
    <mergeCell ref="I47:J47"/>
    <mergeCell ref="A48:H48"/>
    <mergeCell ref="I48:J48"/>
    <mergeCell ref="R55:V56"/>
    <mergeCell ref="H56:I56"/>
    <mergeCell ref="J56:K56"/>
    <mergeCell ref="L56:M56"/>
    <mergeCell ref="W56:Y56"/>
    <mergeCell ref="Z56:AB56"/>
    <mergeCell ref="A55:C56"/>
    <mergeCell ref="D55:E56"/>
    <mergeCell ref="F55:G56"/>
    <mergeCell ref="H55:M55"/>
    <mergeCell ref="N55:O56"/>
    <mergeCell ref="P55:Q56"/>
    <mergeCell ref="A58:C58"/>
    <mergeCell ref="D58:E58"/>
    <mergeCell ref="F58:G58"/>
    <mergeCell ref="H58:I58"/>
    <mergeCell ref="J58:K58"/>
    <mergeCell ref="A57:C57"/>
    <mergeCell ref="D57:E57"/>
    <mergeCell ref="F57:G57"/>
    <mergeCell ref="H57:I57"/>
    <mergeCell ref="J57:K57"/>
    <mergeCell ref="L58:M58"/>
    <mergeCell ref="N58:O58"/>
    <mergeCell ref="P58:Q58"/>
    <mergeCell ref="R58:V58"/>
    <mergeCell ref="W58:Y58"/>
    <mergeCell ref="Z58:AB58"/>
    <mergeCell ref="N57:O57"/>
    <mergeCell ref="P57:Q57"/>
    <mergeCell ref="R57:V57"/>
    <mergeCell ref="W57:Y57"/>
    <mergeCell ref="Z57:AB57"/>
    <mergeCell ref="L57:M57"/>
    <mergeCell ref="A60:C60"/>
    <mergeCell ref="D60:E60"/>
    <mergeCell ref="F60:G60"/>
    <mergeCell ref="H60:I60"/>
    <mergeCell ref="J60:K60"/>
    <mergeCell ref="A59:C59"/>
    <mergeCell ref="D59:E59"/>
    <mergeCell ref="F59:G59"/>
    <mergeCell ref="H59:I59"/>
    <mergeCell ref="J59:K59"/>
    <mergeCell ref="L60:M60"/>
    <mergeCell ref="N60:O60"/>
    <mergeCell ref="P60:Q60"/>
    <mergeCell ref="R60:V60"/>
    <mergeCell ref="W60:Y60"/>
    <mergeCell ref="Z60:AB60"/>
    <mergeCell ref="N59:O59"/>
    <mergeCell ref="P59:Q59"/>
    <mergeCell ref="R59:V59"/>
    <mergeCell ref="W59:Y59"/>
    <mergeCell ref="Z59:AB59"/>
    <mergeCell ref="L59:M59"/>
    <mergeCell ref="A62:C62"/>
    <mergeCell ref="D62:E62"/>
    <mergeCell ref="F62:G62"/>
    <mergeCell ref="H62:I62"/>
    <mergeCell ref="J62:K62"/>
    <mergeCell ref="A61:C61"/>
    <mergeCell ref="D61:E61"/>
    <mergeCell ref="F61:G61"/>
    <mergeCell ref="H61:I61"/>
    <mergeCell ref="J61:K61"/>
    <mergeCell ref="L62:M62"/>
    <mergeCell ref="N62:O62"/>
    <mergeCell ref="P62:Q62"/>
    <mergeCell ref="R62:V62"/>
    <mergeCell ref="W62:Y62"/>
    <mergeCell ref="Z62:AB62"/>
    <mergeCell ref="N61:O61"/>
    <mergeCell ref="P61:Q61"/>
    <mergeCell ref="R61:V61"/>
    <mergeCell ref="W61:Y61"/>
    <mergeCell ref="Z61:AB61"/>
    <mergeCell ref="L61:M61"/>
    <mergeCell ref="A64:C64"/>
    <mergeCell ref="D64:E64"/>
    <mergeCell ref="F64:G64"/>
    <mergeCell ref="H64:I64"/>
    <mergeCell ref="J64:K64"/>
    <mergeCell ref="A63:C63"/>
    <mergeCell ref="D63:E63"/>
    <mergeCell ref="F63:G63"/>
    <mergeCell ref="H63:I63"/>
    <mergeCell ref="J63:K63"/>
    <mergeCell ref="L64:M64"/>
    <mergeCell ref="N64:O64"/>
    <mergeCell ref="P64:Q64"/>
    <mergeCell ref="R64:V64"/>
    <mergeCell ref="W64:Y64"/>
    <mergeCell ref="Z64:AB64"/>
    <mergeCell ref="N63:O63"/>
    <mergeCell ref="P63:Q63"/>
    <mergeCell ref="R63:V63"/>
    <mergeCell ref="W63:Y63"/>
    <mergeCell ref="Z63:AB63"/>
    <mergeCell ref="L63:M63"/>
    <mergeCell ref="A66:C66"/>
    <mergeCell ref="D66:E66"/>
    <mergeCell ref="F66:G66"/>
    <mergeCell ref="H66:I66"/>
    <mergeCell ref="J66:K66"/>
    <mergeCell ref="A65:C65"/>
    <mergeCell ref="D65:E65"/>
    <mergeCell ref="F65:G65"/>
    <mergeCell ref="H65:I65"/>
    <mergeCell ref="J65:K65"/>
    <mergeCell ref="L66:M66"/>
    <mergeCell ref="N66:O66"/>
    <mergeCell ref="P66:Q66"/>
    <mergeCell ref="R66:V66"/>
    <mergeCell ref="W66:Y66"/>
    <mergeCell ref="Z66:AB66"/>
    <mergeCell ref="N65:O65"/>
    <mergeCell ref="P65:Q65"/>
    <mergeCell ref="R65:V65"/>
    <mergeCell ref="W65:Y65"/>
    <mergeCell ref="Z65:AB65"/>
    <mergeCell ref="L65:M65"/>
    <mergeCell ref="A68:C68"/>
    <mergeCell ref="D68:E68"/>
    <mergeCell ref="F68:G68"/>
    <mergeCell ref="H68:I68"/>
    <mergeCell ref="J68:K68"/>
    <mergeCell ref="A67:C67"/>
    <mergeCell ref="D67:E67"/>
    <mergeCell ref="F67:G67"/>
    <mergeCell ref="H67:I67"/>
    <mergeCell ref="J67:K67"/>
    <mergeCell ref="L68:M68"/>
    <mergeCell ref="N68:O68"/>
    <mergeCell ref="P68:Q68"/>
    <mergeCell ref="R68:V68"/>
    <mergeCell ref="W68:Y68"/>
    <mergeCell ref="Z68:AB68"/>
    <mergeCell ref="N67:O67"/>
    <mergeCell ref="P67:Q67"/>
    <mergeCell ref="R67:V67"/>
    <mergeCell ref="W67:Y67"/>
    <mergeCell ref="Z67:AB67"/>
    <mergeCell ref="L67:M67"/>
    <mergeCell ref="A70:C70"/>
    <mergeCell ref="D70:E70"/>
    <mergeCell ref="F70:G70"/>
    <mergeCell ref="H70:I70"/>
    <mergeCell ref="J70:K70"/>
    <mergeCell ref="A69:C69"/>
    <mergeCell ref="D69:E69"/>
    <mergeCell ref="F69:G69"/>
    <mergeCell ref="H69:I69"/>
    <mergeCell ref="J69:K69"/>
    <mergeCell ref="L70:M70"/>
    <mergeCell ref="N70:O70"/>
    <mergeCell ref="P70:Q70"/>
    <mergeCell ref="R70:V70"/>
    <mergeCell ref="W70:Y70"/>
    <mergeCell ref="Z70:AB70"/>
    <mergeCell ref="N69:O69"/>
    <mergeCell ref="P69:Q69"/>
    <mergeCell ref="R69:V69"/>
    <mergeCell ref="W69:Y69"/>
    <mergeCell ref="Z69:AB69"/>
    <mergeCell ref="L69:M69"/>
    <mergeCell ref="A72:C72"/>
    <mergeCell ref="D72:E72"/>
    <mergeCell ref="F72:G72"/>
    <mergeCell ref="H72:I72"/>
    <mergeCell ref="J72:K72"/>
    <mergeCell ref="A71:C71"/>
    <mergeCell ref="D71:E71"/>
    <mergeCell ref="F71:G71"/>
    <mergeCell ref="H71:I71"/>
    <mergeCell ref="J71:K71"/>
    <mergeCell ref="L72:M72"/>
    <mergeCell ref="N72:O72"/>
    <mergeCell ref="P72:Q72"/>
    <mergeCell ref="R72:V72"/>
    <mergeCell ref="W72:Y72"/>
    <mergeCell ref="Z72:AB72"/>
    <mergeCell ref="N71:O71"/>
    <mergeCell ref="P71:Q71"/>
    <mergeCell ref="R71:V71"/>
    <mergeCell ref="W71:Y71"/>
    <mergeCell ref="Z71:AB71"/>
    <mergeCell ref="L71:M71"/>
    <mergeCell ref="A74:C74"/>
    <mergeCell ref="D74:E74"/>
    <mergeCell ref="F74:G74"/>
    <mergeCell ref="H74:I74"/>
    <mergeCell ref="J74:K74"/>
    <mergeCell ref="A73:C73"/>
    <mergeCell ref="D73:E73"/>
    <mergeCell ref="F73:G73"/>
    <mergeCell ref="H73:I73"/>
    <mergeCell ref="J73:K73"/>
    <mergeCell ref="L74:M74"/>
    <mergeCell ref="N74:O74"/>
    <mergeCell ref="P74:Q74"/>
    <mergeCell ref="R74:V74"/>
    <mergeCell ref="W74:Y74"/>
    <mergeCell ref="Z74:AB74"/>
    <mergeCell ref="N73:O73"/>
    <mergeCell ref="P73:Q73"/>
    <mergeCell ref="R73:V73"/>
    <mergeCell ref="W73:Y73"/>
    <mergeCell ref="Z73:AB73"/>
    <mergeCell ref="L73:M73"/>
    <mergeCell ref="N75:O75"/>
    <mergeCell ref="P75:Q75"/>
    <mergeCell ref="R75:V75"/>
    <mergeCell ref="W75:Y75"/>
    <mergeCell ref="Z75:AB75"/>
    <mergeCell ref="A76:C76"/>
    <mergeCell ref="D76:E76"/>
    <mergeCell ref="F76:G76"/>
    <mergeCell ref="H76:I76"/>
    <mergeCell ref="J76:K76"/>
    <mergeCell ref="A75:C75"/>
    <mergeCell ref="D75:E75"/>
    <mergeCell ref="F75:G75"/>
    <mergeCell ref="H75:I75"/>
    <mergeCell ref="J75:K75"/>
    <mergeCell ref="L75:M75"/>
    <mergeCell ref="A77:K77"/>
    <mergeCell ref="L77:Q77"/>
    <mergeCell ref="R77:V77"/>
    <mergeCell ref="W77:Y77"/>
    <mergeCell ref="Z77:AB77"/>
    <mergeCell ref="L76:M76"/>
    <mergeCell ref="N76:O76"/>
    <mergeCell ref="P76:Q76"/>
    <mergeCell ref="R76:V76"/>
    <mergeCell ref="W76:Y76"/>
    <mergeCell ref="Z76:AB76"/>
  </mergeCells>
  <phoneticPr fontId="1"/>
  <dataValidations count="2">
    <dataValidation type="list" allowBlank="1" showInputMessage="1" showErrorMessage="1" sqref="D57:E76">
      <formula1>$AD$56:$AD$61</formula1>
    </dataValidation>
    <dataValidation type="list" allowBlank="1" showInputMessage="1" showErrorMessage="1" sqref="N57:O76">
      <formula1>$AG$56:$AG$58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G82"/>
  <sheetViews>
    <sheetView view="pageBreakPreview" topLeftCell="A31" zoomScale="130" zoomScaleNormal="130" zoomScaleSheetLayoutView="130" workbookViewId="0">
      <selection activeCell="X46" sqref="X46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8" customHeight="1">
      <c r="A1" s="4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6"/>
      <c r="T1" s="76"/>
      <c r="AB1" s="47" t="s">
        <v>184</v>
      </c>
    </row>
    <row r="2" spans="1:28" ht="6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76"/>
      <c r="T2" s="76"/>
    </row>
    <row r="3" spans="1:28" ht="16.899999999999999" customHeight="1">
      <c r="A3" s="134" t="s">
        <v>164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28" ht="6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76"/>
      <c r="T4" s="76"/>
    </row>
    <row r="5" spans="1:28" ht="12" customHeight="1">
      <c r="A5" s="74"/>
      <c r="B5" s="26" t="s">
        <v>113</v>
      </c>
      <c r="C5" s="27"/>
      <c r="D5" s="28" t="s">
        <v>114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130" t="s">
        <v>17</v>
      </c>
      <c r="V5" s="131"/>
      <c r="W5" s="131"/>
      <c r="X5" s="131"/>
      <c r="Y5" s="131"/>
      <c r="Z5" s="135"/>
    </row>
    <row r="6" spans="1:28" ht="12" customHeight="1">
      <c r="B6" s="26" t="s">
        <v>113</v>
      </c>
      <c r="C6" s="14" t="s">
        <v>162</v>
      </c>
      <c r="O6" s="75"/>
      <c r="P6" s="75"/>
      <c r="Q6" s="75"/>
      <c r="R6" s="75"/>
      <c r="S6" s="75"/>
      <c r="T6" s="75"/>
      <c r="U6" s="136">
        <v>0.875</v>
      </c>
      <c r="V6" s="132"/>
      <c r="W6" s="132"/>
      <c r="X6" s="132"/>
      <c r="Y6" s="132"/>
      <c r="Z6" s="133"/>
    </row>
    <row r="7" spans="1:28" ht="8.25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37" t="s">
        <v>0</v>
      </c>
      <c r="B8" s="138"/>
      <c r="C8" s="139"/>
      <c r="D8" s="279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1"/>
    </row>
    <row r="9" spans="1:28" ht="8.25" customHeight="1">
      <c r="O9" s="75"/>
      <c r="P9" s="75"/>
      <c r="Q9" s="75"/>
      <c r="R9" s="76"/>
      <c r="S9" s="76"/>
      <c r="T9" s="76"/>
    </row>
    <row r="10" spans="1:28" ht="12" customHeight="1">
      <c r="A10" s="2" t="s">
        <v>1</v>
      </c>
    </row>
    <row r="11" spans="1:28" ht="12" customHeight="1">
      <c r="A11" s="151" t="s">
        <v>79</v>
      </c>
      <c r="B11" s="152"/>
      <c r="C11" s="152"/>
      <c r="D11" s="152"/>
      <c r="E11" s="152"/>
      <c r="F11" s="152"/>
      <c r="G11" s="152"/>
      <c r="H11" s="153"/>
      <c r="I11" s="282"/>
      <c r="J11" s="283"/>
      <c r="K11" s="283"/>
      <c r="L11" s="283"/>
      <c r="M11" s="3" t="s">
        <v>3</v>
      </c>
      <c r="O11" s="2" t="s">
        <v>133</v>
      </c>
    </row>
    <row r="12" spans="1:28" ht="12" customHeight="1">
      <c r="A12" s="4"/>
      <c r="B12" s="156" t="s">
        <v>182</v>
      </c>
      <c r="C12" s="132"/>
      <c r="D12" s="132"/>
      <c r="E12" s="132"/>
      <c r="F12" s="132"/>
      <c r="G12" s="132"/>
      <c r="H12" s="133"/>
      <c r="I12" s="282"/>
      <c r="J12" s="283"/>
      <c r="K12" s="283"/>
      <c r="L12" s="283"/>
      <c r="M12" s="3" t="s">
        <v>3</v>
      </c>
      <c r="N12" s="2" t="s">
        <v>4</v>
      </c>
      <c r="O12" s="130" t="str">
        <f>IF(I12="","",IF(I12&lt;=1000,ROUNDDOWN(1000/1000,0),ROUNDDOWN(I12/1000,0)))</f>
        <v/>
      </c>
      <c r="P12" s="131"/>
      <c r="Q12" s="131"/>
      <c r="R12" s="132" t="s">
        <v>7</v>
      </c>
      <c r="S12" s="133"/>
      <c r="T12" s="2" t="s">
        <v>4</v>
      </c>
      <c r="U12" s="143" t="str">
        <f>IF(I12="","",O12*200000)</f>
        <v/>
      </c>
      <c r="V12" s="144"/>
      <c r="W12" s="144"/>
      <c r="X12" s="144"/>
      <c r="Y12" s="144"/>
      <c r="Z12" s="132" t="s">
        <v>8</v>
      </c>
      <c r="AA12" s="133"/>
      <c r="AB12" s="5" t="s">
        <v>84</v>
      </c>
    </row>
    <row r="13" spans="1:28" ht="12" customHeight="1">
      <c r="O13" s="2" t="s">
        <v>9</v>
      </c>
    </row>
    <row r="14" spans="1:28" ht="12" customHeight="1">
      <c r="O14" s="2" t="s">
        <v>10</v>
      </c>
    </row>
    <row r="15" spans="1:28" ht="8.25" customHeight="1">
      <c r="O15" s="75"/>
      <c r="P15" s="75"/>
      <c r="Q15" s="75"/>
      <c r="R15" s="76"/>
      <c r="S15" s="76"/>
      <c r="T15" s="76"/>
    </row>
    <row r="16" spans="1:28" ht="12" customHeight="1">
      <c r="A16" s="2" t="s">
        <v>70</v>
      </c>
    </row>
    <row r="17" spans="1:28" ht="12" customHeight="1">
      <c r="A17" s="156" t="s">
        <v>50</v>
      </c>
      <c r="B17" s="292"/>
      <c r="C17" s="292"/>
      <c r="D17" s="292"/>
      <c r="E17" s="292"/>
      <c r="F17" s="292"/>
      <c r="G17" s="293"/>
      <c r="H17" s="390"/>
      <c r="I17" s="391"/>
      <c r="J17" s="132" t="s">
        <v>51</v>
      </c>
      <c r="K17" s="292"/>
      <c r="L17" s="292"/>
      <c r="M17" s="293"/>
      <c r="N17" s="2" t="s">
        <v>4</v>
      </c>
      <c r="O17" s="296" t="str">
        <f>IF(H17="","",H17*20000)</f>
        <v/>
      </c>
      <c r="P17" s="297"/>
      <c r="Q17" s="297"/>
      <c r="R17" s="297"/>
      <c r="S17" s="297"/>
      <c r="T17" s="132" t="s">
        <v>8</v>
      </c>
      <c r="U17" s="133"/>
      <c r="V17" s="5" t="s">
        <v>85</v>
      </c>
    </row>
    <row r="18" spans="1:28" ht="12" customHeight="1">
      <c r="O18" s="2" t="s">
        <v>52</v>
      </c>
    </row>
    <row r="19" spans="1:28" ht="8.25" customHeight="1">
      <c r="O19" s="75"/>
      <c r="P19" s="75"/>
      <c r="Q19" s="75"/>
      <c r="R19" s="76"/>
      <c r="S19" s="76"/>
      <c r="T19" s="76"/>
    </row>
    <row r="20" spans="1:28" ht="12" customHeight="1">
      <c r="A20" s="2" t="s">
        <v>118</v>
      </c>
      <c r="G20" s="2" t="s">
        <v>82</v>
      </c>
      <c r="Q20" s="5" t="s">
        <v>86</v>
      </c>
      <c r="T20" s="5" t="s">
        <v>121</v>
      </c>
      <c r="W20" s="149" t="s">
        <v>56</v>
      </c>
      <c r="X20" s="150"/>
      <c r="Y20" s="150"/>
      <c r="Z20" s="149" t="s">
        <v>122</v>
      </c>
      <c r="AA20" s="150"/>
      <c r="AB20" s="150"/>
    </row>
    <row r="21" spans="1:28" ht="12" customHeight="1">
      <c r="A21" s="102" t="s">
        <v>158</v>
      </c>
      <c r="B21" s="102"/>
      <c r="C21" s="102"/>
      <c r="D21" s="102"/>
      <c r="E21" s="102"/>
      <c r="F21" s="80" t="s">
        <v>14</v>
      </c>
      <c r="G21" s="80"/>
      <c r="H21" s="80"/>
      <c r="I21" s="80" t="s">
        <v>15</v>
      </c>
      <c r="J21" s="80"/>
      <c r="K21" s="80"/>
      <c r="L21" s="80" t="s">
        <v>16</v>
      </c>
      <c r="M21" s="80"/>
      <c r="N21" s="80"/>
      <c r="O21" s="5"/>
      <c r="P21" s="103" t="s">
        <v>39</v>
      </c>
      <c r="Q21" s="104"/>
      <c r="R21" s="105"/>
      <c r="S21" s="103" t="s">
        <v>155</v>
      </c>
      <c r="T21" s="106"/>
      <c r="U21" s="107"/>
      <c r="V21" s="7"/>
      <c r="W21" s="108" t="s">
        <v>18</v>
      </c>
      <c r="X21" s="109"/>
      <c r="Y21" s="110"/>
      <c r="Z21" s="117" t="str">
        <f>IF((P22=""),"",IF(S22="全て",1,IF(S22="対象外","支給しない",IF(S22="要請時間内","要請時間内",ROUNDUP(S22/P22,3)))))</f>
        <v/>
      </c>
      <c r="AA21" s="118"/>
      <c r="AB21" s="119"/>
    </row>
    <row r="22" spans="1:28" ht="12" customHeight="1">
      <c r="A22" s="126" t="s">
        <v>12</v>
      </c>
      <c r="B22" s="126"/>
      <c r="C22" s="126"/>
      <c r="D22" s="126"/>
      <c r="E22" s="126"/>
      <c r="F22" s="262"/>
      <c r="G22" s="263"/>
      <c r="H22" s="263"/>
      <c r="I22" s="262"/>
      <c r="J22" s="263"/>
      <c r="K22" s="263"/>
      <c r="L22" s="262"/>
      <c r="M22" s="263"/>
      <c r="N22" s="263"/>
      <c r="O22" s="6"/>
      <c r="P22" s="129" t="str">
        <f>IF(F22="","",I22-F22-L22)</f>
        <v/>
      </c>
      <c r="Q22" s="109"/>
      <c r="R22" s="110"/>
      <c r="S22" s="129" t="str">
        <f>IF(F22="","",IF(I22&lt;=$U$6,"要請時間内",IF(I23&lt;=$U$6,I22-$U$6,IF(I23&gt;$U$6,"対象外",I22-I23))))</f>
        <v/>
      </c>
      <c r="T22" s="213"/>
      <c r="U22" s="214"/>
      <c r="V22" s="7"/>
      <c r="W22" s="111"/>
      <c r="X22" s="112"/>
      <c r="Y22" s="113"/>
      <c r="Z22" s="203"/>
      <c r="AA22" s="204"/>
      <c r="AB22" s="205"/>
    </row>
    <row r="23" spans="1:28" ht="12" customHeight="1">
      <c r="A23" s="126" t="s">
        <v>13</v>
      </c>
      <c r="B23" s="126"/>
      <c r="C23" s="126"/>
      <c r="D23" s="126"/>
      <c r="E23" s="126"/>
      <c r="F23" s="262"/>
      <c r="G23" s="263"/>
      <c r="H23" s="263"/>
      <c r="I23" s="262"/>
      <c r="J23" s="263"/>
      <c r="K23" s="263"/>
      <c r="L23" s="262"/>
      <c r="M23" s="263"/>
      <c r="N23" s="263"/>
      <c r="O23" s="6"/>
      <c r="P23" s="114"/>
      <c r="Q23" s="115"/>
      <c r="R23" s="116"/>
      <c r="S23" s="215"/>
      <c r="T23" s="216"/>
      <c r="U23" s="217"/>
      <c r="V23" s="7"/>
      <c r="W23" s="114"/>
      <c r="X23" s="115"/>
      <c r="Y23" s="116"/>
      <c r="Z23" s="206"/>
      <c r="AA23" s="207"/>
      <c r="AB23" s="208"/>
    </row>
    <row r="24" spans="1:28" ht="6" customHeight="1">
      <c r="F24" s="7"/>
      <c r="G24" s="7"/>
      <c r="H24" s="7"/>
      <c r="I24" s="7"/>
      <c r="J24" s="7"/>
      <c r="K24" s="7"/>
      <c r="L24" s="7"/>
      <c r="M24" s="7"/>
      <c r="N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19"/>
      <c r="AA24" s="19"/>
      <c r="AB24" s="19"/>
    </row>
    <row r="25" spans="1:28" ht="12" customHeight="1">
      <c r="A25" s="102" t="s">
        <v>159</v>
      </c>
      <c r="B25" s="102"/>
      <c r="C25" s="102"/>
      <c r="D25" s="102"/>
      <c r="E25" s="102"/>
      <c r="F25" s="80" t="s">
        <v>14</v>
      </c>
      <c r="G25" s="80"/>
      <c r="H25" s="80"/>
      <c r="I25" s="80" t="s">
        <v>15</v>
      </c>
      <c r="J25" s="80"/>
      <c r="K25" s="80"/>
      <c r="L25" s="80" t="s">
        <v>16</v>
      </c>
      <c r="M25" s="80"/>
      <c r="N25" s="80"/>
      <c r="O25" s="5"/>
      <c r="P25" s="103" t="s">
        <v>39</v>
      </c>
      <c r="Q25" s="104"/>
      <c r="R25" s="105"/>
      <c r="S25" s="103" t="s">
        <v>155</v>
      </c>
      <c r="T25" s="106"/>
      <c r="U25" s="107"/>
      <c r="V25" s="7"/>
      <c r="W25" s="108" t="s">
        <v>19</v>
      </c>
      <c r="X25" s="109"/>
      <c r="Y25" s="110"/>
      <c r="Z25" s="117" t="str">
        <f>IF((P26=""),"",IF(S26="全て",1,IF(S26="対象外","支給しない",IF(S26="要請時間内","要請時間内",ROUNDUP(S26/P26,3)))))</f>
        <v/>
      </c>
      <c r="AA25" s="118"/>
      <c r="AB25" s="119"/>
    </row>
    <row r="26" spans="1:28" ht="12" customHeight="1">
      <c r="A26" s="126" t="s">
        <v>12</v>
      </c>
      <c r="B26" s="126"/>
      <c r="C26" s="126"/>
      <c r="D26" s="126"/>
      <c r="E26" s="126"/>
      <c r="F26" s="262"/>
      <c r="G26" s="263"/>
      <c r="H26" s="263"/>
      <c r="I26" s="262"/>
      <c r="J26" s="263"/>
      <c r="K26" s="263"/>
      <c r="L26" s="262"/>
      <c r="M26" s="263"/>
      <c r="N26" s="263"/>
      <c r="O26" s="6"/>
      <c r="P26" s="129" t="str">
        <f>IF(F26="","",I26-F26-L26)</f>
        <v/>
      </c>
      <c r="Q26" s="109"/>
      <c r="R26" s="110"/>
      <c r="S26" s="129" t="str">
        <f>IF(F26="","",IF(I26&lt;=$U$6,"要請時間内",IF(I27&lt;=$U$6,I26-$U$6,IF(I27&gt;$U$6,"対象外",I26-I27))))</f>
        <v/>
      </c>
      <c r="T26" s="109"/>
      <c r="U26" s="110"/>
      <c r="V26" s="7"/>
      <c r="W26" s="111"/>
      <c r="X26" s="112"/>
      <c r="Y26" s="113"/>
      <c r="Z26" s="203"/>
      <c r="AA26" s="204"/>
      <c r="AB26" s="205"/>
    </row>
    <row r="27" spans="1:28" ht="12" customHeight="1">
      <c r="A27" s="126" t="s">
        <v>13</v>
      </c>
      <c r="B27" s="126"/>
      <c r="C27" s="126"/>
      <c r="D27" s="126"/>
      <c r="E27" s="126"/>
      <c r="F27" s="262"/>
      <c r="G27" s="263"/>
      <c r="H27" s="263"/>
      <c r="I27" s="262"/>
      <c r="J27" s="263"/>
      <c r="K27" s="263"/>
      <c r="L27" s="262"/>
      <c r="M27" s="263"/>
      <c r="N27" s="263"/>
      <c r="O27" s="6"/>
      <c r="P27" s="114"/>
      <c r="Q27" s="115"/>
      <c r="R27" s="116"/>
      <c r="S27" s="114"/>
      <c r="T27" s="115"/>
      <c r="U27" s="116"/>
      <c r="V27" s="7"/>
      <c r="W27" s="114"/>
      <c r="X27" s="115"/>
      <c r="Y27" s="116"/>
      <c r="Z27" s="206"/>
      <c r="AA27" s="207"/>
      <c r="AB27" s="208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02" t="s">
        <v>160</v>
      </c>
      <c r="B29" s="102"/>
      <c r="C29" s="102"/>
      <c r="D29" s="102"/>
      <c r="E29" s="102"/>
      <c r="F29" s="80" t="s">
        <v>14</v>
      </c>
      <c r="G29" s="80"/>
      <c r="H29" s="80"/>
      <c r="I29" s="80" t="s">
        <v>15</v>
      </c>
      <c r="J29" s="80"/>
      <c r="K29" s="80"/>
      <c r="L29" s="80" t="s">
        <v>16</v>
      </c>
      <c r="M29" s="80"/>
      <c r="N29" s="80"/>
      <c r="O29" s="5"/>
      <c r="P29" s="103" t="s">
        <v>39</v>
      </c>
      <c r="Q29" s="104"/>
      <c r="R29" s="105"/>
      <c r="S29" s="103" t="s">
        <v>155</v>
      </c>
      <c r="T29" s="106"/>
      <c r="U29" s="107"/>
      <c r="V29" s="7"/>
      <c r="W29" s="108" t="s">
        <v>179</v>
      </c>
      <c r="X29" s="109"/>
      <c r="Y29" s="110"/>
      <c r="Z29" s="117" t="str">
        <f>IF((P30=""),"",IF(S30="全て",1,IF(S30="対象外","支給しない",IF(S30="要請時間内","要請時間内",ROUNDUP(S30/P30,3)))))</f>
        <v/>
      </c>
      <c r="AA29" s="118"/>
      <c r="AB29" s="119"/>
    </row>
    <row r="30" spans="1:28" ht="12" customHeight="1">
      <c r="A30" s="126" t="s">
        <v>12</v>
      </c>
      <c r="B30" s="126"/>
      <c r="C30" s="126"/>
      <c r="D30" s="126"/>
      <c r="E30" s="126"/>
      <c r="F30" s="262"/>
      <c r="G30" s="263"/>
      <c r="H30" s="263"/>
      <c r="I30" s="262"/>
      <c r="J30" s="263"/>
      <c r="K30" s="263"/>
      <c r="L30" s="262"/>
      <c r="M30" s="263"/>
      <c r="N30" s="263"/>
      <c r="O30" s="6"/>
      <c r="P30" s="129" t="str">
        <f>IF(F30="","",I30-F30-L30)</f>
        <v/>
      </c>
      <c r="Q30" s="109"/>
      <c r="R30" s="110"/>
      <c r="S30" s="129" t="str">
        <f>IF(F30="","",IF(I30&lt;=$U$6,"要請時間内",IF(I31&lt;=$U$6,I30-$U$6,IF(I31&gt;$U$6,"対象外",I30-I31))))</f>
        <v/>
      </c>
      <c r="T30" s="109"/>
      <c r="U30" s="110"/>
      <c r="V30" s="7"/>
      <c r="W30" s="111"/>
      <c r="X30" s="112"/>
      <c r="Y30" s="113"/>
      <c r="Z30" s="203"/>
      <c r="AA30" s="204"/>
      <c r="AB30" s="205"/>
    </row>
    <row r="31" spans="1:28" ht="12" customHeight="1">
      <c r="A31" s="126" t="s">
        <v>13</v>
      </c>
      <c r="B31" s="126"/>
      <c r="C31" s="126"/>
      <c r="D31" s="126"/>
      <c r="E31" s="126"/>
      <c r="F31" s="262"/>
      <c r="G31" s="263"/>
      <c r="H31" s="263"/>
      <c r="I31" s="262"/>
      <c r="J31" s="263"/>
      <c r="K31" s="263"/>
      <c r="L31" s="262"/>
      <c r="M31" s="263"/>
      <c r="N31" s="263"/>
      <c r="O31" s="6"/>
      <c r="P31" s="114"/>
      <c r="Q31" s="115"/>
      <c r="R31" s="116"/>
      <c r="S31" s="114"/>
      <c r="T31" s="115"/>
      <c r="U31" s="116"/>
      <c r="V31" s="7"/>
      <c r="W31" s="114"/>
      <c r="X31" s="115"/>
      <c r="Y31" s="116"/>
      <c r="Z31" s="206"/>
      <c r="AA31" s="207"/>
      <c r="AB31" s="208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02" t="s">
        <v>161</v>
      </c>
      <c r="B33" s="102"/>
      <c r="C33" s="102"/>
      <c r="D33" s="102"/>
      <c r="E33" s="102"/>
      <c r="F33" s="80" t="s">
        <v>14</v>
      </c>
      <c r="G33" s="80"/>
      <c r="H33" s="80"/>
      <c r="I33" s="80" t="s">
        <v>15</v>
      </c>
      <c r="J33" s="80"/>
      <c r="K33" s="80"/>
      <c r="L33" s="80" t="s">
        <v>16</v>
      </c>
      <c r="M33" s="80"/>
      <c r="N33" s="80"/>
      <c r="O33" s="5"/>
      <c r="P33" s="103" t="s">
        <v>39</v>
      </c>
      <c r="Q33" s="104"/>
      <c r="R33" s="105"/>
      <c r="S33" s="103" t="s">
        <v>155</v>
      </c>
      <c r="T33" s="106"/>
      <c r="U33" s="107"/>
      <c r="V33" s="7"/>
      <c r="W33" s="108" t="s">
        <v>21</v>
      </c>
      <c r="X33" s="109"/>
      <c r="Y33" s="110"/>
      <c r="Z33" s="117" t="str">
        <f>IF((P34=""),"",IF(S34="全て",1,IF(S34="対象外","支給しない",IF(S34="要請時間内","要請時間内",ROUNDUP(S34/P34,3)))))</f>
        <v/>
      </c>
      <c r="AA33" s="118"/>
      <c r="AB33" s="119"/>
    </row>
    <row r="34" spans="1:28" ht="12" customHeight="1">
      <c r="A34" s="126" t="s">
        <v>12</v>
      </c>
      <c r="B34" s="126"/>
      <c r="C34" s="126"/>
      <c r="D34" s="126"/>
      <c r="E34" s="126"/>
      <c r="F34" s="262"/>
      <c r="G34" s="263"/>
      <c r="H34" s="263"/>
      <c r="I34" s="262"/>
      <c r="J34" s="263"/>
      <c r="K34" s="263"/>
      <c r="L34" s="262"/>
      <c r="M34" s="263"/>
      <c r="N34" s="263"/>
      <c r="O34" s="6"/>
      <c r="P34" s="129" t="str">
        <f>IF(F34="","",I34-F34-L34)</f>
        <v/>
      </c>
      <c r="Q34" s="109"/>
      <c r="R34" s="110"/>
      <c r="S34" s="129" t="str">
        <f>IF(F34="","",IF(I34&lt;=$U$6,"要請時間内",IF(I35&lt;=$U$6,I34-$U$6,IF(I35&gt;$U$6,"対象外",I34-I35))))</f>
        <v/>
      </c>
      <c r="T34" s="109"/>
      <c r="U34" s="110"/>
      <c r="V34" s="7"/>
      <c r="W34" s="111"/>
      <c r="X34" s="112"/>
      <c r="Y34" s="113"/>
      <c r="Z34" s="203"/>
      <c r="AA34" s="204"/>
      <c r="AB34" s="205"/>
    </row>
    <row r="35" spans="1:28" ht="12" customHeight="1">
      <c r="A35" s="126" t="s">
        <v>13</v>
      </c>
      <c r="B35" s="126"/>
      <c r="C35" s="126"/>
      <c r="D35" s="126"/>
      <c r="E35" s="126"/>
      <c r="F35" s="262"/>
      <c r="G35" s="263"/>
      <c r="H35" s="263"/>
      <c r="I35" s="262"/>
      <c r="J35" s="263"/>
      <c r="K35" s="263"/>
      <c r="L35" s="262"/>
      <c r="M35" s="263"/>
      <c r="N35" s="263"/>
      <c r="O35" s="6"/>
      <c r="P35" s="114"/>
      <c r="Q35" s="115"/>
      <c r="R35" s="116"/>
      <c r="S35" s="114"/>
      <c r="T35" s="115"/>
      <c r="U35" s="116"/>
      <c r="V35" s="7"/>
      <c r="W35" s="114"/>
      <c r="X35" s="115"/>
      <c r="Y35" s="116"/>
      <c r="Z35" s="206"/>
      <c r="AA35" s="207"/>
      <c r="AB35" s="208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02" t="s">
        <v>77</v>
      </c>
      <c r="B37" s="102"/>
      <c r="C37" s="102"/>
      <c r="D37" s="102"/>
      <c r="E37" s="102"/>
      <c r="F37" s="80" t="s">
        <v>14</v>
      </c>
      <c r="G37" s="80"/>
      <c r="H37" s="80"/>
      <c r="I37" s="80" t="s">
        <v>15</v>
      </c>
      <c r="J37" s="80"/>
      <c r="K37" s="80"/>
      <c r="L37" s="80" t="s">
        <v>16</v>
      </c>
      <c r="M37" s="80"/>
      <c r="N37" s="80"/>
      <c r="O37" s="5"/>
      <c r="P37" s="103" t="s">
        <v>39</v>
      </c>
      <c r="Q37" s="104"/>
      <c r="R37" s="105"/>
      <c r="S37" s="103" t="s">
        <v>155</v>
      </c>
      <c r="T37" s="106"/>
      <c r="U37" s="107"/>
      <c r="V37" s="7"/>
      <c r="W37" s="108" t="s">
        <v>33</v>
      </c>
      <c r="X37" s="109"/>
      <c r="Y37" s="110"/>
      <c r="Z37" s="117" t="str">
        <f>IF((P38=""),"",IF(S38="全て",1,IF(S38="対象外","支給しない",IF(S38="要請時間内","要請時間内",ROUNDUP(S38/P38,3)))))</f>
        <v/>
      </c>
      <c r="AA37" s="118"/>
      <c r="AB37" s="119"/>
    </row>
    <row r="38" spans="1:28" ht="12" customHeight="1">
      <c r="A38" s="126" t="s">
        <v>12</v>
      </c>
      <c r="B38" s="126"/>
      <c r="C38" s="126"/>
      <c r="D38" s="126"/>
      <c r="E38" s="126"/>
      <c r="F38" s="262"/>
      <c r="G38" s="263"/>
      <c r="H38" s="263"/>
      <c r="I38" s="262"/>
      <c r="J38" s="263"/>
      <c r="K38" s="263"/>
      <c r="L38" s="392"/>
      <c r="M38" s="393"/>
      <c r="N38" s="394"/>
      <c r="O38" s="6"/>
      <c r="P38" s="129" t="str">
        <f>IF(F38="","",I38-F38-L38)</f>
        <v/>
      </c>
      <c r="Q38" s="109"/>
      <c r="R38" s="110"/>
      <c r="S38" s="129" t="str">
        <f>IF(F38="","",IF(I38&lt;=$U$6,"要請時間内",IF(I39&lt;=$U$6,I38-$U$6,IF(I39&gt;$U$6,"対象外",I38-I39))))</f>
        <v/>
      </c>
      <c r="T38" s="109"/>
      <c r="U38" s="110"/>
      <c r="V38" s="7"/>
      <c r="W38" s="111"/>
      <c r="X38" s="112"/>
      <c r="Y38" s="113"/>
      <c r="Z38" s="203"/>
      <c r="AA38" s="204"/>
      <c r="AB38" s="205"/>
    </row>
    <row r="39" spans="1:28" ht="12" customHeight="1">
      <c r="A39" s="126" t="s">
        <v>13</v>
      </c>
      <c r="B39" s="126"/>
      <c r="C39" s="126"/>
      <c r="D39" s="126"/>
      <c r="E39" s="126"/>
      <c r="F39" s="262"/>
      <c r="G39" s="263"/>
      <c r="H39" s="263"/>
      <c r="I39" s="262"/>
      <c r="J39" s="263"/>
      <c r="K39" s="263"/>
      <c r="L39" s="392"/>
      <c r="M39" s="393"/>
      <c r="N39" s="394"/>
      <c r="O39" s="6"/>
      <c r="P39" s="114"/>
      <c r="Q39" s="115"/>
      <c r="R39" s="116"/>
      <c r="S39" s="114"/>
      <c r="T39" s="115"/>
      <c r="U39" s="116"/>
      <c r="V39" s="7"/>
      <c r="W39" s="114"/>
      <c r="X39" s="115"/>
      <c r="Y39" s="116"/>
      <c r="Z39" s="206"/>
      <c r="AA39" s="207"/>
      <c r="AB39" s="208"/>
    </row>
    <row r="40" spans="1:28" ht="12" customHeight="1">
      <c r="Z40" s="95" t="s">
        <v>98</v>
      </c>
      <c r="AA40" s="95"/>
      <c r="AB40" s="95"/>
    </row>
    <row r="41" spans="1:28" ht="12" customHeight="1">
      <c r="A41" s="2" t="s">
        <v>53</v>
      </c>
      <c r="P41" s="149" t="s">
        <v>57</v>
      </c>
      <c r="Q41" s="150"/>
      <c r="R41" s="150"/>
      <c r="S41" s="149" t="s">
        <v>124</v>
      </c>
      <c r="T41" s="150"/>
      <c r="U41" s="150"/>
      <c r="Z41" s="44"/>
      <c r="AA41" s="44"/>
      <c r="AB41" s="44"/>
    </row>
    <row r="42" spans="1:28" ht="12" customHeight="1">
      <c r="A42" s="156" t="s">
        <v>54</v>
      </c>
      <c r="B42" s="132"/>
      <c r="C42" s="132"/>
      <c r="D42" s="132"/>
      <c r="E42" s="132"/>
      <c r="F42" s="292"/>
      <c r="G42" s="292"/>
      <c r="H42" s="293"/>
      <c r="I42" s="72"/>
      <c r="J42" s="69"/>
      <c r="K42" s="69"/>
      <c r="L42" s="73"/>
      <c r="M42" s="73"/>
      <c r="N42" s="5"/>
      <c r="P42" s="183" t="s">
        <v>55</v>
      </c>
      <c r="Q42" s="270"/>
      <c r="R42" s="271"/>
      <c r="S42" s="319" t="str">
        <f>IF((I43=""),"",ROUNDUP(I44/I43,3))</f>
        <v/>
      </c>
      <c r="T42" s="320"/>
      <c r="U42" s="321"/>
    </row>
    <row r="43" spans="1:28" ht="12" customHeight="1">
      <c r="A43" s="156" t="s">
        <v>58</v>
      </c>
      <c r="B43" s="132"/>
      <c r="C43" s="132"/>
      <c r="D43" s="132"/>
      <c r="E43" s="132"/>
      <c r="F43" s="292"/>
      <c r="G43" s="292"/>
      <c r="H43" s="293"/>
      <c r="I43" s="384"/>
      <c r="J43" s="385"/>
      <c r="K43" s="12" t="s">
        <v>59</v>
      </c>
      <c r="L43" s="13" t="s">
        <v>102</v>
      </c>
      <c r="M43" s="13"/>
      <c r="N43" s="6"/>
      <c r="P43" s="316"/>
      <c r="Q43" s="317"/>
      <c r="R43" s="318"/>
      <c r="S43" s="322"/>
      <c r="T43" s="323"/>
      <c r="U43" s="324"/>
    </row>
    <row r="44" spans="1:28" ht="12" customHeight="1">
      <c r="A44" s="156" t="s">
        <v>60</v>
      </c>
      <c r="B44" s="132"/>
      <c r="C44" s="132"/>
      <c r="D44" s="132"/>
      <c r="E44" s="132"/>
      <c r="F44" s="292"/>
      <c r="G44" s="292"/>
      <c r="H44" s="293"/>
      <c r="I44" s="384"/>
      <c r="J44" s="385"/>
      <c r="K44" s="12" t="s">
        <v>59</v>
      </c>
      <c r="L44" s="13" t="s">
        <v>123</v>
      </c>
      <c r="M44" s="13"/>
      <c r="N44" s="6"/>
      <c r="P44" s="272"/>
      <c r="Q44" s="149"/>
      <c r="R44" s="273"/>
      <c r="S44" s="325"/>
      <c r="T44" s="326"/>
      <c r="U44" s="327"/>
    </row>
    <row r="45" spans="1:28" ht="6" customHeight="1"/>
    <row r="46" spans="1:28" ht="12" customHeight="1">
      <c r="A46" s="156" t="s">
        <v>61</v>
      </c>
      <c r="B46" s="132"/>
      <c r="C46" s="132"/>
      <c r="D46" s="132"/>
      <c r="E46" s="132"/>
      <c r="F46" s="292"/>
      <c r="G46" s="292"/>
      <c r="H46" s="293"/>
      <c r="I46" s="72"/>
      <c r="J46" s="69"/>
      <c r="K46" s="69"/>
      <c r="L46" s="73"/>
      <c r="M46" s="73"/>
      <c r="N46" s="5"/>
      <c r="P46" s="183" t="s">
        <v>62</v>
      </c>
      <c r="Q46" s="270"/>
      <c r="R46" s="271"/>
      <c r="S46" s="319" t="str">
        <f>IF((I47=""),"",ROUNDUP(I48/I47,3))</f>
        <v/>
      </c>
      <c r="T46" s="320"/>
      <c r="U46" s="321"/>
    </row>
    <row r="47" spans="1:28" ht="12" customHeight="1">
      <c r="A47" s="156" t="s">
        <v>58</v>
      </c>
      <c r="B47" s="132"/>
      <c r="C47" s="132"/>
      <c r="D47" s="132"/>
      <c r="E47" s="132"/>
      <c r="F47" s="292"/>
      <c r="G47" s="292"/>
      <c r="H47" s="293"/>
      <c r="I47" s="384"/>
      <c r="J47" s="385"/>
      <c r="K47" s="12" t="s">
        <v>59</v>
      </c>
      <c r="L47" s="13"/>
      <c r="M47" s="13"/>
      <c r="N47" s="6"/>
      <c r="P47" s="316"/>
      <c r="Q47" s="317"/>
      <c r="R47" s="318"/>
      <c r="S47" s="322"/>
      <c r="T47" s="323"/>
      <c r="U47" s="324"/>
    </row>
    <row r="48" spans="1:28" ht="12" customHeight="1">
      <c r="A48" s="156" t="s">
        <v>60</v>
      </c>
      <c r="B48" s="132"/>
      <c r="C48" s="132"/>
      <c r="D48" s="132"/>
      <c r="E48" s="132"/>
      <c r="F48" s="292"/>
      <c r="G48" s="292"/>
      <c r="H48" s="293"/>
      <c r="I48" s="384"/>
      <c r="J48" s="385"/>
      <c r="K48" s="12" t="s">
        <v>59</v>
      </c>
      <c r="L48" s="13"/>
      <c r="M48" s="13"/>
      <c r="N48" s="6"/>
      <c r="P48" s="272"/>
      <c r="Q48" s="149"/>
      <c r="R48" s="273"/>
      <c r="S48" s="325"/>
      <c r="T48" s="326"/>
      <c r="U48" s="327"/>
    </row>
    <row r="49" spans="1:33" ht="6" customHeight="1"/>
    <row r="50" spans="1:33" ht="12" customHeight="1">
      <c r="A50" s="156" t="s">
        <v>63</v>
      </c>
      <c r="B50" s="132"/>
      <c r="C50" s="132"/>
      <c r="D50" s="132"/>
      <c r="E50" s="132"/>
      <c r="F50" s="292"/>
      <c r="G50" s="292"/>
      <c r="H50" s="293"/>
      <c r="I50" s="72"/>
      <c r="J50" s="69"/>
      <c r="K50" s="69"/>
      <c r="L50" s="73"/>
      <c r="M50" s="73"/>
      <c r="N50" s="5"/>
      <c r="P50" s="183" t="s">
        <v>180</v>
      </c>
      <c r="Q50" s="270"/>
      <c r="R50" s="271"/>
      <c r="S50" s="319" t="str">
        <f>IF((I51=""),"",ROUNDUP(I52/I51,3))</f>
        <v/>
      </c>
      <c r="T50" s="320"/>
      <c r="U50" s="321"/>
    </row>
    <row r="51" spans="1:33" ht="12" customHeight="1">
      <c r="A51" s="156" t="s">
        <v>58</v>
      </c>
      <c r="B51" s="132"/>
      <c r="C51" s="132"/>
      <c r="D51" s="132"/>
      <c r="E51" s="132"/>
      <c r="F51" s="292"/>
      <c r="G51" s="292"/>
      <c r="H51" s="293"/>
      <c r="I51" s="384"/>
      <c r="J51" s="385"/>
      <c r="K51" s="12" t="s">
        <v>59</v>
      </c>
      <c r="L51" s="13"/>
      <c r="M51" s="13"/>
      <c r="N51" s="6"/>
      <c r="P51" s="316"/>
      <c r="Q51" s="317"/>
      <c r="R51" s="318"/>
      <c r="S51" s="322"/>
      <c r="T51" s="323"/>
      <c r="U51" s="324"/>
    </row>
    <row r="52" spans="1:33" ht="12" customHeight="1">
      <c r="A52" s="156" t="s">
        <v>60</v>
      </c>
      <c r="B52" s="132"/>
      <c r="C52" s="132"/>
      <c r="D52" s="132"/>
      <c r="E52" s="132"/>
      <c r="F52" s="292"/>
      <c r="G52" s="292"/>
      <c r="H52" s="293"/>
      <c r="I52" s="384"/>
      <c r="J52" s="385"/>
      <c r="K52" s="12" t="s">
        <v>59</v>
      </c>
      <c r="L52" s="13"/>
      <c r="M52" s="13"/>
      <c r="N52" s="6"/>
      <c r="P52" s="272"/>
      <c r="Q52" s="149"/>
      <c r="R52" s="273"/>
      <c r="S52" s="325"/>
      <c r="T52" s="326"/>
      <c r="U52" s="327"/>
    </row>
    <row r="53" spans="1:33" ht="6" customHeight="1"/>
    <row r="54" spans="1:33" ht="12" customHeight="1">
      <c r="A54" s="2" t="s">
        <v>29</v>
      </c>
    </row>
    <row r="55" spans="1:33" ht="16.899999999999999" customHeight="1">
      <c r="A55" s="96" t="s">
        <v>30</v>
      </c>
      <c r="B55" s="96"/>
      <c r="C55" s="96"/>
      <c r="D55" s="96"/>
      <c r="E55" s="96" t="s">
        <v>56</v>
      </c>
      <c r="F55" s="96"/>
      <c r="G55" s="96"/>
      <c r="H55" s="97" t="s">
        <v>128</v>
      </c>
      <c r="I55" s="97"/>
      <c r="J55" s="97"/>
      <c r="K55" s="183" t="s">
        <v>37</v>
      </c>
      <c r="L55" s="270"/>
      <c r="M55" s="270"/>
      <c r="N55" s="270"/>
      <c r="O55" s="270"/>
      <c r="P55" s="270"/>
      <c r="Q55" s="271"/>
      <c r="R55" s="96" t="s">
        <v>57</v>
      </c>
      <c r="S55" s="96"/>
      <c r="T55" s="96"/>
      <c r="U55" s="97" t="s">
        <v>181</v>
      </c>
      <c r="V55" s="97"/>
      <c r="W55" s="97"/>
      <c r="X55" s="193" t="s">
        <v>92</v>
      </c>
      <c r="Y55" s="194"/>
      <c r="Z55" s="194"/>
      <c r="AA55" s="194"/>
      <c r="AB55" s="195"/>
    </row>
    <row r="56" spans="1:33" ht="16.899999999999999" customHeight="1">
      <c r="A56" s="96"/>
      <c r="B56" s="96"/>
      <c r="C56" s="96"/>
      <c r="D56" s="96"/>
      <c r="E56" s="96"/>
      <c r="F56" s="96"/>
      <c r="G56" s="96"/>
      <c r="H56" s="97"/>
      <c r="I56" s="97"/>
      <c r="J56" s="97"/>
      <c r="K56" s="197" t="s">
        <v>125</v>
      </c>
      <c r="L56" s="389"/>
      <c r="M56" s="198"/>
      <c r="N56" s="386" t="s">
        <v>185</v>
      </c>
      <c r="O56" s="387"/>
      <c r="P56" s="386" t="s">
        <v>186</v>
      </c>
      <c r="Q56" s="388"/>
      <c r="R56" s="96"/>
      <c r="S56" s="96"/>
      <c r="T56" s="96"/>
      <c r="U56" s="97"/>
      <c r="V56" s="97"/>
      <c r="W56" s="97"/>
      <c r="X56" s="196"/>
      <c r="Y56" s="194"/>
      <c r="Z56" s="194"/>
      <c r="AA56" s="194"/>
      <c r="AB56" s="195"/>
      <c r="AD56" s="70" t="s">
        <v>34</v>
      </c>
      <c r="AE56" s="71"/>
      <c r="AF56" s="71"/>
      <c r="AG56" s="2" t="s">
        <v>129</v>
      </c>
    </row>
    <row r="57" spans="1:33" ht="13.15" customHeight="1">
      <c r="A57" s="87">
        <v>44428</v>
      </c>
      <c r="B57" s="87"/>
      <c r="C57" s="87"/>
      <c r="D57" s="87"/>
      <c r="E57" s="372"/>
      <c r="F57" s="372"/>
      <c r="G57" s="372"/>
      <c r="H57" s="91" t="str">
        <f>IF(E57="","",IF(E57="対応なし","支給しない",(VLOOKUP(E57,$W$21:$AB$39,4,FALSE))))</f>
        <v/>
      </c>
      <c r="I57" s="91"/>
      <c r="J57" s="91"/>
      <c r="K57" s="378" t="str">
        <f>IF(E57="","",IF(SUM(N57:Q57)&gt;=10,SUM(N57:Q57),0))</f>
        <v/>
      </c>
      <c r="L57" s="379"/>
      <c r="M57" s="380"/>
      <c r="N57" s="381"/>
      <c r="O57" s="382"/>
      <c r="P57" s="381"/>
      <c r="Q57" s="383"/>
      <c r="R57" s="375"/>
      <c r="S57" s="376"/>
      <c r="T57" s="377"/>
      <c r="U57" s="248" t="str">
        <f>IF(R57="","",IF(R57="対応なし","支給しない",VLOOKUP(R57,$P$42:$U$52,4,FALSE)))</f>
        <v/>
      </c>
      <c r="V57" s="248"/>
      <c r="W57" s="248"/>
      <c r="X57" s="176" t="str">
        <f>IF(OR(H57="",U57=""),"",IF(OR(H57="支給しない",U57="支給しない"),"対象外",IF(OR(H57="要請時間内",U57="要請時間内"),"要請時間内",ROUNDUP(($U$12+K57*2000+P57*20000)*H57,-3)+ROUNDUP(U57*$O$17,-3))))</f>
        <v/>
      </c>
      <c r="Y57" s="177"/>
      <c r="Z57" s="177"/>
      <c r="AA57" s="177"/>
      <c r="AB57" s="178"/>
      <c r="AD57" s="70" t="s">
        <v>35</v>
      </c>
      <c r="AE57" s="71"/>
      <c r="AF57" s="71"/>
      <c r="AG57" s="2" t="s">
        <v>130</v>
      </c>
    </row>
    <row r="58" spans="1:33" ht="13.15" customHeight="1">
      <c r="A58" s="87">
        <v>44429</v>
      </c>
      <c r="B58" s="87"/>
      <c r="C58" s="87"/>
      <c r="D58" s="87"/>
      <c r="E58" s="372"/>
      <c r="F58" s="372"/>
      <c r="G58" s="372"/>
      <c r="H58" s="91" t="str">
        <f t="shared" ref="H58:H72" si="0">IF(E58="","",IF(E58="対応なし","支給しない",(VLOOKUP(E58,$W$21:$AB$39,4,FALSE))))</f>
        <v/>
      </c>
      <c r="I58" s="91"/>
      <c r="J58" s="91"/>
      <c r="K58" s="378" t="str">
        <f t="shared" ref="K58:K72" si="1">IF(E58="","",IF(SUM(N58:Q58)&gt;=10,SUM(N58:Q58),0))</f>
        <v/>
      </c>
      <c r="L58" s="379"/>
      <c r="M58" s="380"/>
      <c r="N58" s="381"/>
      <c r="O58" s="382"/>
      <c r="P58" s="381"/>
      <c r="Q58" s="383"/>
      <c r="R58" s="375"/>
      <c r="S58" s="376"/>
      <c r="T58" s="377"/>
      <c r="U58" s="248" t="str">
        <f t="shared" ref="U58:U72" si="2">IF(R58="","",IF(R58="対応なし","支給しない",VLOOKUP(R58,$P$42:$U$52,4,FALSE)))</f>
        <v/>
      </c>
      <c r="V58" s="248"/>
      <c r="W58" s="248"/>
      <c r="X58" s="176" t="str">
        <f>IF(OR(H58="",U58=""),"",IF(OR(H58="支給しない",U58="支給しない"),"対象外",IF(OR(H58="要請時間内",U58="要請時間内"),"要請時間内",ROUNDUP(($U$12+K58*2000+P58*20000)*H58,-3)+ROUNDUP(U58*$O$17,-3))))</f>
        <v/>
      </c>
      <c r="Y58" s="177"/>
      <c r="Z58" s="177"/>
      <c r="AA58" s="177"/>
      <c r="AB58" s="178"/>
      <c r="AD58" s="70" t="s">
        <v>46</v>
      </c>
      <c r="AE58" s="71"/>
      <c r="AF58" s="71"/>
      <c r="AG58" s="2" t="s">
        <v>178</v>
      </c>
    </row>
    <row r="59" spans="1:33" ht="13.15" customHeight="1">
      <c r="A59" s="87">
        <v>44430</v>
      </c>
      <c r="B59" s="87"/>
      <c r="C59" s="87"/>
      <c r="D59" s="87"/>
      <c r="E59" s="372"/>
      <c r="F59" s="372"/>
      <c r="G59" s="372"/>
      <c r="H59" s="91" t="str">
        <f t="shared" si="0"/>
        <v/>
      </c>
      <c r="I59" s="91"/>
      <c r="J59" s="91"/>
      <c r="K59" s="378" t="str">
        <f t="shared" si="1"/>
        <v/>
      </c>
      <c r="L59" s="379"/>
      <c r="M59" s="380"/>
      <c r="N59" s="381"/>
      <c r="O59" s="382"/>
      <c r="P59" s="381"/>
      <c r="Q59" s="383"/>
      <c r="R59" s="375"/>
      <c r="S59" s="376"/>
      <c r="T59" s="377"/>
      <c r="U59" s="248" t="str">
        <f>IF(R59="","",IF(R59="対応なし","支給しない",VLOOKUP(R59,$P$42:$U$52,4,FALSE)))</f>
        <v/>
      </c>
      <c r="V59" s="248"/>
      <c r="W59" s="248"/>
      <c r="X59" s="176" t="str">
        <f t="shared" ref="X59:X72" si="3">IF(OR(H59="",U59=""),"",IF(OR(H59="支給しない",U59="支給しない"),"対象外",IF(OR(H59="要請時間内",U59="要請時間内"),"要請時間内",ROUNDUP(($U$12+K59*2000+P59*20000)*H59,-3)+ROUNDUP(U59*$O$17,-3))))</f>
        <v/>
      </c>
      <c r="Y59" s="177"/>
      <c r="Z59" s="177"/>
      <c r="AA59" s="177"/>
      <c r="AB59" s="178"/>
      <c r="AD59" s="70" t="s">
        <v>36</v>
      </c>
      <c r="AE59" s="71"/>
      <c r="AF59" s="71"/>
    </row>
    <row r="60" spans="1:33" ht="13.15" customHeight="1">
      <c r="A60" s="87">
        <v>44431</v>
      </c>
      <c r="B60" s="87"/>
      <c r="C60" s="87"/>
      <c r="D60" s="87"/>
      <c r="E60" s="372"/>
      <c r="F60" s="372"/>
      <c r="G60" s="372"/>
      <c r="H60" s="91" t="str">
        <f t="shared" si="0"/>
        <v/>
      </c>
      <c r="I60" s="91"/>
      <c r="J60" s="91"/>
      <c r="K60" s="92" t="str">
        <f t="shared" si="1"/>
        <v/>
      </c>
      <c r="L60" s="92"/>
      <c r="M60" s="92"/>
      <c r="N60" s="373"/>
      <c r="O60" s="374"/>
      <c r="P60" s="373"/>
      <c r="Q60" s="373"/>
      <c r="R60" s="375"/>
      <c r="S60" s="376"/>
      <c r="T60" s="377"/>
      <c r="U60" s="248" t="str">
        <f>IF(R60="","",IF(R60="対応なし","支給しない",VLOOKUP(R60,$P$42:$U$52,4,FALSE)))</f>
        <v/>
      </c>
      <c r="V60" s="248"/>
      <c r="W60" s="248"/>
      <c r="X60" s="176" t="str">
        <f t="shared" si="3"/>
        <v/>
      </c>
      <c r="Y60" s="177"/>
      <c r="Z60" s="177"/>
      <c r="AA60" s="177"/>
      <c r="AB60" s="178"/>
      <c r="AD60" s="70" t="s">
        <v>47</v>
      </c>
      <c r="AE60" s="71"/>
      <c r="AF60" s="71"/>
    </row>
    <row r="61" spans="1:33" ht="13.15" customHeight="1">
      <c r="A61" s="87">
        <v>44432</v>
      </c>
      <c r="B61" s="87"/>
      <c r="C61" s="87"/>
      <c r="D61" s="87"/>
      <c r="E61" s="372"/>
      <c r="F61" s="372"/>
      <c r="G61" s="372"/>
      <c r="H61" s="91" t="str">
        <f t="shared" si="0"/>
        <v/>
      </c>
      <c r="I61" s="91"/>
      <c r="J61" s="91"/>
      <c r="K61" s="92" t="str">
        <f t="shared" si="1"/>
        <v/>
      </c>
      <c r="L61" s="92"/>
      <c r="M61" s="92"/>
      <c r="N61" s="373"/>
      <c r="O61" s="374"/>
      <c r="P61" s="373"/>
      <c r="Q61" s="373"/>
      <c r="R61" s="375"/>
      <c r="S61" s="376"/>
      <c r="T61" s="377"/>
      <c r="U61" s="248" t="str">
        <f t="shared" si="2"/>
        <v/>
      </c>
      <c r="V61" s="248"/>
      <c r="W61" s="248"/>
      <c r="X61" s="176" t="str">
        <f t="shared" si="3"/>
        <v/>
      </c>
      <c r="Y61" s="177"/>
      <c r="Z61" s="177"/>
      <c r="AA61" s="177"/>
      <c r="AB61" s="178"/>
      <c r="AD61" s="2" t="s">
        <v>96</v>
      </c>
      <c r="AE61" s="71"/>
      <c r="AF61" s="71"/>
    </row>
    <row r="62" spans="1:33" ht="13.15" customHeight="1">
      <c r="A62" s="87">
        <v>44433</v>
      </c>
      <c r="B62" s="87"/>
      <c r="C62" s="87"/>
      <c r="D62" s="87"/>
      <c r="E62" s="372"/>
      <c r="F62" s="372"/>
      <c r="G62" s="372"/>
      <c r="H62" s="91" t="str">
        <f t="shared" si="0"/>
        <v/>
      </c>
      <c r="I62" s="91"/>
      <c r="J62" s="91"/>
      <c r="K62" s="92" t="str">
        <f t="shared" si="1"/>
        <v/>
      </c>
      <c r="L62" s="92"/>
      <c r="M62" s="92"/>
      <c r="N62" s="373"/>
      <c r="O62" s="374"/>
      <c r="P62" s="373"/>
      <c r="Q62" s="373"/>
      <c r="R62" s="375"/>
      <c r="S62" s="376"/>
      <c r="T62" s="377"/>
      <c r="U62" s="248" t="str">
        <f t="shared" si="2"/>
        <v/>
      </c>
      <c r="V62" s="248"/>
      <c r="W62" s="248"/>
      <c r="X62" s="176" t="str">
        <f t="shared" si="3"/>
        <v/>
      </c>
      <c r="Y62" s="177"/>
      <c r="Z62" s="177"/>
      <c r="AA62" s="177"/>
      <c r="AB62" s="178"/>
      <c r="AE62" s="71"/>
      <c r="AF62" s="71"/>
    </row>
    <row r="63" spans="1:33" ht="13.15" customHeight="1">
      <c r="A63" s="87">
        <v>44434</v>
      </c>
      <c r="B63" s="87"/>
      <c r="C63" s="87"/>
      <c r="D63" s="87"/>
      <c r="E63" s="372"/>
      <c r="F63" s="372"/>
      <c r="G63" s="372"/>
      <c r="H63" s="91" t="str">
        <f t="shared" si="0"/>
        <v/>
      </c>
      <c r="I63" s="91"/>
      <c r="J63" s="91"/>
      <c r="K63" s="92" t="str">
        <f t="shared" si="1"/>
        <v/>
      </c>
      <c r="L63" s="92"/>
      <c r="M63" s="92"/>
      <c r="N63" s="373"/>
      <c r="O63" s="374"/>
      <c r="P63" s="373"/>
      <c r="Q63" s="373"/>
      <c r="R63" s="375"/>
      <c r="S63" s="376"/>
      <c r="T63" s="377"/>
      <c r="U63" s="248" t="str">
        <f t="shared" si="2"/>
        <v/>
      </c>
      <c r="V63" s="248"/>
      <c r="W63" s="248"/>
      <c r="X63" s="176" t="str">
        <f t="shared" si="3"/>
        <v/>
      </c>
      <c r="Y63" s="177"/>
      <c r="Z63" s="177"/>
      <c r="AA63" s="177"/>
      <c r="AB63" s="178"/>
    </row>
    <row r="64" spans="1:33" ht="13.15" customHeight="1">
      <c r="A64" s="87">
        <v>44435</v>
      </c>
      <c r="B64" s="87"/>
      <c r="C64" s="87"/>
      <c r="D64" s="87"/>
      <c r="E64" s="372"/>
      <c r="F64" s="372"/>
      <c r="G64" s="372"/>
      <c r="H64" s="91" t="str">
        <f t="shared" si="0"/>
        <v/>
      </c>
      <c r="I64" s="91"/>
      <c r="J64" s="91"/>
      <c r="K64" s="92" t="str">
        <f t="shared" si="1"/>
        <v/>
      </c>
      <c r="L64" s="92"/>
      <c r="M64" s="92"/>
      <c r="N64" s="373"/>
      <c r="O64" s="374"/>
      <c r="P64" s="373"/>
      <c r="Q64" s="373"/>
      <c r="R64" s="375"/>
      <c r="S64" s="376"/>
      <c r="T64" s="377"/>
      <c r="U64" s="248" t="str">
        <f t="shared" si="2"/>
        <v/>
      </c>
      <c r="V64" s="248"/>
      <c r="W64" s="248"/>
      <c r="X64" s="176" t="str">
        <f t="shared" si="3"/>
        <v/>
      </c>
      <c r="Y64" s="177"/>
      <c r="Z64" s="177"/>
      <c r="AA64" s="177"/>
      <c r="AB64" s="178"/>
    </row>
    <row r="65" spans="1:28" ht="13.15" customHeight="1">
      <c r="A65" s="87">
        <v>44436</v>
      </c>
      <c r="B65" s="87"/>
      <c r="C65" s="87"/>
      <c r="D65" s="87"/>
      <c r="E65" s="372"/>
      <c r="F65" s="372"/>
      <c r="G65" s="372"/>
      <c r="H65" s="91" t="str">
        <f t="shared" si="0"/>
        <v/>
      </c>
      <c r="I65" s="91"/>
      <c r="J65" s="91"/>
      <c r="K65" s="92" t="str">
        <f t="shared" si="1"/>
        <v/>
      </c>
      <c r="L65" s="92"/>
      <c r="M65" s="92"/>
      <c r="N65" s="373"/>
      <c r="O65" s="374"/>
      <c r="P65" s="373"/>
      <c r="Q65" s="373"/>
      <c r="R65" s="375"/>
      <c r="S65" s="376"/>
      <c r="T65" s="377"/>
      <c r="U65" s="248" t="str">
        <f t="shared" si="2"/>
        <v/>
      </c>
      <c r="V65" s="248"/>
      <c r="W65" s="248"/>
      <c r="X65" s="176" t="str">
        <f t="shared" si="3"/>
        <v/>
      </c>
      <c r="Y65" s="177"/>
      <c r="Z65" s="177"/>
      <c r="AA65" s="177"/>
      <c r="AB65" s="178"/>
    </row>
    <row r="66" spans="1:28" ht="13.15" customHeight="1">
      <c r="A66" s="87">
        <v>44437</v>
      </c>
      <c r="B66" s="87"/>
      <c r="C66" s="87"/>
      <c r="D66" s="87"/>
      <c r="E66" s="372"/>
      <c r="F66" s="372"/>
      <c r="G66" s="372"/>
      <c r="H66" s="91" t="str">
        <f t="shared" si="0"/>
        <v/>
      </c>
      <c r="I66" s="91"/>
      <c r="J66" s="91"/>
      <c r="K66" s="92" t="str">
        <f t="shared" si="1"/>
        <v/>
      </c>
      <c r="L66" s="92"/>
      <c r="M66" s="92"/>
      <c r="N66" s="373"/>
      <c r="O66" s="374"/>
      <c r="P66" s="373"/>
      <c r="Q66" s="373"/>
      <c r="R66" s="375"/>
      <c r="S66" s="376"/>
      <c r="T66" s="377"/>
      <c r="U66" s="248" t="str">
        <f t="shared" si="2"/>
        <v/>
      </c>
      <c r="V66" s="248"/>
      <c r="W66" s="248"/>
      <c r="X66" s="176" t="str">
        <f t="shared" si="3"/>
        <v/>
      </c>
      <c r="Y66" s="177"/>
      <c r="Z66" s="177"/>
      <c r="AA66" s="177"/>
      <c r="AB66" s="178"/>
    </row>
    <row r="67" spans="1:28" ht="13.15" customHeight="1">
      <c r="A67" s="87">
        <v>44438</v>
      </c>
      <c r="B67" s="87"/>
      <c r="C67" s="87"/>
      <c r="D67" s="87"/>
      <c r="E67" s="372"/>
      <c r="F67" s="372"/>
      <c r="G67" s="372"/>
      <c r="H67" s="91" t="str">
        <f t="shared" si="0"/>
        <v/>
      </c>
      <c r="I67" s="91"/>
      <c r="J67" s="91"/>
      <c r="K67" s="92" t="str">
        <f t="shared" si="1"/>
        <v/>
      </c>
      <c r="L67" s="92"/>
      <c r="M67" s="92"/>
      <c r="N67" s="373"/>
      <c r="O67" s="374"/>
      <c r="P67" s="373"/>
      <c r="Q67" s="373"/>
      <c r="R67" s="375"/>
      <c r="S67" s="376"/>
      <c r="T67" s="377"/>
      <c r="U67" s="248" t="str">
        <f t="shared" si="2"/>
        <v/>
      </c>
      <c r="V67" s="248"/>
      <c r="W67" s="248"/>
      <c r="X67" s="176" t="str">
        <f t="shared" si="3"/>
        <v/>
      </c>
      <c r="Y67" s="177"/>
      <c r="Z67" s="177"/>
      <c r="AA67" s="177"/>
      <c r="AB67" s="178"/>
    </row>
    <row r="68" spans="1:28" ht="13.15" customHeight="1">
      <c r="A68" s="87">
        <v>44439</v>
      </c>
      <c r="B68" s="87"/>
      <c r="C68" s="87"/>
      <c r="D68" s="87"/>
      <c r="E68" s="372"/>
      <c r="F68" s="372"/>
      <c r="G68" s="372"/>
      <c r="H68" s="91" t="str">
        <f t="shared" si="0"/>
        <v/>
      </c>
      <c r="I68" s="91"/>
      <c r="J68" s="91"/>
      <c r="K68" s="92" t="str">
        <f t="shared" si="1"/>
        <v/>
      </c>
      <c r="L68" s="92"/>
      <c r="M68" s="92"/>
      <c r="N68" s="373"/>
      <c r="O68" s="374"/>
      <c r="P68" s="373"/>
      <c r="Q68" s="373"/>
      <c r="R68" s="375"/>
      <c r="S68" s="376"/>
      <c r="T68" s="377"/>
      <c r="U68" s="248" t="str">
        <f t="shared" si="2"/>
        <v/>
      </c>
      <c r="V68" s="248"/>
      <c r="W68" s="248"/>
      <c r="X68" s="176" t="str">
        <f t="shared" si="3"/>
        <v/>
      </c>
      <c r="Y68" s="177"/>
      <c r="Z68" s="177"/>
      <c r="AA68" s="177"/>
      <c r="AB68" s="178"/>
    </row>
    <row r="69" spans="1:28" ht="13.15" customHeight="1">
      <c r="A69" s="87">
        <v>44440</v>
      </c>
      <c r="B69" s="87"/>
      <c r="C69" s="87"/>
      <c r="D69" s="87"/>
      <c r="E69" s="372"/>
      <c r="F69" s="372"/>
      <c r="G69" s="372"/>
      <c r="H69" s="91" t="str">
        <f t="shared" si="0"/>
        <v/>
      </c>
      <c r="I69" s="91"/>
      <c r="J69" s="91"/>
      <c r="K69" s="92" t="str">
        <f t="shared" si="1"/>
        <v/>
      </c>
      <c r="L69" s="92"/>
      <c r="M69" s="92"/>
      <c r="N69" s="373"/>
      <c r="O69" s="374"/>
      <c r="P69" s="373"/>
      <c r="Q69" s="373"/>
      <c r="R69" s="375"/>
      <c r="S69" s="376"/>
      <c r="T69" s="377"/>
      <c r="U69" s="248" t="str">
        <f t="shared" si="2"/>
        <v/>
      </c>
      <c r="V69" s="248"/>
      <c r="W69" s="248"/>
      <c r="X69" s="176" t="str">
        <f t="shared" si="3"/>
        <v/>
      </c>
      <c r="Y69" s="177"/>
      <c r="Z69" s="177"/>
      <c r="AA69" s="177"/>
      <c r="AB69" s="178"/>
    </row>
    <row r="70" spans="1:28" ht="13.15" customHeight="1">
      <c r="A70" s="87">
        <v>44441</v>
      </c>
      <c r="B70" s="87"/>
      <c r="C70" s="87"/>
      <c r="D70" s="87"/>
      <c r="E70" s="372"/>
      <c r="F70" s="372"/>
      <c r="G70" s="372"/>
      <c r="H70" s="91" t="str">
        <f t="shared" si="0"/>
        <v/>
      </c>
      <c r="I70" s="91"/>
      <c r="J70" s="91"/>
      <c r="K70" s="92" t="str">
        <f t="shared" si="1"/>
        <v/>
      </c>
      <c r="L70" s="92"/>
      <c r="M70" s="92"/>
      <c r="N70" s="373"/>
      <c r="O70" s="374"/>
      <c r="P70" s="373"/>
      <c r="Q70" s="373"/>
      <c r="R70" s="375"/>
      <c r="S70" s="376"/>
      <c r="T70" s="377"/>
      <c r="U70" s="248" t="str">
        <f t="shared" si="2"/>
        <v/>
      </c>
      <c r="V70" s="248"/>
      <c r="W70" s="248"/>
      <c r="X70" s="176" t="str">
        <f t="shared" si="3"/>
        <v/>
      </c>
      <c r="Y70" s="177"/>
      <c r="Z70" s="177"/>
      <c r="AA70" s="177"/>
      <c r="AB70" s="178"/>
    </row>
    <row r="71" spans="1:28" ht="13.15" customHeight="1">
      <c r="A71" s="87">
        <v>44442</v>
      </c>
      <c r="B71" s="87"/>
      <c r="C71" s="87"/>
      <c r="D71" s="87"/>
      <c r="E71" s="372"/>
      <c r="F71" s="372"/>
      <c r="G71" s="372"/>
      <c r="H71" s="91" t="str">
        <f t="shared" si="0"/>
        <v/>
      </c>
      <c r="I71" s="91"/>
      <c r="J71" s="91"/>
      <c r="K71" s="92" t="str">
        <f t="shared" si="1"/>
        <v/>
      </c>
      <c r="L71" s="92"/>
      <c r="M71" s="92"/>
      <c r="N71" s="373"/>
      <c r="O71" s="374"/>
      <c r="P71" s="373"/>
      <c r="Q71" s="373"/>
      <c r="R71" s="375"/>
      <c r="S71" s="376"/>
      <c r="T71" s="377"/>
      <c r="U71" s="248" t="str">
        <f t="shared" si="2"/>
        <v/>
      </c>
      <c r="V71" s="248"/>
      <c r="W71" s="248"/>
      <c r="X71" s="176" t="str">
        <f t="shared" si="3"/>
        <v/>
      </c>
      <c r="Y71" s="177"/>
      <c r="Z71" s="177"/>
      <c r="AA71" s="177"/>
      <c r="AB71" s="178"/>
    </row>
    <row r="72" spans="1:28" ht="12.75" customHeight="1">
      <c r="A72" s="87">
        <v>44443</v>
      </c>
      <c r="B72" s="87"/>
      <c r="C72" s="87"/>
      <c r="D72" s="87"/>
      <c r="E72" s="372"/>
      <c r="F72" s="372"/>
      <c r="G72" s="372"/>
      <c r="H72" s="91" t="str">
        <f t="shared" si="0"/>
        <v/>
      </c>
      <c r="I72" s="91"/>
      <c r="J72" s="91"/>
      <c r="K72" s="92" t="str">
        <f t="shared" si="1"/>
        <v/>
      </c>
      <c r="L72" s="92"/>
      <c r="M72" s="92"/>
      <c r="N72" s="373"/>
      <c r="O72" s="374"/>
      <c r="P72" s="373"/>
      <c r="Q72" s="373"/>
      <c r="R72" s="375"/>
      <c r="S72" s="376"/>
      <c r="T72" s="377"/>
      <c r="U72" s="248" t="str">
        <f t="shared" si="2"/>
        <v/>
      </c>
      <c r="V72" s="248"/>
      <c r="W72" s="248"/>
      <c r="X72" s="176" t="str">
        <f t="shared" si="3"/>
        <v/>
      </c>
      <c r="Y72" s="177"/>
      <c r="Z72" s="177"/>
      <c r="AA72" s="177"/>
      <c r="AB72" s="178"/>
    </row>
    <row r="73" spans="1:28" ht="13.15" customHeight="1">
      <c r="A73" s="87">
        <v>44444</v>
      </c>
      <c r="B73" s="87"/>
      <c r="C73" s="87"/>
      <c r="D73" s="87"/>
      <c r="E73" s="372"/>
      <c r="F73" s="372"/>
      <c r="G73" s="372"/>
      <c r="H73" s="91" t="str">
        <f t="shared" ref="H73:H75" si="4">IF(E73="","",IF(E73="対応なし","支給しない",(VLOOKUP(E73,$W$21:$AB$39,4,FALSE))))</f>
        <v/>
      </c>
      <c r="I73" s="91"/>
      <c r="J73" s="91"/>
      <c r="K73" s="92" t="str">
        <f t="shared" ref="K73:K75" si="5">IF(E73="","",IF(SUM(N73:Q73)&gt;=10,SUM(N73:Q73),0))</f>
        <v/>
      </c>
      <c r="L73" s="92"/>
      <c r="M73" s="92"/>
      <c r="N73" s="373"/>
      <c r="O73" s="374"/>
      <c r="P73" s="373"/>
      <c r="Q73" s="373"/>
      <c r="R73" s="375"/>
      <c r="S73" s="376"/>
      <c r="T73" s="377"/>
      <c r="U73" s="248" t="str">
        <f t="shared" ref="U73:U75" si="6">IF(R73="","",IF(R73="対応なし","支給しない",VLOOKUP(R73,$P$42:$U$52,4,FALSE)))</f>
        <v/>
      </c>
      <c r="V73" s="248"/>
      <c r="W73" s="248"/>
      <c r="X73" s="176" t="str">
        <f t="shared" ref="X73:X75" si="7">IF(OR(H73="",U73=""),"",IF(OR(H73="支給しない",U73="支給しない"),"対象外",IF(OR(H73="要請時間内",U73="要請時間内"),"要請時間内",ROUNDUP(($U$12+K73*2000+P73*20000)*H73,-3)+ROUNDUP(U73*$O$17,-3))))</f>
        <v/>
      </c>
      <c r="Y73" s="177"/>
      <c r="Z73" s="177"/>
      <c r="AA73" s="177"/>
      <c r="AB73" s="178"/>
    </row>
    <row r="74" spans="1:28" ht="13.15" customHeight="1">
      <c r="A74" s="87">
        <v>44445</v>
      </c>
      <c r="B74" s="87"/>
      <c r="C74" s="87"/>
      <c r="D74" s="87"/>
      <c r="E74" s="372"/>
      <c r="F74" s="372"/>
      <c r="G74" s="372"/>
      <c r="H74" s="91" t="str">
        <f t="shared" si="4"/>
        <v/>
      </c>
      <c r="I74" s="91"/>
      <c r="J74" s="91"/>
      <c r="K74" s="92" t="str">
        <f t="shared" si="5"/>
        <v/>
      </c>
      <c r="L74" s="92"/>
      <c r="M74" s="92"/>
      <c r="N74" s="373"/>
      <c r="O74" s="374"/>
      <c r="P74" s="373"/>
      <c r="Q74" s="373"/>
      <c r="R74" s="375"/>
      <c r="S74" s="376"/>
      <c r="T74" s="377"/>
      <c r="U74" s="248" t="str">
        <f t="shared" si="6"/>
        <v/>
      </c>
      <c r="V74" s="248"/>
      <c r="W74" s="248"/>
      <c r="X74" s="176" t="str">
        <f t="shared" si="7"/>
        <v/>
      </c>
      <c r="Y74" s="177"/>
      <c r="Z74" s="177"/>
      <c r="AA74" s="177"/>
      <c r="AB74" s="178"/>
    </row>
    <row r="75" spans="1:28" ht="13.15" customHeight="1">
      <c r="A75" s="87">
        <v>44446</v>
      </c>
      <c r="B75" s="87"/>
      <c r="C75" s="87"/>
      <c r="D75" s="87"/>
      <c r="E75" s="372"/>
      <c r="F75" s="372"/>
      <c r="G75" s="372"/>
      <c r="H75" s="91" t="str">
        <f t="shared" si="4"/>
        <v/>
      </c>
      <c r="I75" s="91"/>
      <c r="J75" s="91"/>
      <c r="K75" s="92" t="str">
        <f t="shared" si="5"/>
        <v/>
      </c>
      <c r="L75" s="92"/>
      <c r="M75" s="92"/>
      <c r="N75" s="373"/>
      <c r="O75" s="374"/>
      <c r="P75" s="373"/>
      <c r="Q75" s="373"/>
      <c r="R75" s="375"/>
      <c r="S75" s="376"/>
      <c r="T75" s="377"/>
      <c r="U75" s="248" t="str">
        <f t="shared" si="6"/>
        <v/>
      </c>
      <c r="V75" s="248"/>
      <c r="W75" s="248"/>
      <c r="X75" s="176" t="str">
        <f t="shared" si="7"/>
        <v/>
      </c>
      <c r="Y75" s="177"/>
      <c r="Z75" s="177"/>
      <c r="AA75" s="177"/>
      <c r="AB75" s="178"/>
    </row>
    <row r="76" spans="1:28" ht="13.15" customHeight="1">
      <c r="A76" s="87">
        <v>44447</v>
      </c>
      <c r="B76" s="87"/>
      <c r="C76" s="87"/>
      <c r="D76" s="87"/>
      <c r="E76" s="372"/>
      <c r="F76" s="372"/>
      <c r="G76" s="372"/>
      <c r="H76" s="91" t="str">
        <f t="shared" ref="H76:H80" si="8">IF(E76="","",IF(E76="対応なし","支給しない",(VLOOKUP(E76,$W$21:$AB$39,4,FALSE))))</f>
        <v/>
      </c>
      <c r="I76" s="91"/>
      <c r="J76" s="91"/>
      <c r="K76" s="92" t="str">
        <f t="shared" ref="K76:K80" si="9">IF(E76="","",IF(SUM(N76:Q76)&gt;=10,SUM(N76:Q76),0))</f>
        <v/>
      </c>
      <c r="L76" s="92"/>
      <c r="M76" s="92"/>
      <c r="N76" s="373"/>
      <c r="O76" s="374"/>
      <c r="P76" s="373"/>
      <c r="Q76" s="373"/>
      <c r="R76" s="375"/>
      <c r="S76" s="376"/>
      <c r="T76" s="377"/>
      <c r="U76" s="248" t="str">
        <f t="shared" ref="U76:U80" si="10">IF(R76="","",IF(R76="対応なし","支給しない",VLOOKUP(R76,$P$42:$U$52,4,FALSE)))</f>
        <v/>
      </c>
      <c r="V76" s="248"/>
      <c r="W76" s="248"/>
      <c r="X76" s="176" t="str">
        <f t="shared" ref="X76:X80" si="11">IF(OR(H76="",U76=""),"",IF(OR(H76="支給しない",U76="支給しない"),"対象外",IF(OR(H76="要請時間内",U76="要請時間内"),"要請時間内",ROUNDUP(($U$12+K76*2000+P76*20000)*H76,-3)+ROUNDUP(U76*$O$17,-3))))</f>
        <v/>
      </c>
      <c r="Y76" s="177"/>
      <c r="Z76" s="177"/>
      <c r="AA76" s="177"/>
      <c r="AB76" s="178"/>
    </row>
    <row r="77" spans="1:28" ht="13.15" customHeight="1">
      <c r="A77" s="87">
        <v>44448</v>
      </c>
      <c r="B77" s="87"/>
      <c r="C77" s="87"/>
      <c r="D77" s="87"/>
      <c r="E77" s="372"/>
      <c r="F77" s="372"/>
      <c r="G77" s="372"/>
      <c r="H77" s="91" t="str">
        <f t="shared" si="8"/>
        <v/>
      </c>
      <c r="I77" s="91"/>
      <c r="J77" s="91"/>
      <c r="K77" s="92" t="str">
        <f t="shared" si="9"/>
        <v/>
      </c>
      <c r="L77" s="92"/>
      <c r="M77" s="92"/>
      <c r="N77" s="373"/>
      <c r="O77" s="374"/>
      <c r="P77" s="373"/>
      <c r="Q77" s="373"/>
      <c r="R77" s="375"/>
      <c r="S77" s="376"/>
      <c r="T77" s="377"/>
      <c r="U77" s="248" t="str">
        <f t="shared" si="10"/>
        <v/>
      </c>
      <c r="V77" s="248"/>
      <c r="W77" s="248"/>
      <c r="X77" s="176" t="str">
        <f t="shared" si="11"/>
        <v/>
      </c>
      <c r="Y77" s="177"/>
      <c r="Z77" s="177"/>
      <c r="AA77" s="177"/>
      <c r="AB77" s="178"/>
    </row>
    <row r="78" spans="1:28" ht="13.15" customHeight="1">
      <c r="A78" s="87">
        <v>44449</v>
      </c>
      <c r="B78" s="87"/>
      <c r="C78" s="87"/>
      <c r="D78" s="87"/>
      <c r="E78" s="372"/>
      <c r="F78" s="372"/>
      <c r="G78" s="372"/>
      <c r="H78" s="91" t="str">
        <f t="shared" si="8"/>
        <v/>
      </c>
      <c r="I78" s="91"/>
      <c r="J78" s="91"/>
      <c r="K78" s="92" t="str">
        <f t="shared" si="9"/>
        <v/>
      </c>
      <c r="L78" s="92"/>
      <c r="M78" s="92"/>
      <c r="N78" s="373"/>
      <c r="O78" s="374"/>
      <c r="P78" s="373"/>
      <c r="Q78" s="373"/>
      <c r="R78" s="375"/>
      <c r="S78" s="376"/>
      <c r="T78" s="377"/>
      <c r="U78" s="248" t="str">
        <f t="shared" si="10"/>
        <v/>
      </c>
      <c r="V78" s="248"/>
      <c r="W78" s="248"/>
      <c r="X78" s="176" t="str">
        <f t="shared" si="11"/>
        <v/>
      </c>
      <c r="Y78" s="177"/>
      <c r="Z78" s="177"/>
      <c r="AA78" s="177"/>
      <c r="AB78" s="178"/>
    </row>
    <row r="79" spans="1:28" ht="13.15" customHeight="1">
      <c r="A79" s="87">
        <v>44450</v>
      </c>
      <c r="B79" s="87"/>
      <c r="C79" s="87"/>
      <c r="D79" s="87"/>
      <c r="E79" s="372"/>
      <c r="F79" s="372"/>
      <c r="G79" s="372"/>
      <c r="H79" s="91" t="str">
        <f t="shared" si="8"/>
        <v/>
      </c>
      <c r="I79" s="91"/>
      <c r="J79" s="91"/>
      <c r="K79" s="92" t="str">
        <f t="shared" si="9"/>
        <v/>
      </c>
      <c r="L79" s="92"/>
      <c r="M79" s="92"/>
      <c r="N79" s="373"/>
      <c r="O79" s="374"/>
      <c r="P79" s="373"/>
      <c r="Q79" s="373"/>
      <c r="R79" s="375"/>
      <c r="S79" s="376"/>
      <c r="T79" s="377"/>
      <c r="U79" s="248" t="str">
        <f t="shared" si="10"/>
        <v/>
      </c>
      <c r="V79" s="248"/>
      <c r="W79" s="248"/>
      <c r="X79" s="176" t="str">
        <f t="shared" si="11"/>
        <v/>
      </c>
      <c r="Y79" s="177"/>
      <c r="Z79" s="177"/>
      <c r="AA79" s="177"/>
      <c r="AB79" s="178"/>
    </row>
    <row r="80" spans="1:28" ht="13.15" customHeight="1" thickBot="1">
      <c r="A80" s="87">
        <v>44451</v>
      </c>
      <c r="B80" s="87"/>
      <c r="C80" s="87"/>
      <c r="D80" s="87"/>
      <c r="E80" s="372"/>
      <c r="F80" s="372"/>
      <c r="G80" s="372"/>
      <c r="H80" s="91" t="str">
        <f t="shared" si="8"/>
        <v/>
      </c>
      <c r="I80" s="91"/>
      <c r="J80" s="91"/>
      <c r="K80" s="92" t="str">
        <f t="shared" si="9"/>
        <v/>
      </c>
      <c r="L80" s="92"/>
      <c r="M80" s="92"/>
      <c r="N80" s="373"/>
      <c r="O80" s="374"/>
      <c r="P80" s="373"/>
      <c r="Q80" s="373"/>
      <c r="R80" s="375"/>
      <c r="S80" s="376"/>
      <c r="T80" s="377"/>
      <c r="U80" s="248" t="str">
        <f t="shared" si="10"/>
        <v/>
      </c>
      <c r="V80" s="248"/>
      <c r="W80" s="248"/>
      <c r="X80" s="176" t="str">
        <f t="shared" si="11"/>
        <v/>
      </c>
      <c r="Y80" s="177"/>
      <c r="Z80" s="177"/>
      <c r="AA80" s="177"/>
      <c r="AB80" s="178"/>
    </row>
    <row r="81" spans="1:33" ht="19.149999999999999" customHeight="1" thickTop="1" thickBot="1">
      <c r="A81" s="80" t="s">
        <v>143</v>
      </c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1" t="s">
        <v>93</v>
      </c>
      <c r="S81" s="81"/>
      <c r="T81" s="81"/>
      <c r="U81" s="81"/>
      <c r="V81" s="81"/>
      <c r="W81" s="82"/>
      <c r="X81" s="161">
        <f>IF(COUNTIF(X57:AB80,"対象外"),0,SUM(X57:AB80))</f>
        <v>0</v>
      </c>
      <c r="Y81" s="162"/>
      <c r="Z81" s="162"/>
      <c r="AA81" s="162"/>
      <c r="AB81" s="163"/>
    </row>
    <row r="82" spans="1:33" ht="13.9" customHeight="1" thickTop="1">
      <c r="A82" s="7"/>
      <c r="B82" s="7"/>
      <c r="C82" s="7"/>
      <c r="D82" s="77"/>
      <c r="E82" s="7"/>
      <c r="F82" s="7"/>
      <c r="G82" s="77"/>
      <c r="H82" s="77"/>
      <c r="I82" s="7"/>
      <c r="J82" s="7"/>
      <c r="K82" s="33"/>
      <c r="L82" s="77"/>
      <c r="M82" s="7"/>
      <c r="N82" s="7"/>
      <c r="O82" s="77"/>
      <c r="P82" s="77"/>
      <c r="Q82" s="7"/>
      <c r="R82" s="7"/>
      <c r="S82" s="33"/>
      <c r="T82" s="7"/>
      <c r="U82" s="7"/>
      <c r="V82" s="77"/>
      <c r="AC82" s="77"/>
      <c r="AD82" s="33"/>
      <c r="AE82" s="77"/>
      <c r="AF82" s="77"/>
      <c r="AG82" s="77"/>
    </row>
  </sheetData>
  <sheetProtection algorithmName="SHA-512" hashValue="9SAr65iAKt49hP5vvBMWghDwFpJNWBXd9MGFkIX8SqEvqZ/nF8hOGA9Ok7EHXD2VQD78hz2bTAOMETwZY00Aog==" saltValue="KJN0qIxf0Bdqy4wOZcXcqg==" spinCount="100000" sheet="1" objects="1" scenarios="1"/>
  <mergeCells count="363">
    <mergeCell ref="E79:G79"/>
    <mergeCell ref="E80:G80"/>
    <mergeCell ref="U80:W80"/>
    <mergeCell ref="X68:AB68"/>
    <mergeCell ref="N71:O71"/>
    <mergeCell ref="P71:Q71"/>
    <mergeCell ref="X71:AB71"/>
    <mergeCell ref="H71:J71"/>
    <mergeCell ref="U65:W65"/>
    <mergeCell ref="U66:W66"/>
    <mergeCell ref="N78:O78"/>
    <mergeCell ref="P78:Q78"/>
    <mergeCell ref="X78:AB78"/>
    <mergeCell ref="N68:O68"/>
    <mergeCell ref="P68:Q68"/>
    <mergeCell ref="K70:M70"/>
    <mergeCell ref="K71:M71"/>
    <mergeCell ref="K72:M72"/>
    <mergeCell ref="R66:T66"/>
    <mergeCell ref="R67:T67"/>
    <mergeCell ref="R68:T68"/>
    <mergeCell ref="R69:T69"/>
    <mergeCell ref="R70:T70"/>
    <mergeCell ref="R71:T71"/>
    <mergeCell ref="R81:W81"/>
    <mergeCell ref="N79:O79"/>
    <mergeCell ref="P79:Q79"/>
    <mergeCell ref="X79:AB79"/>
    <mergeCell ref="N80:O80"/>
    <mergeCell ref="P80:Q80"/>
    <mergeCell ref="X80:AB80"/>
    <mergeCell ref="X81:AB81"/>
    <mergeCell ref="X60:AB60"/>
    <mergeCell ref="N63:O63"/>
    <mergeCell ref="P63:Q63"/>
    <mergeCell ref="X63:AB63"/>
    <mergeCell ref="N66:O66"/>
    <mergeCell ref="P66:Q66"/>
    <mergeCell ref="X66:AB66"/>
    <mergeCell ref="N65:O65"/>
    <mergeCell ref="P65:Q65"/>
    <mergeCell ref="X65:AB65"/>
    <mergeCell ref="P70:Q70"/>
    <mergeCell ref="X70:AB70"/>
    <mergeCell ref="P69:Q69"/>
    <mergeCell ref="X69:AB69"/>
    <mergeCell ref="P67:Q67"/>
    <mergeCell ref="X67:AB67"/>
    <mergeCell ref="Z40:AB40"/>
    <mergeCell ref="A42:H42"/>
    <mergeCell ref="P42:R44"/>
    <mergeCell ref="S42:U44"/>
    <mergeCell ref="A43:H43"/>
    <mergeCell ref="I43:J43"/>
    <mergeCell ref="A44:H44"/>
    <mergeCell ref="I44:J44"/>
    <mergeCell ref="A46:H46"/>
    <mergeCell ref="P46:R48"/>
    <mergeCell ref="S46:U48"/>
    <mergeCell ref="A47:H47"/>
    <mergeCell ref="I47:J47"/>
    <mergeCell ref="A48:H48"/>
    <mergeCell ref="I48:J48"/>
    <mergeCell ref="A37:E37"/>
    <mergeCell ref="F37:H37"/>
    <mergeCell ref="I37:K37"/>
    <mergeCell ref="L37:N37"/>
    <mergeCell ref="P33:R33"/>
    <mergeCell ref="P37:R37"/>
    <mergeCell ref="S37:U37"/>
    <mergeCell ref="W37:Y39"/>
    <mergeCell ref="Z37:AB39"/>
    <mergeCell ref="A38:E38"/>
    <mergeCell ref="F38:H38"/>
    <mergeCell ref="I38:K38"/>
    <mergeCell ref="L38:N38"/>
    <mergeCell ref="P38:R39"/>
    <mergeCell ref="S38:U39"/>
    <mergeCell ref="A39:E39"/>
    <mergeCell ref="F39:H39"/>
    <mergeCell ref="I39:K39"/>
    <mergeCell ref="L39:N39"/>
    <mergeCell ref="A33:E33"/>
    <mergeCell ref="F33:H33"/>
    <mergeCell ref="I33:K33"/>
    <mergeCell ref="L33:N33"/>
    <mergeCell ref="A25:E25"/>
    <mergeCell ref="P29:R29"/>
    <mergeCell ref="S33:U33"/>
    <mergeCell ref="W33:Y35"/>
    <mergeCell ref="Z33:AB35"/>
    <mergeCell ref="A34:E34"/>
    <mergeCell ref="F34:H34"/>
    <mergeCell ref="I34:K34"/>
    <mergeCell ref="L34:N34"/>
    <mergeCell ref="P34:R35"/>
    <mergeCell ref="S34:U35"/>
    <mergeCell ref="A35:E35"/>
    <mergeCell ref="F35:H35"/>
    <mergeCell ref="I35:K35"/>
    <mergeCell ref="L35:N35"/>
    <mergeCell ref="A29:E29"/>
    <mergeCell ref="F29:H29"/>
    <mergeCell ref="I29:K29"/>
    <mergeCell ref="L29:N29"/>
    <mergeCell ref="F26:H26"/>
    <mergeCell ref="I26:K26"/>
    <mergeCell ref="L26:N26"/>
    <mergeCell ref="P26:R27"/>
    <mergeCell ref="S26:U27"/>
    <mergeCell ref="A27:E27"/>
    <mergeCell ref="F27:H27"/>
    <mergeCell ref="I27:K27"/>
    <mergeCell ref="L27:N27"/>
    <mergeCell ref="S29:U29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I31:K31"/>
    <mergeCell ref="L31:N31"/>
    <mergeCell ref="F25:H25"/>
    <mergeCell ref="I25:K25"/>
    <mergeCell ref="L25:N25"/>
    <mergeCell ref="W21:Y23"/>
    <mergeCell ref="Z21:AB23"/>
    <mergeCell ref="A22:E22"/>
    <mergeCell ref="F22:H22"/>
    <mergeCell ref="I22:K22"/>
    <mergeCell ref="L22:N22"/>
    <mergeCell ref="P22:R23"/>
    <mergeCell ref="S22:U23"/>
    <mergeCell ref="A23:E23"/>
    <mergeCell ref="F23:H23"/>
    <mergeCell ref="A21:E21"/>
    <mergeCell ref="F21:H21"/>
    <mergeCell ref="I21:K21"/>
    <mergeCell ref="L21:N21"/>
    <mergeCell ref="P21:R21"/>
    <mergeCell ref="S21:U21"/>
    <mergeCell ref="S25:U25"/>
    <mergeCell ref="W25:Y27"/>
    <mergeCell ref="Z25:AB27"/>
    <mergeCell ref="A26:E26"/>
    <mergeCell ref="P25:R25"/>
    <mergeCell ref="A3:AB3"/>
    <mergeCell ref="U5:Z5"/>
    <mergeCell ref="U6:Z6"/>
    <mergeCell ref="A8:C8"/>
    <mergeCell ref="D8:X8"/>
    <mergeCell ref="P41:R41"/>
    <mergeCell ref="S41:U41"/>
    <mergeCell ref="A17:G17"/>
    <mergeCell ref="H17:I17"/>
    <mergeCell ref="J17:M17"/>
    <mergeCell ref="O17:S17"/>
    <mergeCell ref="T17:U17"/>
    <mergeCell ref="U12:Y12"/>
    <mergeCell ref="Z12:AA12"/>
    <mergeCell ref="W20:Y20"/>
    <mergeCell ref="Z20:AB20"/>
    <mergeCell ref="A11:H11"/>
    <mergeCell ref="I11:L11"/>
    <mergeCell ref="B12:H12"/>
    <mergeCell ref="I12:L12"/>
    <mergeCell ref="O12:Q12"/>
    <mergeCell ref="R12:S12"/>
    <mergeCell ref="I23:K23"/>
    <mergeCell ref="L23:N23"/>
    <mergeCell ref="X57:AB57"/>
    <mergeCell ref="N58:O58"/>
    <mergeCell ref="P58:Q58"/>
    <mergeCell ref="X58:AB58"/>
    <mergeCell ref="N57:O57"/>
    <mergeCell ref="P57:Q57"/>
    <mergeCell ref="U57:W57"/>
    <mergeCell ref="U58:W58"/>
    <mergeCell ref="A50:H50"/>
    <mergeCell ref="P50:R52"/>
    <mergeCell ref="S50:U52"/>
    <mergeCell ref="A51:H51"/>
    <mergeCell ref="I51:J51"/>
    <mergeCell ref="A52:H52"/>
    <mergeCell ref="I52:J52"/>
    <mergeCell ref="X55:AB56"/>
    <mergeCell ref="N56:O56"/>
    <mergeCell ref="P56:Q56"/>
    <mergeCell ref="U55:W56"/>
    <mergeCell ref="A58:D58"/>
    <mergeCell ref="A57:D57"/>
    <mergeCell ref="K55:Q55"/>
    <mergeCell ref="K56:M56"/>
    <mergeCell ref="K57:M57"/>
    <mergeCell ref="U59:W59"/>
    <mergeCell ref="U60:W60"/>
    <mergeCell ref="U61:W61"/>
    <mergeCell ref="U62:W62"/>
    <mergeCell ref="U63:W63"/>
    <mergeCell ref="N72:O72"/>
    <mergeCell ref="P72:Q72"/>
    <mergeCell ref="X72:AB72"/>
    <mergeCell ref="N77:O77"/>
    <mergeCell ref="P77:Q77"/>
    <mergeCell ref="X77:AB77"/>
    <mergeCell ref="N61:O61"/>
    <mergeCell ref="P61:Q61"/>
    <mergeCell ref="X61:AB61"/>
    <mergeCell ref="N64:O64"/>
    <mergeCell ref="P64:Q64"/>
    <mergeCell ref="X64:AB64"/>
    <mergeCell ref="U64:W64"/>
    <mergeCell ref="N59:O59"/>
    <mergeCell ref="P59:Q59"/>
    <mergeCell ref="X59:AB59"/>
    <mergeCell ref="N62:O62"/>
    <mergeCell ref="P62:Q62"/>
    <mergeCell ref="X62:AB62"/>
    <mergeCell ref="A71:D71"/>
    <mergeCell ref="H64:J64"/>
    <mergeCell ref="H65:J65"/>
    <mergeCell ref="H66:J66"/>
    <mergeCell ref="H67:J67"/>
    <mergeCell ref="H68:J68"/>
    <mergeCell ref="H69:J69"/>
    <mergeCell ref="H70:J70"/>
    <mergeCell ref="N69:O69"/>
    <mergeCell ref="N67:O67"/>
    <mergeCell ref="N70:O70"/>
    <mergeCell ref="A64:D64"/>
    <mergeCell ref="A65:D65"/>
    <mergeCell ref="A66:D66"/>
    <mergeCell ref="A67:D67"/>
    <mergeCell ref="A68:D68"/>
    <mergeCell ref="A69:D69"/>
    <mergeCell ref="A70:D70"/>
    <mergeCell ref="K64:M64"/>
    <mergeCell ref="K65:M65"/>
    <mergeCell ref="K66:M66"/>
    <mergeCell ref="K67:M67"/>
    <mergeCell ref="K68:M68"/>
    <mergeCell ref="K69:M69"/>
    <mergeCell ref="A60:D60"/>
    <mergeCell ref="A61:D61"/>
    <mergeCell ref="A62:D62"/>
    <mergeCell ref="A63:D63"/>
    <mergeCell ref="H55:J56"/>
    <mergeCell ref="H57:J57"/>
    <mergeCell ref="H58:J58"/>
    <mergeCell ref="H59:J59"/>
    <mergeCell ref="H60:J60"/>
    <mergeCell ref="H61:J61"/>
    <mergeCell ref="H62:J62"/>
    <mergeCell ref="H63:J63"/>
    <mergeCell ref="A78:D78"/>
    <mergeCell ref="A79:D79"/>
    <mergeCell ref="A80:D80"/>
    <mergeCell ref="E55:G56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7:G77"/>
    <mergeCell ref="E78:G78"/>
    <mergeCell ref="A55:D56"/>
    <mergeCell ref="A59:D59"/>
    <mergeCell ref="K58:M58"/>
    <mergeCell ref="K59:M59"/>
    <mergeCell ref="K60:M60"/>
    <mergeCell ref="K61:M61"/>
    <mergeCell ref="K62:M62"/>
    <mergeCell ref="K63:M63"/>
    <mergeCell ref="N60:O60"/>
    <mergeCell ref="P60:Q60"/>
    <mergeCell ref="R65:T65"/>
    <mergeCell ref="R72:T72"/>
    <mergeCell ref="R77:T77"/>
    <mergeCell ref="R55:T56"/>
    <mergeCell ref="R57:T57"/>
    <mergeCell ref="R58:T58"/>
    <mergeCell ref="R59:T59"/>
    <mergeCell ref="R60:T60"/>
    <mergeCell ref="R61:T61"/>
    <mergeCell ref="R62:T62"/>
    <mergeCell ref="R63:T63"/>
    <mergeCell ref="R64:T64"/>
    <mergeCell ref="A81:Q81"/>
    <mergeCell ref="U67:W67"/>
    <mergeCell ref="U68:W68"/>
    <mergeCell ref="U69:W69"/>
    <mergeCell ref="U70:W70"/>
    <mergeCell ref="U71:W71"/>
    <mergeCell ref="U72:W72"/>
    <mergeCell ref="U77:W77"/>
    <mergeCell ref="U78:W78"/>
    <mergeCell ref="U79:W79"/>
    <mergeCell ref="K78:M78"/>
    <mergeCell ref="K79:M79"/>
    <mergeCell ref="K80:M80"/>
    <mergeCell ref="R78:T78"/>
    <mergeCell ref="R79:T79"/>
    <mergeCell ref="R80:T80"/>
    <mergeCell ref="H72:J72"/>
    <mergeCell ref="H77:J77"/>
    <mergeCell ref="H78:J78"/>
    <mergeCell ref="H79:J79"/>
    <mergeCell ref="H80:J80"/>
    <mergeCell ref="K77:M77"/>
    <mergeCell ref="A72:D72"/>
    <mergeCell ref="A77:D77"/>
    <mergeCell ref="A73:D73"/>
    <mergeCell ref="E73:G73"/>
    <mergeCell ref="H73:J73"/>
    <mergeCell ref="K73:M73"/>
    <mergeCell ref="N73:O73"/>
    <mergeCell ref="P73:Q73"/>
    <mergeCell ref="R73:T73"/>
    <mergeCell ref="U73:W73"/>
    <mergeCell ref="X73:AB73"/>
    <mergeCell ref="A74:D74"/>
    <mergeCell ref="E74:G74"/>
    <mergeCell ref="H74:J74"/>
    <mergeCell ref="K74:M74"/>
    <mergeCell ref="N74:O74"/>
    <mergeCell ref="P74:Q74"/>
    <mergeCell ref="R74:T74"/>
    <mergeCell ref="U74:W74"/>
    <mergeCell ref="X74:AB74"/>
    <mergeCell ref="A75:D75"/>
    <mergeCell ref="E75:G75"/>
    <mergeCell ref="H75:J75"/>
    <mergeCell ref="K75:M75"/>
    <mergeCell ref="N75:O75"/>
    <mergeCell ref="P75:Q75"/>
    <mergeCell ref="R75:T75"/>
    <mergeCell ref="U75:W75"/>
    <mergeCell ref="X75:AB75"/>
    <mergeCell ref="A76:D76"/>
    <mergeCell ref="E76:G76"/>
    <mergeCell ref="H76:J76"/>
    <mergeCell ref="K76:M76"/>
    <mergeCell ref="N76:O76"/>
    <mergeCell ref="P76:Q76"/>
    <mergeCell ref="R76:T76"/>
    <mergeCell ref="U76:W76"/>
    <mergeCell ref="X76:AB76"/>
  </mergeCells>
  <phoneticPr fontId="1"/>
  <dataValidations count="2">
    <dataValidation type="list" allowBlank="1" showInputMessage="1" showErrorMessage="1" sqref="E57:E80">
      <formula1>$AD$56:$AD$61</formula1>
    </dataValidation>
    <dataValidation type="list" allowBlank="1" showInputMessage="1" showErrorMessage="1" sqref="R57:R80">
      <formula1>$AG$56:$AG$58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3" orientation="portrait" cellComments="asDisplayed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2"/>
  <sheetViews>
    <sheetView view="pageBreakPreview" topLeftCell="A28" zoomScale="130" zoomScaleNormal="130" zoomScaleSheetLayoutView="130" workbookViewId="0">
      <selection activeCell="N62" sqref="N62:R62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6.899999999999999" customHeight="1">
      <c r="A1" s="401" t="s">
        <v>134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3"/>
      <c r="S1" s="403"/>
      <c r="T1" s="403"/>
    </row>
    <row r="2" spans="1:28" ht="12" customHeight="1">
      <c r="O2" s="130" t="s">
        <v>17</v>
      </c>
      <c r="P2" s="131"/>
      <c r="Q2" s="131"/>
      <c r="R2" s="131"/>
      <c r="S2" s="131"/>
      <c r="T2" s="135"/>
      <c r="U2" s="130" t="s">
        <v>76</v>
      </c>
      <c r="V2" s="131"/>
      <c r="W2" s="131"/>
      <c r="X2" s="131"/>
      <c r="Y2" s="131"/>
      <c r="Z2" s="135"/>
    </row>
    <row r="3" spans="1:28" ht="12" customHeight="1">
      <c r="A3" s="137" t="s">
        <v>0</v>
      </c>
      <c r="B3" s="138"/>
      <c r="C3" s="139"/>
      <c r="D3" s="410"/>
      <c r="E3" s="411"/>
      <c r="F3" s="411"/>
      <c r="G3" s="411"/>
      <c r="H3" s="411"/>
      <c r="I3" s="411"/>
      <c r="J3" s="411"/>
      <c r="K3" s="412"/>
      <c r="O3" s="136">
        <v>0.83333333333333337</v>
      </c>
      <c r="P3" s="132"/>
      <c r="Q3" s="132"/>
      <c r="R3" s="132"/>
      <c r="S3" s="132"/>
      <c r="T3" s="133"/>
      <c r="U3" s="136">
        <v>0.875</v>
      </c>
      <c r="V3" s="132"/>
      <c r="W3" s="132"/>
      <c r="X3" s="132"/>
      <c r="Y3" s="132"/>
      <c r="Z3" s="133"/>
    </row>
    <row r="4" spans="1:28" ht="12" customHeight="1">
      <c r="V4" s="14" t="s">
        <v>78</v>
      </c>
    </row>
    <row r="5" spans="1:28" ht="12" customHeight="1">
      <c r="A5" s="2" t="s">
        <v>1</v>
      </c>
    </row>
    <row r="6" spans="1:28" ht="12" customHeight="1">
      <c r="A6" s="151" t="s">
        <v>79</v>
      </c>
      <c r="B6" s="152"/>
      <c r="C6" s="152"/>
      <c r="D6" s="152"/>
      <c r="E6" s="152"/>
      <c r="F6" s="152"/>
      <c r="G6" s="152"/>
      <c r="H6" s="153"/>
      <c r="I6" s="415"/>
      <c r="J6" s="416"/>
      <c r="K6" s="416"/>
      <c r="L6" s="416"/>
      <c r="M6" s="3" t="s">
        <v>3</v>
      </c>
      <c r="O6" s="2" t="s">
        <v>133</v>
      </c>
    </row>
    <row r="7" spans="1:28" ht="12" customHeight="1">
      <c r="A7" s="4"/>
      <c r="B7" s="156" t="s">
        <v>132</v>
      </c>
      <c r="C7" s="132"/>
      <c r="D7" s="132"/>
      <c r="E7" s="132"/>
      <c r="F7" s="132"/>
      <c r="G7" s="132"/>
      <c r="H7" s="133"/>
      <c r="I7" s="415"/>
      <c r="J7" s="416"/>
      <c r="K7" s="416"/>
      <c r="L7" s="416"/>
      <c r="M7" s="3" t="s">
        <v>3</v>
      </c>
      <c r="N7" s="2" t="s">
        <v>4</v>
      </c>
      <c r="O7" s="130" t="str">
        <f>IF(I7="","",IF(I7&lt;=1000,ROUNDDOWN(1000/1000,0),ROUNDDOWN(I7/1000,0)))</f>
        <v/>
      </c>
      <c r="P7" s="131"/>
      <c r="Q7" s="131"/>
      <c r="R7" s="132" t="s">
        <v>7</v>
      </c>
      <c r="S7" s="133"/>
      <c r="T7" s="2" t="s">
        <v>4</v>
      </c>
      <c r="U7" s="143" t="str">
        <f>IF(I7="","",O7*200000)</f>
        <v/>
      </c>
      <c r="V7" s="144"/>
      <c r="W7" s="144"/>
      <c r="X7" s="144"/>
      <c r="Y7" s="144"/>
      <c r="Z7" s="132" t="s">
        <v>8</v>
      </c>
      <c r="AA7" s="133"/>
      <c r="AB7" s="5" t="s">
        <v>84</v>
      </c>
    </row>
    <row r="8" spans="1:28" ht="12" customHeight="1">
      <c r="O8" s="2" t="s">
        <v>9</v>
      </c>
    </row>
    <row r="9" spans="1:28" ht="12" customHeight="1">
      <c r="O9" s="2" t="s">
        <v>10</v>
      </c>
    </row>
    <row r="10" spans="1:28" ht="12" customHeight="1">
      <c r="A10" s="417" t="s">
        <v>80</v>
      </c>
      <c r="B10" s="417"/>
      <c r="C10" s="417"/>
      <c r="D10" s="417"/>
      <c r="E10" s="417"/>
      <c r="F10" s="417"/>
      <c r="G10" s="417"/>
      <c r="H10" s="417"/>
      <c r="I10" s="417"/>
    </row>
    <row r="11" spans="1:28" ht="12" customHeight="1">
      <c r="B11" s="17"/>
      <c r="C11" s="130" t="s">
        <v>81</v>
      </c>
      <c r="D11" s="420"/>
      <c r="E11" s="420"/>
      <c r="F11" s="420"/>
      <c r="G11" s="420"/>
      <c r="H11" s="420"/>
      <c r="I11" s="420"/>
      <c r="J11" s="420"/>
      <c r="K11" s="420"/>
      <c r="L11" s="420"/>
      <c r="M11" s="407"/>
    </row>
    <row r="13" spans="1:28" ht="12" customHeight="1">
      <c r="A13" s="2" t="s">
        <v>87</v>
      </c>
      <c r="G13" s="2" t="s">
        <v>82</v>
      </c>
      <c r="Q13" s="5" t="s">
        <v>85</v>
      </c>
      <c r="T13" s="5" t="s">
        <v>86</v>
      </c>
      <c r="W13" s="149" t="s">
        <v>31</v>
      </c>
      <c r="X13" s="150"/>
      <c r="Y13" s="150"/>
      <c r="Z13" s="149" t="s">
        <v>83</v>
      </c>
      <c r="AA13" s="150"/>
      <c r="AB13" s="150"/>
    </row>
    <row r="14" spans="1:28" ht="12" customHeight="1">
      <c r="A14" s="126" t="s">
        <v>26</v>
      </c>
      <c r="B14" s="126"/>
      <c r="C14" s="126"/>
      <c r="D14" s="126"/>
      <c r="E14" s="126"/>
      <c r="F14" s="96" t="s">
        <v>14</v>
      </c>
      <c r="G14" s="96"/>
      <c r="H14" s="96"/>
      <c r="I14" s="96" t="s">
        <v>15</v>
      </c>
      <c r="J14" s="96"/>
      <c r="K14" s="96"/>
      <c r="L14" s="96" t="s">
        <v>16</v>
      </c>
      <c r="M14" s="96"/>
      <c r="N14" s="96"/>
      <c r="O14" s="5"/>
      <c r="P14" s="103" t="s">
        <v>39</v>
      </c>
      <c r="Q14" s="104"/>
      <c r="R14" s="105"/>
      <c r="S14" s="103" t="s">
        <v>40</v>
      </c>
      <c r="T14" s="106"/>
      <c r="U14" s="107"/>
      <c r="V14" s="7"/>
      <c r="W14" s="108" t="s">
        <v>27</v>
      </c>
      <c r="X14" s="109"/>
      <c r="Y14" s="110"/>
      <c r="Z14" s="117" t="str">
        <f>IF((P15=""),"",IF(S15="全て",1,IF(OR(S15="対象外",S15="要請時間内"),"要請時間内",ROUNDUP(S15/P15,3))))</f>
        <v/>
      </c>
      <c r="AA14" s="118"/>
      <c r="AB14" s="119"/>
    </row>
    <row r="15" spans="1:28" ht="12" customHeight="1">
      <c r="A15" s="126" t="s">
        <v>12</v>
      </c>
      <c r="B15" s="126"/>
      <c r="C15" s="126"/>
      <c r="D15" s="126"/>
      <c r="E15" s="126"/>
      <c r="F15" s="209"/>
      <c r="G15" s="210"/>
      <c r="H15" s="210"/>
      <c r="I15" s="209"/>
      <c r="J15" s="210"/>
      <c r="K15" s="210"/>
      <c r="L15" s="209"/>
      <c r="M15" s="210"/>
      <c r="N15" s="210"/>
      <c r="O15" s="6"/>
      <c r="P15" s="129" t="str">
        <f>IF(F15="","",I15-F15-L15)</f>
        <v/>
      </c>
      <c r="Q15" s="109"/>
      <c r="R15" s="110"/>
      <c r="S15" s="129" t="str">
        <f>IF(F15="","","全て")</f>
        <v/>
      </c>
      <c r="T15" s="109"/>
      <c r="U15" s="110"/>
      <c r="V15" s="7"/>
      <c r="W15" s="111"/>
      <c r="X15" s="112"/>
      <c r="Y15" s="113"/>
      <c r="Z15" s="203"/>
      <c r="AA15" s="204"/>
      <c r="AB15" s="205"/>
    </row>
    <row r="16" spans="1:28" ht="12" customHeight="1">
      <c r="A16" s="126" t="s">
        <v>13</v>
      </c>
      <c r="B16" s="126"/>
      <c r="C16" s="126"/>
      <c r="D16" s="126"/>
      <c r="E16" s="126"/>
      <c r="F16" s="413"/>
      <c r="G16" s="414"/>
      <c r="H16" s="414"/>
      <c r="I16" s="413"/>
      <c r="J16" s="414"/>
      <c r="K16" s="414"/>
      <c r="L16" s="413"/>
      <c r="M16" s="414"/>
      <c r="N16" s="414"/>
      <c r="O16" s="6"/>
      <c r="P16" s="114"/>
      <c r="Q16" s="115"/>
      <c r="R16" s="116"/>
      <c r="S16" s="114"/>
      <c r="T16" s="115"/>
      <c r="U16" s="116"/>
      <c r="V16" s="7"/>
      <c r="W16" s="114"/>
      <c r="X16" s="115"/>
      <c r="Y16" s="116"/>
      <c r="Z16" s="206"/>
      <c r="AA16" s="207"/>
      <c r="AB16" s="208"/>
    </row>
    <row r="17" spans="1:28" ht="6" customHeight="1">
      <c r="P17" s="7"/>
      <c r="Q17" s="7"/>
      <c r="R17" s="7"/>
      <c r="S17" s="7"/>
      <c r="T17" s="7"/>
      <c r="U17" s="7"/>
      <c r="V17" s="7"/>
      <c r="W17" s="7"/>
      <c r="X17" s="7"/>
      <c r="Y17" s="7"/>
      <c r="Z17" s="18"/>
      <c r="AA17" s="18"/>
      <c r="AB17" s="18"/>
    </row>
    <row r="18" spans="1:28" ht="12" customHeight="1">
      <c r="A18" s="126" t="s">
        <v>28</v>
      </c>
      <c r="B18" s="126"/>
      <c r="C18" s="126"/>
      <c r="D18" s="126"/>
      <c r="E18" s="126"/>
      <c r="F18" s="80" t="s">
        <v>14</v>
      </c>
      <c r="G18" s="80"/>
      <c r="H18" s="80"/>
      <c r="I18" s="80" t="s">
        <v>15</v>
      </c>
      <c r="J18" s="80"/>
      <c r="K18" s="80"/>
      <c r="L18" s="80" t="s">
        <v>16</v>
      </c>
      <c r="M18" s="80"/>
      <c r="N18" s="80"/>
      <c r="O18" s="5"/>
      <c r="P18" s="103" t="s">
        <v>39</v>
      </c>
      <c r="Q18" s="104"/>
      <c r="R18" s="105"/>
      <c r="S18" s="103" t="s">
        <v>40</v>
      </c>
      <c r="T18" s="106"/>
      <c r="U18" s="107"/>
      <c r="V18" s="7"/>
      <c r="W18" s="108" t="s">
        <v>32</v>
      </c>
      <c r="X18" s="109"/>
      <c r="Y18" s="110"/>
      <c r="Z18" s="117" t="str">
        <f>IF((P19=""),"",IF(S19="全て",1,IF(OR(S19="対象外",S19="要請時間内"),"要請時間内",ROUNDUP(S19/P19,3))))</f>
        <v/>
      </c>
      <c r="AA18" s="118"/>
      <c r="AB18" s="119"/>
    </row>
    <row r="19" spans="1:28" ht="12" customHeight="1">
      <c r="A19" s="126" t="s">
        <v>12</v>
      </c>
      <c r="B19" s="126"/>
      <c r="C19" s="126"/>
      <c r="D19" s="126"/>
      <c r="E19" s="126"/>
      <c r="F19" s="209"/>
      <c r="G19" s="210"/>
      <c r="H19" s="210"/>
      <c r="I19" s="209"/>
      <c r="J19" s="210"/>
      <c r="K19" s="210"/>
      <c r="L19" s="209"/>
      <c r="M19" s="210"/>
      <c r="N19" s="210"/>
      <c r="O19" s="6"/>
      <c r="P19" s="129" t="str">
        <f>IF(F19="","",I19-F19-L19)</f>
        <v/>
      </c>
      <c r="Q19" s="109"/>
      <c r="R19" s="110"/>
      <c r="S19" s="129" t="str">
        <f>IF(F19="","","全て")</f>
        <v/>
      </c>
      <c r="T19" s="109"/>
      <c r="U19" s="110"/>
      <c r="V19" s="7"/>
      <c r="W19" s="111"/>
      <c r="X19" s="112"/>
      <c r="Y19" s="113"/>
      <c r="Z19" s="203"/>
      <c r="AA19" s="204"/>
      <c r="AB19" s="205"/>
    </row>
    <row r="20" spans="1:28" ht="12" customHeight="1">
      <c r="A20" s="126" t="s">
        <v>13</v>
      </c>
      <c r="B20" s="126"/>
      <c r="C20" s="126"/>
      <c r="D20" s="126"/>
      <c r="E20" s="126"/>
      <c r="F20" s="418"/>
      <c r="G20" s="419"/>
      <c r="H20" s="419"/>
      <c r="I20" s="418"/>
      <c r="J20" s="419"/>
      <c r="K20" s="419"/>
      <c r="L20" s="418"/>
      <c r="M20" s="419"/>
      <c r="N20" s="419"/>
      <c r="O20" s="6"/>
      <c r="P20" s="114"/>
      <c r="Q20" s="115"/>
      <c r="R20" s="116"/>
      <c r="S20" s="114"/>
      <c r="T20" s="115"/>
      <c r="U20" s="116"/>
      <c r="V20" s="7"/>
      <c r="W20" s="114"/>
      <c r="X20" s="115"/>
      <c r="Y20" s="116"/>
      <c r="Z20" s="206"/>
      <c r="AA20" s="207"/>
      <c r="AB20" s="208"/>
    </row>
    <row r="21" spans="1:28" ht="6" customHeight="1">
      <c r="F21" s="7"/>
      <c r="G21" s="7"/>
      <c r="H21" s="7"/>
      <c r="I21" s="7"/>
      <c r="J21" s="7"/>
      <c r="K21" s="7"/>
      <c r="L21" s="7"/>
      <c r="M21" s="7"/>
      <c r="N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19"/>
      <c r="AA21" s="19"/>
      <c r="AB21" s="19"/>
    </row>
    <row r="22" spans="1:28" ht="12" customHeight="1">
      <c r="A22" s="126" t="s">
        <v>22</v>
      </c>
      <c r="B22" s="126"/>
      <c r="C22" s="126"/>
      <c r="D22" s="126"/>
      <c r="E22" s="126"/>
      <c r="F22" s="80" t="s">
        <v>14</v>
      </c>
      <c r="G22" s="80"/>
      <c r="H22" s="80"/>
      <c r="I22" s="80" t="s">
        <v>15</v>
      </c>
      <c r="J22" s="80"/>
      <c r="K22" s="80"/>
      <c r="L22" s="80" t="s">
        <v>16</v>
      </c>
      <c r="M22" s="80"/>
      <c r="N22" s="80"/>
      <c r="O22" s="5"/>
      <c r="P22" s="103" t="s">
        <v>39</v>
      </c>
      <c r="Q22" s="104"/>
      <c r="R22" s="105"/>
      <c r="S22" s="103" t="s">
        <v>40</v>
      </c>
      <c r="T22" s="106"/>
      <c r="U22" s="107"/>
      <c r="V22" s="7"/>
      <c r="W22" s="108" t="s">
        <v>18</v>
      </c>
      <c r="X22" s="109"/>
      <c r="Y22" s="110"/>
      <c r="Z22" s="117" t="str">
        <f>IF((P23=""),"",IF(S23="全て",1,IF(OR(S23="対象外",S23="要請時間内"),"要請時間内",ROUNDUP(S23/P23,3))))</f>
        <v/>
      </c>
      <c r="AA22" s="118"/>
      <c r="AB22" s="119"/>
    </row>
    <row r="23" spans="1:28" ht="12" customHeight="1">
      <c r="A23" s="126" t="s">
        <v>12</v>
      </c>
      <c r="B23" s="126"/>
      <c r="C23" s="126"/>
      <c r="D23" s="126"/>
      <c r="E23" s="126"/>
      <c r="F23" s="209"/>
      <c r="G23" s="210"/>
      <c r="H23" s="210"/>
      <c r="I23" s="209"/>
      <c r="J23" s="210"/>
      <c r="K23" s="210"/>
      <c r="L23" s="209"/>
      <c r="M23" s="210"/>
      <c r="N23" s="210"/>
      <c r="O23" s="6"/>
      <c r="P23" s="129" t="str">
        <f>IF(F23="","",I23-F23-L23)</f>
        <v/>
      </c>
      <c r="Q23" s="109"/>
      <c r="R23" s="110"/>
      <c r="S23" s="129" t="str">
        <f>IF(F23="","",IF(I23&lt;=$O$3,"要請時間内",IF(I24&lt;=$O$3,I23-$O$3,IF(I24&gt;$O$3,"対象外",I23-I24))))</f>
        <v/>
      </c>
      <c r="T23" s="109"/>
      <c r="U23" s="110"/>
      <c r="V23" s="7"/>
      <c r="W23" s="111"/>
      <c r="X23" s="112"/>
      <c r="Y23" s="113"/>
      <c r="Z23" s="203"/>
      <c r="AA23" s="204"/>
      <c r="AB23" s="205"/>
    </row>
    <row r="24" spans="1:28" ht="12" customHeight="1">
      <c r="A24" s="126" t="s">
        <v>13</v>
      </c>
      <c r="B24" s="126"/>
      <c r="C24" s="126"/>
      <c r="D24" s="126"/>
      <c r="E24" s="126"/>
      <c r="F24" s="209"/>
      <c r="G24" s="210"/>
      <c r="H24" s="210"/>
      <c r="I24" s="209"/>
      <c r="J24" s="210"/>
      <c r="K24" s="210"/>
      <c r="L24" s="209"/>
      <c r="M24" s="210"/>
      <c r="N24" s="210"/>
      <c r="O24" s="6"/>
      <c r="P24" s="114"/>
      <c r="Q24" s="115"/>
      <c r="R24" s="116"/>
      <c r="S24" s="114"/>
      <c r="T24" s="115"/>
      <c r="U24" s="116"/>
      <c r="V24" s="7"/>
      <c r="W24" s="114"/>
      <c r="X24" s="115"/>
      <c r="Y24" s="116"/>
      <c r="Z24" s="206"/>
      <c r="AA24" s="207"/>
      <c r="AB24" s="208"/>
    </row>
    <row r="25" spans="1:28" ht="6" customHeight="1">
      <c r="F25" s="7"/>
      <c r="G25" s="7"/>
      <c r="H25" s="7"/>
      <c r="I25" s="7"/>
      <c r="J25" s="7"/>
      <c r="K25" s="7"/>
      <c r="L25" s="7"/>
      <c r="M25" s="7"/>
      <c r="N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19"/>
      <c r="AA25" s="19"/>
      <c r="AB25" s="19"/>
    </row>
    <row r="26" spans="1:28" ht="12" customHeight="1">
      <c r="A26" s="126" t="s">
        <v>23</v>
      </c>
      <c r="B26" s="126"/>
      <c r="C26" s="126"/>
      <c r="D26" s="126"/>
      <c r="E26" s="126"/>
      <c r="F26" s="80" t="s">
        <v>14</v>
      </c>
      <c r="G26" s="80"/>
      <c r="H26" s="80"/>
      <c r="I26" s="80" t="s">
        <v>15</v>
      </c>
      <c r="J26" s="80"/>
      <c r="K26" s="80"/>
      <c r="L26" s="80" t="s">
        <v>16</v>
      </c>
      <c r="M26" s="80"/>
      <c r="N26" s="80"/>
      <c r="O26" s="5"/>
      <c r="P26" s="103" t="s">
        <v>39</v>
      </c>
      <c r="Q26" s="104"/>
      <c r="R26" s="105"/>
      <c r="S26" s="103" t="s">
        <v>40</v>
      </c>
      <c r="T26" s="106"/>
      <c r="U26" s="107"/>
      <c r="V26" s="7"/>
      <c r="W26" s="108" t="s">
        <v>19</v>
      </c>
      <c r="X26" s="109"/>
      <c r="Y26" s="110"/>
      <c r="Z26" s="117" t="str">
        <f>IF((P27=""),"",IF(S27="全て",1,IF(OR(S27="対象外",S27="要請時間内"),"要請時間内",ROUNDUP(S27/P27,3))))</f>
        <v/>
      </c>
      <c r="AA26" s="118"/>
      <c r="AB26" s="119"/>
    </row>
    <row r="27" spans="1:28" ht="12" customHeight="1">
      <c r="A27" s="126" t="s">
        <v>12</v>
      </c>
      <c r="B27" s="126"/>
      <c r="C27" s="126"/>
      <c r="D27" s="126"/>
      <c r="E27" s="126"/>
      <c r="F27" s="209"/>
      <c r="G27" s="210"/>
      <c r="H27" s="210"/>
      <c r="I27" s="209"/>
      <c r="J27" s="210"/>
      <c r="K27" s="210"/>
      <c r="L27" s="209"/>
      <c r="M27" s="210"/>
      <c r="N27" s="210"/>
      <c r="O27" s="6"/>
      <c r="P27" s="129" t="str">
        <f>IF(F27="","",I27-F27-L27)</f>
        <v/>
      </c>
      <c r="Q27" s="109"/>
      <c r="R27" s="110"/>
      <c r="S27" s="129" t="str">
        <f>IF(F27="","",IF(I27&lt;=$O$3,"要請時間内",IF(I28&lt;=$O$3,I27-$O$3,IF(I28&gt;$O$3,"対象外",I27-I28))))</f>
        <v/>
      </c>
      <c r="T27" s="109"/>
      <c r="U27" s="110"/>
      <c r="V27" s="7"/>
      <c r="W27" s="111"/>
      <c r="X27" s="112"/>
      <c r="Y27" s="113"/>
      <c r="Z27" s="203"/>
      <c r="AA27" s="204"/>
      <c r="AB27" s="205"/>
    </row>
    <row r="28" spans="1:28" ht="12" customHeight="1">
      <c r="A28" s="126" t="s">
        <v>13</v>
      </c>
      <c r="B28" s="126"/>
      <c r="C28" s="126"/>
      <c r="D28" s="126"/>
      <c r="E28" s="126"/>
      <c r="F28" s="209"/>
      <c r="G28" s="210"/>
      <c r="H28" s="210"/>
      <c r="I28" s="209"/>
      <c r="J28" s="210"/>
      <c r="K28" s="210"/>
      <c r="L28" s="209"/>
      <c r="M28" s="210"/>
      <c r="N28" s="210"/>
      <c r="O28" s="6"/>
      <c r="P28" s="114"/>
      <c r="Q28" s="115"/>
      <c r="R28" s="116"/>
      <c r="S28" s="114"/>
      <c r="T28" s="115"/>
      <c r="U28" s="116"/>
      <c r="V28" s="7"/>
      <c r="W28" s="114"/>
      <c r="X28" s="115"/>
      <c r="Y28" s="116"/>
      <c r="Z28" s="206"/>
      <c r="AA28" s="207"/>
      <c r="AB28" s="208"/>
    </row>
    <row r="29" spans="1:28" ht="6" customHeight="1">
      <c r="F29" s="7"/>
      <c r="G29" s="7"/>
      <c r="H29" s="7"/>
      <c r="I29" s="7"/>
      <c r="J29" s="7"/>
      <c r="K29" s="7"/>
      <c r="L29" s="7"/>
      <c r="M29" s="7"/>
      <c r="N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19"/>
      <c r="AA29" s="19"/>
      <c r="AB29" s="19"/>
    </row>
    <row r="30" spans="1:28" ht="12" customHeight="1">
      <c r="A30" s="126" t="s">
        <v>24</v>
      </c>
      <c r="B30" s="126"/>
      <c r="C30" s="126"/>
      <c r="D30" s="126"/>
      <c r="E30" s="126"/>
      <c r="F30" s="80" t="s">
        <v>14</v>
      </c>
      <c r="G30" s="80"/>
      <c r="H30" s="80"/>
      <c r="I30" s="80" t="s">
        <v>15</v>
      </c>
      <c r="J30" s="80"/>
      <c r="K30" s="80"/>
      <c r="L30" s="80" t="s">
        <v>16</v>
      </c>
      <c r="M30" s="80"/>
      <c r="N30" s="80"/>
      <c r="O30" s="5"/>
      <c r="P30" s="103" t="s">
        <v>39</v>
      </c>
      <c r="Q30" s="104"/>
      <c r="R30" s="105"/>
      <c r="S30" s="103" t="s">
        <v>40</v>
      </c>
      <c r="T30" s="106"/>
      <c r="U30" s="107"/>
      <c r="V30" s="7"/>
      <c r="W30" s="108" t="s">
        <v>20</v>
      </c>
      <c r="X30" s="109"/>
      <c r="Y30" s="110"/>
      <c r="Z30" s="117" t="str">
        <f>IF((P31=""),"",IF(S31="全て",1,IF(OR(S31="対象外",S31="要請時間内"),"要請時間内",ROUNDUP(S31/P31,3))))</f>
        <v/>
      </c>
      <c r="AA30" s="118"/>
      <c r="AB30" s="119"/>
    </row>
    <row r="31" spans="1:28" ht="12" customHeight="1">
      <c r="A31" s="126" t="s">
        <v>12</v>
      </c>
      <c r="B31" s="126"/>
      <c r="C31" s="126"/>
      <c r="D31" s="126"/>
      <c r="E31" s="126"/>
      <c r="F31" s="209"/>
      <c r="G31" s="210"/>
      <c r="H31" s="210"/>
      <c r="I31" s="209"/>
      <c r="J31" s="210"/>
      <c r="K31" s="210"/>
      <c r="L31" s="209"/>
      <c r="M31" s="210"/>
      <c r="N31" s="210"/>
      <c r="O31" s="6"/>
      <c r="P31" s="129" t="str">
        <f>IF(F31="","",I31-F31-L31)</f>
        <v/>
      </c>
      <c r="Q31" s="109"/>
      <c r="R31" s="110"/>
      <c r="S31" s="129" t="str">
        <f>IF(F31="","",IF(I31&lt;=$O$3,"要請時間内",IF(I32&lt;=$O$3,I31-$O$3,IF(I32&gt;$O$3,"対象外",I31-I32))))</f>
        <v/>
      </c>
      <c r="T31" s="109"/>
      <c r="U31" s="110"/>
      <c r="V31" s="7"/>
      <c r="W31" s="111"/>
      <c r="X31" s="112"/>
      <c r="Y31" s="113"/>
      <c r="Z31" s="203"/>
      <c r="AA31" s="204"/>
      <c r="AB31" s="205"/>
    </row>
    <row r="32" spans="1:28" ht="12" customHeight="1">
      <c r="A32" s="126" t="s">
        <v>13</v>
      </c>
      <c r="B32" s="126"/>
      <c r="C32" s="126"/>
      <c r="D32" s="126"/>
      <c r="E32" s="126"/>
      <c r="F32" s="209"/>
      <c r="G32" s="210"/>
      <c r="H32" s="210"/>
      <c r="I32" s="209"/>
      <c r="J32" s="210"/>
      <c r="K32" s="210"/>
      <c r="L32" s="209"/>
      <c r="M32" s="210"/>
      <c r="N32" s="210"/>
      <c r="O32" s="6"/>
      <c r="P32" s="114"/>
      <c r="Q32" s="115"/>
      <c r="R32" s="116"/>
      <c r="S32" s="114"/>
      <c r="T32" s="115"/>
      <c r="U32" s="116"/>
      <c r="V32" s="7"/>
      <c r="W32" s="114"/>
      <c r="X32" s="115"/>
      <c r="Y32" s="116"/>
      <c r="Z32" s="206"/>
      <c r="AA32" s="207"/>
      <c r="AB32" s="208"/>
    </row>
    <row r="33" spans="1:32" ht="6" customHeight="1">
      <c r="F33" s="7"/>
      <c r="G33" s="7"/>
      <c r="H33" s="7"/>
      <c r="I33" s="7"/>
      <c r="J33" s="7"/>
      <c r="K33" s="7"/>
      <c r="L33" s="7"/>
      <c r="M33" s="7"/>
      <c r="N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19"/>
      <c r="AA33" s="19"/>
      <c r="AB33" s="19"/>
    </row>
    <row r="34" spans="1:32" ht="12" customHeight="1">
      <c r="A34" s="126" t="s">
        <v>25</v>
      </c>
      <c r="B34" s="126"/>
      <c r="C34" s="126"/>
      <c r="D34" s="126"/>
      <c r="E34" s="126"/>
      <c r="F34" s="80" t="s">
        <v>14</v>
      </c>
      <c r="G34" s="80"/>
      <c r="H34" s="80"/>
      <c r="I34" s="80" t="s">
        <v>15</v>
      </c>
      <c r="J34" s="80"/>
      <c r="K34" s="80"/>
      <c r="L34" s="80" t="s">
        <v>16</v>
      </c>
      <c r="M34" s="80"/>
      <c r="N34" s="80"/>
      <c r="O34" s="5"/>
      <c r="P34" s="103" t="s">
        <v>39</v>
      </c>
      <c r="Q34" s="104"/>
      <c r="R34" s="105"/>
      <c r="S34" s="103" t="s">
        <v>40</v>
      </c>
      <c r="T34" s="106"/>
      <c r="U34" s="107"/>
      <c r="V34" s="7"/>
      <c r="W34" s="108" t="s">
        <v>21</v>
      </c>
      <c r="X34" s="109"/>
      <c r="Y34" s="110"/>
      <c r="Z34" s="117" t="str">
        <f>IF((P35=""),"",IF(S35="全て",1,IF(OR(S35="対象外",S35="要請時間内"),"支給しない",ROUNDUP(S35/P35,3))))</f>
        <v/>
      </c>
      <c r="AA34" s="118"/>
      <c r="AB34" s="119"/>
    </row>
    <row r="35" spans="1:32" ht="12" customHeight="1">
      <c r="A35" s="126" t="s">
        <v>12</v>
      </c>
      <c r="B35" s="126"/>
      <c r="C35" s="126"/>
      <c r="D35" s="126"/>
      <c r="E35" s="126"/>
      <c r="F35" s="209"/>
      <c r="G35" s="210"/>
      <c r="H35" s="210"/>
      <c r="I35" s="209"/>
      <c r="J35" s="210"/>
      <c r="K35" s="210"/>
      <c r="L35" s="209"/>
      <c r="M35" s="210"/>
      <c r="N35" s="210"/>
      <c r="O35" s="6"/>
      <c r="P35" s="129" t="str">
        <f>IF(F35="","",I35-F35-L35)</f>
        <v/>
      </c>
      <c r="Q35" s="109"/>
      <c r="R35" s="110"/>
      <c r="S35" s="129" t="str">
        <f>IF(F35="","",IF(I35&lt;=$O$3,"要請時間内",IF(I36&lt;=$O$3,I35-$O$3,IF(I36&gt;$O$3,"対象外",I35-I36))))</f>
        <v/>
      </c>
      <c r="T35" s="109"/>
      <c r="U35" s="110"/>
      <c r="V35" s="7"/>
      <c r="W35" s="111"/>
      <c r="X35" s="112"/>
      <c r="Y35" s="113"/>
      <c r="Z35" s="120"/>
      <c r="AA35" s="121"/>
      <c r="AB35" s="122"/>
    </row>
    <row r="36" spans="1:32" ht="12" customHeight="1">
      <c r="A36" s="126" t="s">
        <v>13</v>
      </c>
      <c r="B36" s="126"/>
      <c r="C36" s="126"/>
      <c r="D36" s="126"/>
      <c r="E36" s="126"/>
      <c r="F36" s="209"/>
      <c r="G36" s="210"/>
      <c r="H36" s="210"/>
      <c r="I36" s="209"/>
      <c r="J36" s="210"/>
      <c r="K36" s="210"/>
      <c r="L36" s="209"/>
      <c r="M36" s="210"/>
      <c r="N36" s="210"/>
      <c r="O36" s="6"/>
      <c r="P36" s="114"/>
      <c r="Q36" s="115"/>
      <c r="R36" s="116"/>
      <c r="S36" s="114"/>
      <c r="T36" s="115"/>
      <c r="U36" s="116"/>
      <c r="V36" s="7"/>
      <c r="W36" s="114"/>
      <c r="X36" s="115"/>
      <c r="Y36" s="116"/>
      <c r="Z36" s="123"/>
      <c r="AA36" s="124"/>
      <c r="AB36" s="125"/>
    </row>
    <row r="37" spans="1:32" ht="6" customHeight="1">
      <c r="F37" s="7"/>
      <c r="G37" s="7"/>
      <c r="H37" s="7"/>
      <c r="I37" s="7"/>
      <c r="J37" s="7"/>
      <c r="K37" s="7"/>
      <c r="L37" s="7"/>
      <c r="M37" s="7"/>
      <c r="N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19"/>
      <c r="AA37" s="19"/>
      <c r="AB37" s="19"/>
    </row>
    <row r="38" spans="1:32" ht="12" customHeight="1">
      <c r="A38" s="102" t="s">
        <v>77</v>
      </c>
      <c r="B38" s="102"/>
      <c r="C38" s="102"/>
      <c r="D38" s="102"/>
      <c r="E38" s="102"/>
      <c r="F38" s="80" t="s">
        <v>14</v>
      </c>
      <c r="G38" s="80"/>
      <c r="H38" s="80"/>
      <c r="I38" s="80" t="s">
        <v>15</v>
      </c>
      <c r="J38" s="80"/>
      <c r="K38" s="80"/>
      <c r="L38" s="80" t="s">
        <v>16</v>
      </c>
      <c r="M38" s="80"/>
      <c r="N38" s="80"/>
      <c r="O38" s="5"/>
      <c r="P38" s="103" t="s">
        <v>39</v>
      </c>
      <c r="Q38" s="104"/>
      <c r="R38" s="105"/>
      <c r="S38" s="103" t="s">
        <v>40</v>
      </c>
      <c r="T38" s="106"/>
      <c r="U38" s="107"/>
      <c r="V38" s="7"/>
      <c r="W38" s="108" t="s">
        <v>33</v>
      </c>
      <c r="X38" s="109"/>
      <c r="Y38" s="110"/>
      <c r="Z38" s="117" t="str">
        <f>IF((P39=""),"",IF(S39="全て",1,IF(OR(S39="対象外",S39="要請時間内"),"支給しない",ROUNDUP(S39/P39,3))))</f>
        <v/>
      </c>
      <c r="AA38" s="118"/>
      <c r="AB38" s="119"/>
    </row>
    <row r="39" spans="1:32" ht="12" customHeight="1">
      <c r="A39" s="126" t="s">
        <v>12</v>
      </c>
      <c r="B39" s="126"/>
      <c r="C39" s="126"/>
      <c r="D39" s="126"/>
      <c r="E39" s="126"/>
      <c r="F39" s="209"/>
      <c r="G39" s="210"/>
      <c r="H39" s="210"/>
      <c r="I39" s="209"/>
      <c r="J39" s="210"/>
      <c r="K39" s="210"/>
      <c r="L39" s="209"/>
      <c r="M39" s="210"/>
      <c r="N39" s="210"/>
      <c r="O39" s="6"/>
      <c r="P39" s="129" t="str">
        <f>IF(F39="","",I39-F39-L39)</f>
        <v/>
      </c>
      <c r="Q39" s="109"/>
      <c r="R39" s="110"/>
      <c r="S39" s="129" t="str">
        <f>IF(F39="","",IF(I39&lt;=$U$3,"要請時間内",IF(I40&lt;=$U$3,I39-$U$3,IF(I40&gt;$O$3,"対象外",I39-I40))))</f>
        <v/>
      </c>
      <c r="T39" s="213"/>
      <c r="U39" s="214"/>
      <c r="V39" s="7"/>
      <c r="W39" s="111"/>
      <c r="X39" s="112"/>
      <c r="Y39" s="113"/>
      <c r="Z39" s="120"/>
      <c r="AA39" s="121"/>
      <c r="AB39" s="122"/>
    </row>
    <row r="40" spans="1:32" ht="12" customHeight="1">
      <c r="A40" s="126" t="s">
        <v>13</v>
      </c>
      <c r="B40" s="126"/>
      <c r="C40" s="126"/>
      <c r="D40" s="126"/>
      <c r="E40" s="126"/>
      <c r="F40" s="209"/>
      <c r="G40" s="210"/>
      <c r="H40" s="210"/>
      <c r="I40" s="209"/>
      <c r="J40" s="210"/>
      <c r="K40" s="210"/>
      <c r="L40" s="209"/>
      <c r="M40" s="210"/>
      <c r="N40" s="210"/>
      <c r="O40" s="6"/>
      <c r="P40" s="114"/>
      <c r="Q40" s="115"/>
      <c r="R40" s="116"/>
      <c r="S40" s="215"/>
      <c r="T40" s="216"/>
      <c r="U40" s="217"/>
      <c r="V40" s="7"/>
      <c r="W40" s="114"/>
      <c r="X40" s="115"/>
      <c r="Y40" s="116"/>
      <c r="Z40" s="123"/>
      <c r="AA40" s="124"/>
      <c r="AB40" s="125"/>
    </row>
    <row r="41" spans="1:32" ht="12" customHeight="1">
      <c r="Z41" s="250" t="s">
        <v>98</v>
      </c>
      <c r="AA41" s="250"/>
      <c r="AB41" s="250"/>
    </row>
    <row r="42" spans="1:32" ht="12" customHeight="1">
      <c r="A42" s="2" t="s">
        <v>29</v>
      </c>
    </row>
    <row r="43" spans="1:32" ht="16.899999999999999" customHeight="1">
      <c r="A43" s="98" t="s">
        <v>30</v>
      </c>
      <c r="B43" s="181"/>
      <c r="C43" s="181"/>
      <c r="D43" s="183" t="s">
        <v>31</v>
      </c>
      <c r="E43" s="184"/>
      <c r="F43" s="408" t="s">
        <v>88</v>
      </c>
      <c r="G43" s="184"/>
      <c r="H43" s="151" t="s">
        <v>37</v>
      </c>
      <c r="I43" s="191"/>
      <c r="J43" s="191"/>
      <c r="K43" s="191"/>
      <c r="L43" s="191"/>
      <c r="M43" s="192"/>
      <c r="N43" s="193" t="s">
        <v>92</v>
      </c>
      <c r="O43" s="194"/>
      <c r="P43" s="194"/>
      <c r="Q43" s="194"/>
      <c r="R43" s="195"/>
    </row>
    <row r="44" spans="1:32" ht="16.899999999999999" customHeight="1">
      <c r="A44" s="182"/>
      <c r="B44" s="182"/>
      <c r="C44" s="182"/>
      <c r="D44" s="185"/>
      <c r="E44" s="186"/>
      <c r="F44" s="185"/>
      <c r="G44" s="186"/>
      <c r="H44" s="197" t="s">
        <v>91</v>
      </c>
      <c r="I44" s="198"/>
      <c r="J44" s="199" t="s">
        <v>89</v>
      </c>
      <c r="K44" s="200"/>
      <c r="L44" s="201" t="s">
        <v>90</v>
      </c>
      <c r="M44" s="202"/>
      <c r="N44" s="196"/>
      <c r="O44" s="194"/>
      <c r="P44" s="194"/>
      <c r="Q44" s="194"/>
      <c r="R44" s="195"/>
      <c r="S44" s="96" t="s">
        <v>41</v>
      </c>
      <c r="T44" s="396"/>
      <c r="U44" s="396"/>
      <c r="V44" s="396"/>
      <c r="W44" s="96" t="s">
        <v>42</v>
      </c>
      <c r="X44" s="396"/>
      <c r="Y44" s="396"/>
      <c r="Z44" s="396"/>
      <c r="AD44" s="42" t="s">
        <v>44</v>
      </c>
      <c r="AE44" s="43"/>
      <c r="AF44" s="43"/>
    </row>
    <row r="45" spans="1:32" ht="13.15" customHeight="1">
      <c r="A45" s="87">
        <v>44332</v>
      </c>
      <c r="B45" s="167"/>
      <c r="C45" s="167"/>
      <c r="D45" s="404"/>
      <c r="E45" s="107"/>
      <c r="F45" s="169" t="str">
        <f t="shared" ref="F45:F60" si="0">IF(D45="","",IF(D45="対応なし","支給しない",(VLOOKUP(D45,$W$14:$AB$40,4,FALSE))))</f>
        <v/>
      </c>
      <c r="G45" s="170"/>
      <c r="H45" s="171" t="str">
        <f t="shared" ref="H45:H60" si="1">IF(J45="","",IF(SUM(J45:M45)&gt;=10,SUM(J45:M45),0))</f>
        <v/>
      </c>
      <c r="I45" s="107"/>
      <c r="J45" s="397"/>
      <c r="K45" s="107"/>
      <c r="L45" s="397"/>
      <c r="M45" s="107"/>
      <c r="N45" s="365" t="str">
        <f t="shared" ref="N45:N60" si="2">IF(F45="","",IF(F45="支給しない","対象外",IF(F45="要請時間内","要請時間内",ROUNDUP(($U$7+H45*2000+L45*20000)*F45,-3))))</f>
        <v/>
      </c>
      <c r="O45" s="405"/>
      <c r="P45" s="405"/>
      <c r="Q45" s="405"/>
      <c r="R45" s="406"/>
      <c r="S45" s="166" t="str">
        <f>IF(F45="","",IF(F45="支給しない","",IF(F45="要請時間内","",IF(F45=1,ROUNDDOWN(N45*($I$15-$O$3)/$P$15,0),N45))))</f>
        <v/>
      </c>
      <c r="T45" s="395"/>
      <c r="U45" s="395"/>
      <c r="V45" s="395"/>
      <c r="W45" s="166" t="str">
        <f>IF(N45="","",IF(N45="対象外","",IF(F45=1,N45-S45,"")))</f>
        <v/>
      </c>
      <c r="X45" s="395"/>
      <c r="Y45" s="395"/>
      <c r="Z45" s="395"/>
      <c r="AD45" s="42" t="s">
        <v>45</v>
      </c>
      <c r="AE45" s="43"/>
      <c r="AF45" s="43"/>
    </row>
    <row r="46" spans="1:32" ht="13.15" customHeight="1">
      <c r="A46" s="87">
        <v>44333</v>
      </c>
      <c r="B46" s="167"/>
      <c r="C46" s="167"/>
      <c r="D46" s="404"/>
      <c r="E46" s="407"/>
      <c r="F46" s="169" t="str">
        <f t="shared" si="0"/>
        <v/>
      </c>
      <c r="G46" s="170"/>
      <c r="H46" s="171" t="str">
        <f t="shared" si="1"/>
        <v/>
      </c>
      <c r="I46" s="107"/>
      <c r="J46" s="397"/>
      <c r="K46" s="107"/>
      <c r="L46" s="397"/>
      <c r="M46" s="107"/>
      <c r="N46" s="365" t="str">
        <f t="shared" si="2"/>
        <v/>
      </c>
      <c r="O46" s="366"/>
      <c r="P46" s="366"/>
      <c r="Q46" s="366"/>
      <c r="R46" s="367"/>
      <c r="S46" s="365" t="str">
        <f>N46</f>
        <v/>
      </c>
      <c r="T46" s="366"/>
      <c r="U46" s="366"/>
      <c r="V46" s="367"/>
      <c r="W46" s="166"/>
      <c r="X46" s="395"/>
      <c r="Y46" s="395"/>
      <c r="Z46" s="395"/>
      <c r="AD46" s="42" t="s">
        <v>34</v>
      </c>
      <c r="AE46" s="43"/>
      <c r="AF46" s="43"/>
    </row>
    <row r="47" spans="1:32" ht="13.15" customHeight="1">
      <c r="A47" s="87">
        <v>44334</v>
      </c>
      <c r="B47" s="167"/>
      <c r="C47" s="167"/>
      <c r="D47" s="404"/>
      <c r="E47" s="107"/>
      <c r="F47" s="169" t="str">
        <f t="shared" si="0"/>
        <v/>
      </c>
      <c r="G47" s="170"/>
      <c r="H47" s="171" t="str">
        <f t="shared" si="1"/>
        <v/>
      </c>
      <c r="I47" s="107"/>
      <c r="J47" s="397"/>
      <c r="K47" s="107"/>
      <c r="L47" s="397"/>
      <c r="M47" s="107"/>
      <c r="N47" s="365" t="str">
        <f t="shared" si="2"/>
        <v/>
      </c>
      <c r="O47" s="366"/>
      <c r="P47" s="366"/>
      <c r="Q47" s="366"/>
      <c r="R47" s="367"/>
      <c r="S47" s="365" t="str">
        <f>N47</f>
        <v/>
      </c>
      <c r="T47" s="366"/>
      <c r="U47" s="366"/>
      <c r="V47" s="367"/>
      <c r="W47" s="166"/>
      <c r="X47" s="395"/>
      <c r="Y47" s="395"/>
      <c r="Z47" s="395"/>
      <c r="AD47" s="42" t="s">
        <v>35</v>
      </c>
      <c r="AE47" s="43"/>
      <c r="AF47" s="43"/>
    </row>
    <row r="48" spans="1:32" ht="13.15" customHeight="1">
      <c r="A48" s="87">
        <v>44335</v>
      </c>
      <c r="B48" s="167"/>
      <c r="C48" s="167"/>
      <c r="D48" s="404"/>
      <c r="E48" s="107"/>
      <c r="F48" s="169" t="str">
        <f t="shared" si="0"/>
        <v/>
      </c>
      <c r="G48" s="170"/>
      <c r="H48" s="171" t="str">
        <f t="shared" si="1"/>
        <v/>
      </c>
      <c r="I48" s="107"/>
      <c r="J48" s="397"/>
      <c r="K48" s="107"/>
      <c r="L48" s="397"/>
      <c r="M48" s="107"/>
      <c r="N48" s="365" t="str">
        <f t="shared" si="2"/>
        <v/>
      </c>
      <c r="O48" s="366"/>
      <c r="P48" s="366"/>
      <c r="Q48" s="366"/>
      <c r="R48" s="367"/>
      <c r="S48" s="365" t="str">
        <f>N48</f>
        <v/>
      </c>
      <c r="T48" s="366"/>
      <c r="U48" s="366"/>
      <c r="V48" s="367"/>
      <c r="W48" s="166"/>
      <c r="X48" s="395"/>
      <c r="Y48" s="395"/>
      <c r="Z48" s="395"/>
      <c r="AD48" s="42" t="s">
        <v>46</v>
      </c>
      <c r="AE48" s="43"/>
      <c r="AF48" s="43"/>
    </row>
    <row r="49" spans="1:32" ht="13.15" customHeight="1">
      <c r="A49" s="87">
        <v>44336</v>
      </c>
      <c r="B49" s="167"/>
      <c r="C49" s="167"/>
      <c r="D49" s="404"/>
      <c r="E49" s="409"/>
      <c r="F49" s="169" t="str">
        <f t="shared" si="0"/>
        <v/>
      </c>
      <c r="G49" s="170"/>
      <c r="H49" s="171" t="str">
        <f t="shared" si="1"/>
        <v/>
      </c>
      <c r="I49" s="107"/>
      <c r="J49" s="397"/>
      <c r="K49" s="107"/>
      <c r="L49" s="397"/>
      <c r="M49" s="107"/>
      <c r="N49" s="365" t="str">
        <f t="shared" si="2"/>
        <v/>
      </c>
      <c r="O49" s="366"/>
      <c r="P49" s="366"/>
      <c r="Q49" s="366"/>
      <c r="R49" s="367"/>
      <c r="S49" s="365" t="str">
        <f>N49</f>
        <v/>
      </c>
      <c r="T49" s="366"/>
      <c r="U49" s="366"/>
      <c r="V49" s="367"/>
      <c r="W49" s="166"/>
      <c r="X49" s="395"/>
      <c r="Y49" s="395"/>
      <c r="Z49" s="395"/>
      <c r="AD49" s="42" t="s">
        <v>36</v>
      </c>
      <c r="AE49" s="43"/>
      <c r="AF49" s="43"/>
    </row>
    <row r="50" spans="1:32" ht="13.15" customHeight="1">
      <c r="A50" s="87">
        <v>44337</v>
      </c>
      <c r="B50" s="167"/>
      <c r="C50" s="167"/>
      <c r="D50" s="404"/>
      <c r="E50" s="107"/>
      <c r="F50" s="169" t="str">
        <f t="shared" si="0"/>
        <v/>
      </c>
      <c r="G50" s="170"/>
      <c r="H50" s="171" t="str">
        <f t="shared" si="1"/>
        <v/>
      </c>
      <c r="I50" s="107"/>
      <c r="J50" s="397"/>
      <c r="K50" s="107"/>
      <c r="L50" s="397"/>
      <c r="M50" s="107"/>
      <c r="N50" s="365" t="str">
        <f t="shared" si="2"/>
        <v/>
      </c>
      <c r="O50" s="366"/>
      <c r="P50" s="366"/>
      <c r="Q50" s="366"/>
      <c r="R50" s="367"/>
      <c r="S50" s="365" t="str">
        <f>N50</f>
        <v/>
      </c>
      <c r="T50" s="366"/>
      <c r="U50" s="366"/>
      <c r="V50" s="367"/>
      <c r="W50" s="166"/>
      <c r="X50" s="395"/>
      <c r="Y50" s="395"/>
      <c r="Z50" s="395"/>
      <c r="AD50" s="42" t="s">
        <v>47</v>
      </c>
      <c r="AE50" s="43"/>
      <c r="AF50" s="43"/>
    </row>
    <row r="51" spans="1:32" ht="13.15" customHeight="1">
      <c r="A51" s="87">
        <v>44338</v>
      </c>
      <c r="B51" s="167"/>
      <c r="C51" s="167"/>
      <c r="D51" s="404"/>
      <c r="E51" s="107"/>
      <c r="F51" s="169" t="str">
        <f t="shared" si="0"/>
        <v/>
      </c>
      <c r="G51" s="170"/>
      <c r="H51" s="171" t="str">
        <f t="shared" si="1"/>
        <v/>
      </c>
      <c r="I51" s="107"/>
      <c r="J51" s="397"/>
      <c r="K51" s="107"/>
      <c r="L51" s="397"/>
      <c r="M51" s="107"/>
      <c r="N51" s="365" t="str">
        <f t="shared" si="2"/>
        <v/>
      </c>
      <c r="O51" s="366"/>
      <c r="P51" s="366"/>
      <c r="Q51" s="366"/>
      <c r="R51" s="367"/>
      <c r="S51" s="166" t="str">
        <f>IF(F51="","",IF(F51="支給しない","",IF(F51="要請時間内","",IF(F51=1,ROUNDDOWN(N51*($I$15-$O$3)/$P$15,0),N51))))</f>
        <v/>
      </c>
      <c r="T51" s="395"/>
      <c r="U51" s="395"/>
      <c r="V51" s="395"/>
      <c r="W51" s="166" t="str">
        <f>IF(N51="","",IF(N51="対象外","",IF(F51=1,N51-S51,"")))</f>
        <v/>
      </c>
      <c r="X51" s="395"/>
      <c r="Y51" s="395"/>
      <c r="Z51" s="395"/>
      <c r="AD51" s="2" t="s">
        <v>96</v>
      </c>
    </row>
    <row r="52" spans="1:32" ht="13.15" customHeight="1">
      <c r="A52" s="87">
        <v>44339</v>
      </c>
      <c r="B52" s="167"/>
      <c r="C52" s="167"/>
      <c r="D52" s="404"/>
      <c r="E52" s="107"/>
      <c r="F52" s="169" t="str">
        <f t="shared" si="0"/>
        <v/>
      </c>
      <c r="G52" s="170"/>
      <c r="H52" s="171" t="str">
        <f t="shared" si="1"/>
        <v/>
      </c>
      <c r="I52" s="107"/>
      <c r="J52" s="397"/>
      <c r="K52" s="107"/>
      <c r="L52" s="397"/>
      <c r="M52" s="107"/>
      <c r="N52" s="365" t="str">
        <f t="shared" si="2"/>
        <v/>
      </c>
      <c r="O52" s="366"/>
      <c r="P52" s="366"/>
      <c r="Q52" s="366"/>
      <c r="R52" s="367"/>
      <c r="S52" s="166" t="str">
        <f>IF(F52="","",IF(F52="支給しない","",IF(F52="要請時間内","",IF(F52=1,ROUNDDOWN(N52*($I$15-$O$3)/$P$15,0),N52))))</f>
        <v/>
      </c>
      <c r="T52" s="395"/>
      <c r="U52" s="395"/>
      <c r="V52" s="395"/>
      <c r="W52" s="166" t="str">
        <f>IF(N52="","",IF(N52="対象外","",IF(F52=1,N52-S52,"")))</f>
        <v/>
      </c>
      <c r="X52" s="395"/>
      <c r="Y52" s="395"/>
      <c r="Z52" s="395"/>
    </row>
    <row r="53" spans="1:32" ht="13.15" customHeight="1">
      <c r="A53" s="87">
        <v>44340</v>
      </c>
      <c r="B53" s="167"/>
      <c r="C53" s="167"/>
      <c r="D53" s="404"/>
      <c r="E53" s="107"/>
      <c r="F53" s="169" t="str">
        <f t="shared" si="0"/>
        <v/>
      </c>
      <c r="G53" s="170"/>
      <c r="H53" s="171" t="str">
        <f t="shared" si="1"/>
        <v/>
      </c>
      <c r="I53" s="107"/>
      <c r="J53" s="397"/>
      <c r="K53" s="107"/>
      <c r="L53" s="397"/>
      <c r="M53" s="107"/>
      <c r="N53" s="365" t="str">
        <f t="shared" si="2"/>
        <v/>
      </c>
      <c r="O53" s="366"/>
      <c r="P53" s="366"/>
      <c r="Q53" s="366"/>
      <c r="R53" s="367"/>
      <c r="S53" s="365" t="str">
        <f>N53</f>
        <v/>
      </c>
      <c r="T53" s="366"/>
      <c r="U53" s="366"/>
      <c r="V53" s="367"/>
      <c r="W53" s="166"/>
      <c r="X53" s="395"/>
      <c r="Y53" s="395"/>
      <c r="Z53" s="395"/>
    </row>
    <row r="54" spans="1:32" ht="13.15" customHeight="1">
      <c r="A54" s="87">
        <v>44341</v>
      </c>
      <c r="B54" s="167"/>
      <c r="C54" s="167"/>
      <c r="D54" s="404"/>
      <c r="E54" s="107"/>
      <c r="F54" s="169" t="str">
        <f t="shared" si="0"/>
        <v/>
      </c>
      <c r="G54" s="170"/>
      <c r="H54" s="171" t="str">
        <f t="shared" si="1"/>
        <v/>
      </c>
      <c r="I54" s="107"/>
      <c r="J54" s="397"/>
      <c r="K54" s="107"/>
      <c r="L54" s="397"/>
      <c r="M54" s="107"/>
      <c r="N54" s="365" t="str">
        <f t="shared" si="2"/>
        <v/>
      </c>
      <c r="O54" s="366"/>
      <c r="P54" s="366"/>
      <c r="Q54" s="366"/>
      <c r="R54" s="367"/>
      <c r="S54" s="365" t="str">
        <f>N54</f>
        <v/>
      </c>
      <c r="T54" s="366"/>
      <c r="U54" s="366"/>
      <c r="V54" s="367"/>
      <c r="W54" s="166"/>
      <c r="X54" s="395"/>
      <c r="Y54" s="395"/>
      <c r="Z54" s="395"/>
    </row>
    <row r="55" spans="1:32" ht="13.15" customHeight="1">
      <c r="A55" s="87">
        <v>44342</v>
      </c>
      <c r="B55" s="167"/>
      <c r="C55" s="167"/>
      <c r="D55" s="404"/>
      <c r="E55" s="107"/>
      <c r="F55" s="169" t="str">
        <f t="shared" si="0"/>
        <v/>
      </c>
      <c r="G55" s="170"/>
      <c r="H55" s="171" t="str">
        <f t="shared" si="1"/>
        <v/>
      </c>
      <c r="I55" s="107"/>
      <c r="J55" s="397"/>
      <c r="K55" s="107"/>
      <c r="L55" s="397"/>
      <c r="M55" s="107"/>
      <c r="N55" s="365" t="str">
        <f t="shared" si="2"/>
        <v/>
      </c>
      <c r="O55" s="366"/>
      <c r="P55" s="366"/>
      <c r="Q55" s="366"/>
      <c r="R55" s="367"/>
      <c r="S55" s="365" t="str">
        <f>N55</f>
        <v/>
      </c>
      <c r="T55" s="366"/>
      <c r="U55" s="366"/>
      <c r="V55" s="367"/>
      <c r="W55" s="166"/>
      <c r="X55" s="395"/>
      <c r="Y55" s="395"/>
      <c r="Z55" s="395"/>
    </row>
    <row r="56" spans="1:32" ht="13.15" customHeight="1">
      <c r="A56" s="87">
        <v>44343</v>
      </c>
      <c r="B56" s="167"/>
      <c r="C56" s="167"/>
      <c r="D56" s="404"/>
      <c r="E56" s="107"/>
      <c r="F56" s="169" t="str">
        <f t="shared" si="0"/>
        <v/>
      </c>
      <c r="G56" s="170"/>
      <c r="H56" s="171" t="str">
        <f t="shared" si="1"/>
        <v/>
      </c>
      <c r="I56" s="107"/>
      <c r="J56" s="397"/>
      <c r="K56" s="107"/>
      <c r="L56" s="397"/>
      <c r="M56" s="107"/>
      <c r="N56" s="365" t="str">
        <f t="shared" si="2"/>
        <v/>
      </c>
      <c r="O56" s="366"/>
      <c r="P56" s="366"/>
      <c r="Q56" s="366"/>
      <c r="R56" s="367"/>
      <c r="S56" s="365" t="str">
        <f>N56</f>
        <v/>
      </c>
      <c r="T56" s="366"/>
      <c r="U56" s="366"/>
      <c r="V56" s="367"/>
      <c r="W56" s="166"/>
      <c r="X56" s="395"/>
      <c r="Y56" s="395"/>
      <c r="Z56" s="395"/>
    </row>
    <row r="57" spans="1:32" ht="13.15" customHeight="1">
      <c r="A57" s="87">
        <v>44344</v>
      </c>
      <c r="B57" s="167"/>
      <c r="C57" s="167"/>
      <c r="D57" s="404"/>
      <c r="E57" s="107"/>
      <c r="F57" s="169" t="str">
        <f t="shared" si="0"/>
        <v/>
      </c>
      <c r="G57" s="170"/>
      <c r="H57" s="171" t="str">
        <f t="shared" si="1"/>
        <v/>
      </c>
      <c r="I57" s="107"/>
      <c r="J57" s="397"/>
      <c r="K57" s="107"/>
      <c r="L57" s="397"/>
      <c r="M57" s="107"/>
      <c r="N57" s="365" t="str">
        <f t="shared" si="2"/>
        <v/>
      </c>
      <c r="O57" s="366"/>
      <c r="P57" s="366"/>
      <c r="Q57" s="366"/>
      <c r="R57" s="367"/>
      <c r="S57" s="365" t="str">
        <f>N57</f>
        <v/>
      </c>
      <c r="T57" s="366"/>
      <c r="U57" s="366"/>
      <c r="V57" s="367"/>
      <c r="W57" s="166"/>
      <c r="X57" s="395"/>
      <c r="Y57" s="395"/>
      <c r="Z57" s="395"/>
    </row>
    <row r="58" spans="1:32" ht="13.15" customHeight="1">
      <c r="A58" s="87">
        <v>44345</v>
      </c>
      <c r="B58" s="167"/>
      <c r="C58" s="167"/>
      <c r="D58" s="404"/>
      <c r="E58" s="107"/>
      <c r="F58" s="169" t="str">
        <f t="shared" si="0"/>
        <v/>
      </c>
      <c r="G58" s="170"/>
      <c r="H58" s="171" t="str">
        <f t="shared" si="1"/>
        <v/>
      </c>
      <c r="I58" s="107"/>
      <c r="J58" s="397"/>
      <c r="K58" s="107"/>
      <c r="L58" s="397"/>
      <c r="M58" s="107"/>
      <c r="N58" s="365" t="str">
        <f t="shared" si="2"/>
        <v/>
      </c>
      <c r="O58" s="366"/>
      <c r="P58" s="366"/>
      <c r="Q58" s="366"/>
      <c r="R58" s="367"/>
      <c r="S58" s="166" t="str">
        <f>IF(F58="","",IF(F58="支給しない","",IF(F58="要請時間内","",IF(F58=1,ROUNDDOWN(N58*($I$15-$O$3)/$P$15,0),N58))))</f>
        <v/>
      </c>
      <c r="T58" s="395"/>
      <c r="U58" s="395"/>
      <c r="V58" s="395"/>
      <c r="W58" s="166" t="str">
        <f>IF(N58="","",IF(N58="対象外","",IF(F58=1,N58-S58,"")))</f>
        <v/>
      </c>
      <c r="X58" s="395"/>
      <c r="Y58" s="395"/>
      <c r="Z58" s="395"/>
    </row>
    <row r="59" spans="1:32" ht="13.15" customHeight="1">
      <c r="A59" s="87">
        <v>44346</v>
      </c>
      <c r="B59" s="167"/>
      <c r="C59" s="167"/>
      <c r="D59" s="404"/>
      <c r="E59" s="107"/>
      <c r="F59" s="169" t="str">
        <f t="shared" si="0"/>
        <v/>
      </c>
      <c r="G59" s="170"/>
      <c r="H59" s="171" t="str">
        <f t="shared" si="1"/>
        <v/>
      </c>
      <c r="I59" s="107"/>
      <c r="J59" s="397"/>
      <c r="K59" s="107"/>
      <c r="L59" s="397"/>
      <c r="M59" s="107"/>
      <c r="N59" s="365" t="str">
        <f t="shared" si="2"/>
        <v/>
      </c>
      <c r="O59" s="366"/>
      <c r="P59" s="366"/>
      <c r="Q59" s="366"/>
      <c r="R59" s="367"/>
      <c r="S59" s="166" t="str">
        <f>IF(F59="","",IF(F59="支給しない","",IF(F59="要請時間内","",IF(F59=1,ROUNDDOWN(N59*($I$15-$O$3)/$P$15,0),N59))))</f>
        <v/>
      </c>
      <c r="T59" s="395"/>
      <c r="U59" s="395"/>
      <c r="V59" s="395"/>
      <c r="W59" s="166" t="str">
        <f>IF(N59="","",IF(N59="対象外","",IF(F59=1,N59-S59,"")))</f>
        <v/>
      </c>
      <c r="X59" s="395"/>
      <c r="Y59" s="395"/>
      <c r="Z59" s="395"/>
    </row>
    <row r="60" spans="1:32" ht="13.15" customHeight="1" thickBot="1">
      <c r="A60" s="87">
        <v>44347</v>
      </c>
      <c r="B60" s="167"/>
      <c r="C60" s="167"/>
      <c r="D60" s="404"/>
      <c r="E60" s="107"/>
      <c r="F60" s="169" t="str">
        <f t="shared" si="0"/>
        <v/>
      </c>
      <c r="G60" s="170"/>
      <c r="H60" s="171" t="str">
        <f t="shared" si="1"/>
        <v/>
      </c>
      <c r="I60" s="107"/>
      <c r="J60" s="397"/>
      <c r="K60" s="107"/>
      <c r="L60" s="397"/>
      <c r="M60" s="107"/>
      <c r="N60" s="362" t="str">
        <f t="shared" si="2"/>
        <v/>
      </c>
      <c r="O60" s="363"/>
      <c r="P60" s="363"/>
      <c r="Q60" s="363"/>
      <c r="R60" s="364"/>
      <c r="S60" s="365" t="str">
        <f>N60</f>
        <v/>
      </c>
      <c r="T60" s="366"/>
      <c r="U60" s="366"/>
      <c r="V60" s="367"/>
      <c r="W60" s="166"/>
      <c r="X60" s="395"/>
      <c r="Y60" s="395"/>
      <c r="Z60" s="395"/>
    </row>
    <row r="61" spans="1:32" ht="19.149999999999999" customHeight="1" thickTop="1" thickBot="1">
      <c r="A61" s="103" t="s">
        <v>38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398">
        <f>IF(COUNTIF(N47:R60,"対象外"),0,SUM(N45:R60))</f>
        <v>0</v>
      </c>
      <c r="O61" s="399"/>
      <c r="P61" s="399"/>
      <c r="Q61" s="399"/>
      <c r="R61" s="400"/>
      <c r="S61" s="164">
        <f>IF(N61=0,0,(SUM(S45:V60)))</f>
        <v>0</v>
      </c>
      <c r="T61" s="165"/>
      <c r="U61" s="165"/>
      <c r="V61" s="165"/>
      <c r="W61" s="166">
        <f>IF(N61=0,0,SUM(W45:Z60))</f>
        <v>0</v>
      </c>
      <c r="X61" s="165"/>
      <c r="Y61" s="165"/>
      <c r="Z61" s="165"/>
    </row>
    <row r="62" spans="1:32" ht="13.9" customHeight="1" thickTop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249" t="s">
        <v>93</v>
      </c>
      <c r="O62" s="249"/>
      <c r="P62" s="249"/>
      <c r="Q62" s="249"/>
      <c r="R62" s="249"/>
      <c r="S62" s="109" t="s">
        <v>94</v>
      </c>
      <c r="T62" s="157"/>
      <c r="U62" s="157"/>
      <c r="V62" s="157"/>
      <c r="W62" s="109" t="s">
        <v>95</v>
      </c>
      <c r="X62" s="157"/>
      <c r="Y62" s="157"/>
      <c r="Z62" s="157"/>
    </row>
  </sheetData>
  <mergeCells count="307">
    <mergeCell ref="A30:E30"/>
    <mergeCell ref="F28:H28"/>
    <mergeCell ref="I28:K28"/>
    <mergeCell ref="L28:N28"/>
    <mergeCell ref="P34:R34"/>
    <mergeCell ref="A31:E31"/>
    <mergeCell ref="F31:H31"/>
    <mergeCell ref="I31:K31"/>
    <mergeCell ref="L31:N31"/>
    <mergeCell ref="A32:E32"/>
    <mergeCell ref="F32:H32"/>
    <mergeCell ref="A34:E34"/>
    <mergeCell ref="F34:H34"/>
    <mergeCell ref="I34:K34"/>
    <mergeCell ref="L34:N34"/>
    <mergeCell ref="I32:K32"/>
    <mergeCell ref="F30:H30"/>
    <mergeCell ref="I30:K30"/>
    <mergeCell ref="L30:N30"/>
    <mergeCell ref="P30:R30"/>
    <mergeCell ref="N62:R62"/>
    <mergeCell ref="S62:V62"/>
    <mergeCell ref="W62:Z62"/>
    <mergeCell ref="C11:M11"/>
    <mergeCell ref="Z41:AB41"/>
    <mergeCell ref="A27:E27"/>
    <mergeCell ref="F27:H27"/>
    <mergeCell ref="I27:K27"/>
    <mergeCell ref="L27:N27"/>
    <mergeCell ref="A28:E28"/>
    <mergeCell ref="F22:H22"/>
    <mergeCell ref="F23:H23"/>
    <mergeCell ref="F24:H24"/>
    <mergeCell ref="I22:K22"/>
    <mergeCell ref="I23:K23"/>
    <mergeCell ref="Z13:AB13"/>
    <mergeCell ref="A26:E26"/>
    <mergeCell ref="F26:H26"/>
    <mergeCell ref="I26:K26"/>
    <mergeCell ref="L26:N26"/>
    <mergeCell ref="P26:R26"/>
    <mergeCell ref="F36:H36"/>
    <mergeCell ref="I36:K36"/>
    <mergeCell ref="L32:N32"/>
    <mergeCell ref="A6:H6"/>
    <mergeCell ref="I6:L6"/>
    <mergeCell ref="I7:L7"/>
    <mergeCell ref="O7:Q7"/>
    <mergeCell ref="W13:Y13"/>
    <mergeCell ref="I24:K24"/>
    <mergeCell ref="L22:N22"/>
    <mergeCell ref="L23:N23"/>
    <mergeCell ref="L24:N24"/>
    <mergeCell ref="P22:R22"/>
    <mergeCell ref="A10:I10"/>
    <mergeCell ref="A16:E16"/>
    <mergeCell ref="I18:K18"/>
    <mergeCell ref="L18:N18"/>
    <mergeCell ref="F19:H19"/>
    <mergeCell ref="I19:K19"/>
    <mergeCell ref="L19:N19"/>
    <mergeCell ref="A20:E20"/>
    <mergeCell ref="F20:H20"/>
    <mergeCell ref="I20:K20"/>
    <mergeCell ref="L20:N20"/>
    <mergeCell ref="O2:T2"/>
    <mergeCell ref="U7:Y7"/>
    <mergeCell ref="Z7:AA7"/>
    <mergeCell ref="A23:E23"/>
    <mergeCell ref="A24:E24"/>
    <mergeCell ref="A22:E22"/>
    <mergeCell ref="A3:C3"/>
    <mergeCell ref="D3:K3"/>
    <mergeCell ref="B7:H7"/>
    <mergeCell ref="A14:E14"/>
    <mergeCell ref="F14:H14"/>
    <mergeCell ref="I14:K14"/>
    <mergeCell ref="L14:N14"/>
    <mergeCell ref="P14:R14"/>
    <mergeCell ref="A15:E15"/>
    <mergeCell ref="F15:H15"/>
    <mergeCell ref="I15:K15"/>
    <mergeCell ref="O3:T3"/>
    <mergeCell ref="R7:S7"/>
    <mergeCell ref="F16:H16"/>
    <mergeCell ref="I16:K16"/>
    <mergeCell ref="L16:N16"/>
    <mergeCell ref="P18:R18"/>
    <mergeCell ref="L15:N15"/>
    <mergeCell ref="U2:Z2"/>
    <mergeCell ref="U3:Z3"/>
    <mergeCell ref="A38:E38"/>
    <mergeCell ref="F38:H38"/>
    <mergeCell ref="I38:K38"/>
    <mergeCell ref="L38:N38"/>
    <mergeCell ref="P38:R38"/>
    <mergeCell ref="W22:Y24"/>
    <mergeCell ref="A19:E19"/>
    <mergeCell ref="Z26:AB28"/>
    <mergeCell ref="Z30:AB32"/>
    <mergeCell ref="W26:Y28"/>
    <mergeCell ref="W30:Y32"/>
    <mergeCell ref="Z34:AB36"/>
    <mergeCell ref="Z38:AB40"/>
    <mergeCell ref="W34:Y36"/>
    <mergeCell ref="W38:Y40"/>
    <mergeCell ref="L36:N36"/>
    <mergeCell ref="A35:E35"/>
    <mergeCell ref="F35:H35"/>
    <mergeCell ref="I35:K35"/>
    <mergeCell ref="L35:N35"/>
    <mergeCell ref="A36:E36"/>
    <mergeCell ref="A18:E18"/>
    <mergeCell ref="A58:C58"/>
    <mergeCell ref="A59:C59"/>
    <mergeCell ref="A48:C48"/>
    <mergeCell ref="A49:C49"/>
    <mergeCell ref="A50:C50"/>
    <mergeCell ref="A51:C51"/>
    <mergeCell ref="A52:C52"/>
    <mergeCell ref="A53:C53"/>
    <mergeCell ref="H52:I52"/>
    <mergeCell ref="H53:I53"/>
    <mergeCell ref="H55:I55"/>
    <mergeCell ref="H48:I48"/>
    <mergeCell ref="H49:I49"/>
    <mergeCell ref="H50:I50"/>
    <mergeCell ref="D48:E48"/>
    <mergeCell ref="D49:E49"/>
    <mergeCell ref="D50:E50"/>
    <mergeCell ref="H54:I54"/>
    <mergeCell ref="H59:I59"/>
    <mergeCell ref="A46:C46"/>
    <mergeCell ref="A47:C47"/>
    <mergeCell ref="A39:E39"/>
    <mergeCell ref="F39:H39"/>
    <mergeCell ref="H44:I44"/>
    <mergeCell ref="H47:I47"/>
    <mergeCell ref="D47:E47"/>
    <mergeCell ref="F40:H40"/>
    <mergeCell ref="I40:K40"/>
    <mergeCell ref="A60:C60"/>
    <mergeCell ref="W14:Y16"/>
    <mergeCell ref="Z14:AB16"/>
    <mergeCell ref="W18:Y20"/>
    <mergeCell ref="Z18:AB20"/>
    <mergeCell ref="Z22:AB24"/>
    <mergeCell ref="A54:C54"/>
    <mergeCell ref="A55:C55"/>
    <mergeCell ref="A56:C56"/>
    <mergeCell ref="A57:C57"/>
    <mergeCell ref="N45:R45"/>
    <mergeCell ref="H43:M43"/>
    <mergeCell ref="J44:K44"/>
    <mergeCell ref="S49:V49"/>
    <mergeCell ref="S50:V50"/>
    <mergeCell ref="S51:V51"/>
    <mergeCell ref="L44:M44"/>
    <mergeCell ref="D46:E46"/>
    <mergeCell ref="F46:G46"/>
    <mergeCell ref="H46:I46"/>
    <mergeCell ref="F43:G44"/>
    <mergeCell ref="D45:E45"/>
    <mergeCell ref="F45:G45"/>
    <mergeCell ref="H45:I45"/>
    <mergeCell ref="N56:R56"/>
    <mergeCell ref="L54:M54"/>
    <mergeCell ref="J55:K55"/>
    <mergeCell ref="N52:R52"/>
    <mergeCell ref="H51:I51"/>
    <mergeCell ref="N53:R53"/>
    <mergeCell ref="D51:E51"/>
    <mergeCell ref="D52:E52"/>
    <mergeCell ref="J56:K56"/>
    <mergeCell ref="N46:R46"/>
    <mergeCell ref="N47:R47"/>
    <mergeCell ref="N48:R48"/>
    <mergeCell ref="N49:R49"/>
    <mergeCell ref="N50:R50"/>
    <mergeCell ref="J46:K46"/>
    <mergeCell ref="L46:M46"/>
    <mergeCell ref="L47:M47"/>
    <mergeCell ref="L48:M48"/>
    <mergeCell ref="L49:M49"/>
    <mergeCell ref="J47:K47"/>
    <mergeCell ref="J48:K48"/>
    <mergeCell ref="J49:K49"/>
    <mergeCell ref="J50:K50"/>
    <mergeCell ref="D60:E60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9:G59"/>
    <mergeCell ref="F60:G60"/>
    <mergeCell ref="F58:G58"/>
    <mergeCell ref="D57:E57"/>
    <mergeCell ref="D58:E58"/>
    <mergeCell ref="D59:E59"/>
    <mergeCell ref="F57:G57"/>
    <mergeCell ref="D56:E56"/>
    <mergeCell ref="F56:G56"/>
    <mergeCell ref="D53:E53"/>
    <mergeCell ref="D54:E54"/>
    <mergeCell ref="D55:E55"/>
    <mergeCell ref="J60:K60"/>
    <mergeCell ref="N60:R60"/>
    <mergeCell ref="N57:R57"/>
    <mergeCell ref="N58:R58"/>
    <mergeCell ref="L50:M50"/>
    <mergeCell ref="J51:K51"/>
    <mergeCell ref="L51:M51"/>
    <mergeCell ref="J52:K52"/>
    <mergeCell ref="L52:M52"/>
    <mergeCell ref="J53:K53"/>
    <mergeCell ref="L53:M53"/>
    <mergeCell ref="J57:K57"/>
    <mergeCell ref="L57:M57"/>
    <mergeCell ref="J58:K58"/>
    <mergeCell ref="L58:M58"/>
    <mergeCell ref="L55:M55"/>
    <mergeCell ref="J59:K59"/>
    <mergeCell ref="L59:M59"/>
    <mergeCell ref="N59:R59"/>
    <mergeCell ref="N51:R51"/>
    <mergeCell ref="L56:M56"/>
    <mergeCell ref="N54:R54"/>
    <mergeCell ref="L60:M60"/>
    <mergeCell ref="N55:R55"/>
    <mergeCell ref="A61:M61"/>
    <mergeCell ref="N61:R61"/>
    <mergeCell ref="A1:T1"/>
    <mergeCell ref="S44:V44"/>
    <mergeCell ref="P39:R40"/>
    <mergeCell ref="S14:U14"/>
    <mergeCell ref="S15:U16"/>
    <mergeCell ref="P15:R16"/>
    <mergeCell ref="P19:R20"/>
    <mergeCell ref="P23:R24"/>
    <mergeCell ref="P27:R28"/>
    <mergeCell ref="P31:R32"/>
    <mergeCell ref="P35:R36"/>
    <mergeCell ref="S30:U30"/>
    <mergeCell ref="S31:U32"/>
    <mergeCell ref="S46:V46"/>
    <mergeCell ref="S47:V47"/>
    <mergeCell ref="S60:V60"/>
    <mergeCell ref="J54:K54"/>
    <mergeCell ref="H56:I56"/>
    <mergeCell ref="H57:I57"/>
    <mergeCell ref="S48:V48"/>
    <mergeCell ref="H58:I58"/>
    <mergeCell ref="H60:I60"/>
    <mergeCell ref="W44:Z44"/>
    <mergeCell ref="S45:V45"/>
    <mergeCell ref="W45:Z45"/>
    <mergeCell ref="D43:E44"/>
    <mergeCell ref="N43:R44"/>
    <mergeCell ref="I39:K39"/>
    <mergeCell ref="L39:N39"/>
    <mergeCell ref="A40:E40"/>
    <mergeCell ref="S18:U18"/>
    <mergeCell ref="S19:U20"/>
    <mergeCell ref="S22:U22"/>
    <mergeCell ref="S23:U24"/>
    <mergeCell ref="S26:U26"/>
    <mergeCell ref="S27:U28"/>
    <mergeCell ref="S34:U34"/>
    <mergeCell ref="S35:U36"/>
    <mergeCell ref="S38:U38"/>
    <mergeCell ref="S39:U40"/>
    <mergeCell ref="J45:K45"/>
    <mergeCell ref="L45:M45"/>
    <mergeCell ref="A43:C44"/>
    <mergeCell ref="A45:C45"/>
    <mergeCell ref="L40:N40"/>
    <mergeCell ref="F18:H18"/>
    <mergeCell ref="W46:Z46"/>
    <mergeCell ref="W47:Z47"/>
    <mergeCell ref="W48:Z48"/>
    <mergeCell ref="W49:Z49"/>
    <mergeCell ref="W50:Z50"/>
    <mergeCell ref="W53:Z53"/>
    <mergeCell ref="W55:Z55"/>
    <mergeCell ref="W56:Z56"/>
    <mergeCell ref="W57:Z57"/>
    <mergeCell ref="W60:Z60"/>
    <mergeCell ref="S61:V61"/>
    <mergeCell ref="W61:Z61"/>
    <mergeCell ref="S56:V56"/>
    <mergeCell ref="S57:V57"/>
    <mergeCell ref="S58:V58"/>
    <mergeCell ref="S59:V59"/>
    <mergeCell ref="W51:Z51"/>
    <mergeCell ref="W52:Z52"/>
    <mergeCell ref="W58:Z58"/>
    <mergeCell ref="W59:Z59"/>
    <mergeCell ref="W54:Z54"/>
    <mergeCell ref="S53:V53"/>
    <mergeCell ref="S54:V54"/>
    <mergeCell ref="S55:V55"/>
    <mergeCell ref="S52:V52"/>
  </mergeCells>
  <phoneticPr fontId="1"/>
  <dataValidations count="1">
    <dataValidation type="list" allowBlank="1" showInputMessage="1" showErrorMessage="1" sqref="D45:E60">
      <formula1>$AD$44:$AD$51</formula1>
    </dataValidation>
  </dataValidations>
  <pageMargins left="0.51181102362204722" right="0.51181102362204722" top="0.55118110236220474" bottom="0.15748031496062992" header="0.31496062992125984" footer="0.31496062992125984"/>
  <pageSetup paperSize="9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5" r:id="rId4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104775</xdr:rowOff>
                  </from>
                  <to>
                    <xdr:col>2</xdr:col>
                    <xdr:colOff>38100</xdr:colOff>
                    <xdr:row>11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0"/>
  <sheetViews>
    <sheetView view="pageBreakPreview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6.899999999999999" customHeight="1">
      <c r="A1" s="401" t="s">
        <v>136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3"/>
      <c r="S1" s="403"/>
      <c r="T1" s="403"/>
    </row>
    <row r="2" spans="1:30" ht="12" customHeight="1">
      <c r="O2" s="130" t="s">
        <v>17</v>
      </c>
      <c r="P2" s="131"/>
      <c r="Q2" s="131"/>
      <c r="R2" s="131"/>
      <c r="S2" s="131"/>
      <c r="T2" s="135"/>
      <c r="U2" s="130" t="s">
        <v>76</v>
      </c>
      <c r="V2" s="131"/>
      <c r="W2" s="131"/>
      <c r="X2" s="131"/>
      <c r="Y2" s="131"/>
      <c r="Z2" s="135"/>
    </row>
    <row r="3" spans="1:30" ht="12" customHeight="1">
      <c r="A3" s="103" t="s">
        <v>43</v>
      </c>
      <c r="B3" s="104"/>
      <c r="C3" s="105"/>
      <c r="D3" s="410"/>
      <c r="E3" s="411"/>
      <c r="F3" s="411"/>
      <c r="G3" s="411"/>
      <c r="H3" s="411"/>
      <c r="I3" s="411"/>
      <c r="J3" s="411"/>
      <c r="K3" s="412"/>
      <c r="O3" s="136">
        <v>0.83333333333333337</v>
      </c>
      <c r="P3" s="132"/>
      <c r="Q3" s="132"/>
      <c r="R3" s="132"/>
      <c r="S3" s="132"/>
      <c r="T3" s="133"/>
      <c r="U3" s="136">
        <v>0.875</v>
      </c>
      <c r="V3" s="132"/>
      <c r="W3" s="132"/>
      <c r="X3" s="132"/>
      <c r="Y3" s="132"/>
      <c r="Z3" s="133"/>
    </row>
    <row r="4" spans="1:30" ht="12" customHeight="1">
      <c r="V4" s="14" t="s">
        <v>78</v>
      </c>
    </row>
    <row r="5" spans="1:30" ht="12" customHeight="1">
      <c r="A5" s="2" t="s">
        <v>1</v>
      </c>
    </row>
    <row r="6" spans="1:30" ht="12" customHeight="1">
      <c r="A6" s="156" t="s">
        <v>135</v>
      </c>
      <c r="B6" s="132"/>
      <c r="C6" s="132"/>
      <c r="D6" s="132"/>
      <c r="E6" s="132"/>
      <c r="F6" s="132"/>
      <c r="G6" s="132"/>
      <c r="H6" s="133"/>
      <c r="I6" s="415">
        <v>1</v>
      </c>
      <c r="J6" s="416"/>
      <c r="K6" s="416"/>
      <c r="L6" s="416"/>
      <c r="M6" s="3" t="s">
        <v>3</v>
      </c>
      <c r="N6" s="2" t="s">
        <v>4</v>
      </c>
      <c r="O6" s="156">
        <f>IF(I6="","",IF(I6&lt;=100,ROUNDDOWN(100/100,0),ROUNDDOWN(I6/100,0)))</f>
        <v>1</v>
      </c>
      <c r="P6" s="132"/>
      <c r="Q6" s="132"/>
      <c r="R6" s="132" t="s">
        <v>7</v>
      </c>
      <c r="S6" s="133"/>
      <c r="T6" s="2" t="s">
        <v>4</v>
      </c>
      <c r="U6" s="143">
        <f>IF(I6="","",O6*20000)</f>
        <v>20000</v>
      </c>
      <c r="V6" s="144"/>
      <c r="W6" s="144"/>
      <c r="X6" s="144"/>
      <c r="Y6" s="144"/>
      <c r="Z6" s="132" t="s">
        <v>8</v>
      </c>
      <c r="AA6" s="133"/>
      <c r="AB6" s="5" t="s">
        <v>84</v>
      </c>
    </row>
    <row r="7" spans="1:30" ht="12" customHeight="1">
      <c r="B7" s="14" t="s">
        <v>67</v>
      </c>
      <c r="O7" s="2" t="s">
        <v>48</v>
      </c>
    </row>
    <row r="8" spans="1:30" ht="12" customHeight="1">
      <c r="B8" s="14"/>
      <c r="C8" s="137" t="s">
        <v>0</v>
      </c>
      <c r="D8" s="194"/>
      <c r="E8" s="194"/>
      <c r="F8" s="195"/>
      <c r="G8" s="421"/>
      <c r="H8" s="422"/>
      <c r="I8" s="422"/>
      <c r="J8" s="422"/>
      <c r="K8" s="422"/>
      <c r="L8" s="423"/>
      <c r="O8" s="2" t="s">
        <v>49</v>
      </c>
    </row>
    <row r="9" spans="1:30" ht="12" customHeight="1">
      <c r="C9" s="137" t="s">
        <v>2</v>
      </c>
      <c r="D9" s="194"/>
      <c r="E9" s="194"/>
      <c r="F9" s="195"/>
      <c r="G9" s="421"/>
      <c r="H9" s="422"/>
      <c r="I9" s="422"/>
      <c r="J9" s="422"/>
      <c r="K9" s="422"/>
      <c r="L9" s="423"/>
    </row>
    <row r="10" spans="1:30" ht="12" customHeight="1">
      <c r="AD10" s="2" t="s">
        <v>72</v>
      </c>
    </row>
    <row r="11" spans="1:30" ht="12" customHeight="1">
      <c r="A11" s="2" t="s">
        <v>87</v>
      </c>
      <c r="G11" s="2" t="s">
        <v>82</v>
      </c>
      <c r="Q11" s="5" t="s">
        <v>85</v>
      </c>
      <c r="T11" s="5" t="s">
        <v>86</v>
      </c>
      <c r="W11" s="149" t="s">
        <v>31</v>
      </c>
      <c r="X11" s="150"/>
      <c r="Y11" s="150"/>
      <c r="Z11" s="149" t="s">
        <v>83</v>
      </c>
      <c r="AA11" s="150"/>
      <c r="AB11" s="150"/>
      <c r="AD11" s="2" t="s">
        <v>73</v>
      </c>
    </row>
    <row r="12" spans="1:30" ht="12" customHeight="1">
      <c r="A12" s="126" t="s">
        <v>26</v>
      </c>
      <c r="B12" s="126"/>
      <c r="C12" s="126"/>
      <c r="D12" s="126"/>
      <c r="E12" s="126"/>
      <c r="F12" s="80" t="s">
        <v>14</v>
      </c>
      <c r="G12" s="80"/>
      <c r="H12" s="80"/>
      <c r="I12" s="80" t="s">
        <v>15</v>
      </c>
      <c r="J12" s="80"/>
      <c r="K12" s="80"/>
      <c r="L12" s="80" t="s">
        <v>16</v>
      </c>
      <c r="M12" s="80"/>
      <c r="N12" s="80"/>
      <c r="O12" s="19"/>
      <c r="P12" s="103" t="s">
        <v>39</v>
      </c>
      <c r="Q12" s="104"/>
      <c r="R12" s="105"/>
      <c r="S12" s="103" t="s">
        <v>40</v>
      </c>
      <c r="T12" s="106"/>
      <c r="U12" s="107"/>
      <c r="V12" s="7"/>
      <c r="W12" s="108" t="s">
        <v>27</v>
      </c>
      <c r="X12" s="109"/>
      <c r="Y12" s="110"/>
      <c r="Z12" s="117" t="str">
        <f>IF((P13=""),"",IF(S13="全て",1,IF(OR(S13="対象外",S13="要請時間内"),"要請時間内",ROUNDUP(S13/P13,3))))</f>
        <v/>
      </c>
      <c r="AA12" s="118"/>
      <c r="AB12" s="119"/>
    </row>
    <row r="13" spans="1:30" ht="12" customHeight="1">
      <c r="A13" s="126" t="s">
        <v>12</v>
      </c>
      <c r="B13" s="126"/>
      <c r="C13" s="126"/>
      <c r="D13" s="126"/>
      <c r="E13" s="126"/>
      <c r="F13" s="209"/>
      <c r="G13" s="210"/>
      <c r="H13" s="210"/>
      <c r="I13" s="209"/>
      <c r="J13" s="210"/>
      <c r="K13" s="210"/>
      <c r="L13" s="209"/>
      <c r="M13" s="210"/>
      <c r="N13" s="210"/>
      <c r="O13" s="20"/>
      <c r="P13" s="129" t="str">
        <f>IF(F13="","",I13-F13-L13)</f>
        <v/>
      </c>
      <c r="Q13" s="109"/>
      <c r="R13" s="110"/>
      <c r="S13" s="129" t="str">
        <f>IF(F13="","","全て")</f>
        <v/>
      </c>
      <c r="T13" s="109"/>
      <c r="U13" s="110"/>
      <c r="V13" s="7"/>
      <c r="W13" s="111"/>
      <c r="X13" s="112"/>
      <c r="Y13" s="113"/>
      <c r="Z13" s="203"/>
      <c r="AA13" s="204"/>
      <c r="AB13" s="205"/>
    </row>
    <row r="14" spans="1:30" ht="12" customHeight="1">
      <c r="A14" s="126" t="s">
        <v>13</v>
      </c>
      <c r="B14" s="126"/>
      <c r="C14" s="126"/>
      <c r="D14" s="126"/>
      <c r="E14" s="126"/>
      <c r="F14" s="418"/>
      <c r="G14" s="419"/>
      <c r="H14" s="419"/>
      <c r="I14" s="418"/>
      <c r="J14" s="419"/>
      <c r="K14" s="419"/>
      <c r="L14" s="418"/>
      <c r="M14" s="419"/>
      <c r="N14" s="419"/>
      <c r="O14" s="20"/>
      <c r="P14" s="114"/>
      <c r="Q14" s="115"/>
      <c r="R14" s="116"/>
      <c r="S14" s="114"/>
      <c r="T14" s="115"/>
      <c r="U14" s="116"/>
      <c r="V14" s="7"/>
      <c r="W14" s="114"/>
      <c r="X14" s="115"/>
      <c r="Y14" s="116"/>
      <c r="Z14" s="206"/>
      <c r="AA14" s="207"/>
      <c r="AB14" s="208"/>
    </row>
    <row r="15" spans="1:30" ht="6" customHeight="1"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19"/>
      <c r="AA15" s="19"/>
      <c r="AB15" s="19"/>
    </row>
    <row r="16" spans="1:30" ht="12" customHeight="1">
      <c r="A16" s="126" t="s">
        <v>28</v>
      </c>
      <c r="B16" s="126"/>
      <c r="C16" s="126"/>
      <c r="D16" s="126"/>
      <c r="E16" s="126"/>
      <c r="F16" s="80" t="s">
        <v>14</v>
      </c>
      <c r="G16" s="80"/>
      <c r="H16" s="80"/>
      <c r="I16" s="80" t="s">
        <v>15</v>
      </c>
      <c r="J16" s="80"/>
      <c r="K16" s="80"/>
      <c r="L16" s="80" t="s">
        <v>16</v>
      </c>
      <c r="M16" s="80"/>
      <c r="N16" s="80"/>
      <c r="O16" s="19"/>
      <c r="P16" s="103" t="s">
        <v>39</v>
      </c>
      <c r="Q16" s="104"/>
      <c r="R16" s="105"/>
      <c r="S16" s="103" t="s">
        <v>40</v>
      </c>
      <c r="T16" s="106"/>
      <c r="U16" s="107"/>
      <c r="V16" s="7"/>
      <c r="W16" s="108" t="s">
        <v>32</v>
      </c>
      <c r="X16" s="109"/>
      <c r="Y16" s="110"/>
      <c r="Z16" s="117" t="str">
        <f>IF((P17=""),"",IF(S17="全て",1,IF(OR(S17="対象外",S17="要請時間内"),"要請時間内",ROUNDUP(S17/P17,3))))</f>
        <v/>
      </c>
      <c r="AA16" s="118"/>
      <c r="AB16" s="119"/>
    </row>
    <row r="17" spans="1:28" ht="12" customHeight="1">
      <c r="A17" s="126" t="s">
        <v>12</v>
      </c>
      <c r="B17" s="126"/>
      <c r="C17" s="126"/>
      <c r="D17" s="126"/>
      <c r="E17" s="126"/>
      <c r="F17" s="209"/>
      <c r="G17" s="210"/>
      <c r="H17" s="210"/>
      <c r="I17" s="209"/>
      <c r="J17" s="210"/>
      <c r="K17" s="210"/>
      <c r="L17" s="209"/>
      <c r="M17" s="210"/>
      <c r="N17" s="210"/>
      <c r="O17" s="20"/>
      <c r="P17" s="129" t="str">
        <f>IF(F17="","",I17-F17-L17)</f>
        <v/>
      </c>
      <c r="Q17" s="109"/>
      <c r="R17" s="110"/>
      <c r="S17" s="129" t="str">
        <f>IF(F17="","","全て")</f>
        <v/>
      </c>
      <c r="T17" s="213"/>
      <c r="U17" s="214"/>
      <c r="V17" s="7"/>
      <c r="W17" s="111"/>
      <c r="X17" s="112"/>
      <c r="Y17" s="113"/>
      <c r="Z17" s="203"/>
      <c r="AA17" s="204"/>
      <c r="AB17" s="205"/>
    </row>
    <row r="18" spans="1:28" ht="12" customHeight="1">
      <c r="A18" s="126" t="s">
        <v>13</v>
      </c>
      <c r="B18" s="126"/>
      <c r="C18" s="126"/>
      <c r="D18" s="126"/>
      <c r="E18" s="126"/>
      <c r="F18" s="418"/>
      <c r="G18" s="419"/>
      <c r="H18" s="419"/>
      <c r="I18" s="418"/>
      <c r="J18" s="419"/>
      <c r="K18" s="419"/>
      <c r="L18" s="418"/>
      <c r="M18" s="419"/>
      <c r="N18" s="419"/>
      <c r="O18" s="20"/>
      <c r="P18" s="114"/>
      <c r="Q18" s="115"/>
      <c r="R18" s="116"/>
      <c r="S18" s="215"/>
      <c r="T18" s="216"/>
      <c r="U18" s="217"/>
      <c r="V18" s="7"/>
      <c r="W18" s="114"/>
      <c r="X18" s="115"/>
      <c r="Y18" s="116"/>
      <c r="Z18" s="206"/>
      <c r="AA18" s="207"/>
      <c r="AB18" s="208"/>
    </row>
    <row r="19" spans="1:28" ht="6" customHeight="1"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19"/>
      <c r="AA19" s="19"/>
      <c r="AB19" s="19"/>
    </row>
    <row r="20" spans="1:28" ht="12" customHeight="1">
      <c r="A20" s="126" t="s">
        <v>22</v>
      </c>
      <c r="B20" s="126"/>
      <c r="C20" s="126"/>
      <c r="D20" s="126"/>
      <c r="E20" s="126"/>
      <c r="F20" s="80" t="s">
        <v>14</v>
      </c>
      <c r="G20" s="80"/>
      <c r="H20" s="80"/>
      <c r="I20" s="80" t="s">
        <v>15</v>
      </c>
      <c r="J20" s="80"/>
      <c r="K20" s="80"/>
      <c r="L20" s="80" t="s">
        <v>16</v>
      </c>
      <c r="M20" s="80"/>
      <c r="N20" s="80"/>
      <c r="O20" s="19"/>
      <c r="P20" s="103" t="s">
        <v>39</v>
      </c>
      <c r="Q20" s="104"/>
      <c r="R20" s="105"/>
      <c r="S20" s="103" t="s">
        <v>40</v>
      </c>
      <c r="T20" s="106"/>
      <c r="U20" s="107"/>
      <c r="V20" s="7"/>
      <c r="W20" s="108" t="s">
        <v>18</v>
      </c>
      <c r="X20" s="109"/>
      <c r="Y20" s="110"/>
      <c r="Z20" s="117" t="str">
        <f>IF((P21=""),"",IF(S21="全て",1,IF(OR(S21="対象外",S21="要請時間内"),"要請時間内",ROUNDUP(S21/P21,3))))</f>
        <v/>
      </c>
      <c r="AA20" s="118"/>
      <c r="AB20" s="119"/>
    </row>
    <row r="21" spans="1:28" ht="12" customHeight="1">
      <c r="A21" s="126" t="s">
        <v>12</v>
      </c>
      <c r="B21" s="126"/>
      <c r="C21" s="126"/>
      <c r="D21" s="126"/>
      <c r="E21" s="126"/>
      <c r="F21" s="209"/>
      <c r="G21" s="210"/>
      <c r="H21" s="210"/>
      <c r="I21" s="209"/>
      <c r="J21" s="210"/>
      <c r="K21" s="210"/>
      <c r="L21" s="209"/>
      <c r="M21" s="210"/>
      <c r="N21" s="210"/>
      <c r="O21" s="20"/>
      <c r="P21" s="129" t="str">
        <f>IF(F21="","",I21-F21-L21)</f>
        <v/>
      </c>
      <c r="Q21" s="109"/>
      <c r="R21" s="110"/>
      <c r="S21" s="129" t="str">
        <f>IF(F21="","",IF(I21&lt;=$O$3,"要請時間内",IF(I22&lt;=$O$3,I21-$O$3,IF(I22&gt;$O$3,"対象外",I21-I22))))</f>
        <v/>
      </c>
      <c r="T21" s="109"/>
      <c r="U21" s="110"/>
      <c r="V21" s="7"/>
      <c r="W21" s="111"/>
      <c r="X21" s="112"/>
      <c r="Y21" s="113"/>
      <c r="Z21" s="203"/>
      <c r="AA21" s="204"/>
      <c r="AB21" s="205"/>
    </row>
    <row r="22" spans="1:28" ht="12" customHeight="1">
      <c r="A22" s="126" t="s">
        <v>13</v>
      </c>
      <c r="B22" s="126"/>
      <c r="C22" s="126"/>
      <c r="D22" s="126"/>
      <c r="E22" s="126"/>
      <c r="F22" s="209"/>
      <c r="G22" s="210"/>
      <c r="H22" s="210"/>
      <c r="I22" s="209"/>
      <c r="J22" s="210"/>
      <c r="K22" s="210"/>
      <c r="L22" s="209"/>
      <c r="M22" s="210"/>
      <c r="N22" s="210"/>
      <c r="O22" s="20"/>
      <c r="P22" s="114"/>
      <c r="Q22" s="115"/>
      <c r="R22" s="116"/>
      <c r="S22" s="114"/>
      <c r="T22" s="115"/>
      <c r="U22" s="116"/>
      <c r="V22" s="7"/>
      <c r="W22" s="114"/>
      <c r="X22" s="115"/>
      <c r="Y22" s="116"/>
      <c r="Z22" s="206"/>
      <c r="AA22" s="207"/>
      <c r="AB22" s="208"/>
    </row>
    <row r="23" spans="1:28" ht="6" customHeight="1"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19"/>
      <c r="AA23" s="19"/>
      <c r="AB23" s="19"/>
    </row>
    <row r="24" spans="1:28" ht="12" customHeight="1">
      <c r="A24" s="126" t="s">
        <v>23</v>
      </c>
      <c r="B24" s="126"/>
      <c r="C24" s="126"/>
      <c r="D24" s="126"/>
      <c r="E24" s="126"/>
      <c r="F24" s="80" t="s">
        <v>14</v>
      </c>
      <c r="G24" s="80"/>
      <c r="H24" s="80"/>
      <c r="I24" s="80" t="s">
        <v>15</v>
      </c>
      <c r="J24" s="80"/>
      <c r="K24" s="80"/>
      <c r="L24" s="80" t="s">
        <v>16</v>
      </c>
      <c r="M24" s="80"/>
      <c r="N24" s="80"/>
      <c r="O24" s="19"/>
      <c r="P24" s="103" t="s">
        <v>39</v>
      </c>
      <c r="Q24" s="104"/>
      <c r="R24" s="105"/>
      <c r="S24" s="103" t="s">
        <v>40</v>
      </c>
      <c r="T24" s="106"/>
      <c r="U24" s="107"/>
      <c r="V24" s="7"/>
      <c r="W24" s="108" t="s">
        <v>19</v>
      </c>
      <c r="X24" s="109"/>
      <c r="Y24" s="110"/>
      <c r="Z24" s="117" t="str">
        <f>IF((P25=""),"",IF(S25="全て",1,IF(OR(S25="対象外",S25="要請時間内"),"要請時間内",ROUNDUP(S25/P25,3))))</f>
        <v/>
      </c>
      <c r="AA24" s="118"/>
      <c r="AB24" s="119"/>
    </row>
    <row r="25" spans="1:28" ht="12" customHeight="1">
      <c r="A25" s="126" t="s">
        <v>12</v>
      </c>
      <c r="B25" s="126"/>
      <c r="C25" s="126"/>
      <c r="D25" s="126"/>
      <c r="E25" s="126"/>
      <c r="F25" s="209"/>
      <c r="G25" s="210"/>
      <c r="H25" s="210"/>
      <c r="I25" s="209"/>
      <c r="J25" s="210"/>
      <c r="K25" s="210"/>
      <c r="L25" s="209"/>
      <c r="M25" s="210"/>
      <c r="N25" s="210"/>
      <c r="O25" s="20"/>
      <c r="P25" s="129" t="str">
        <f>IF(F25="","",I25-F25-L25)</f>
        <v/>
      </c>
      <c r="Q25" s="109"/>
      <c r="R25" s="110"/>
      <c r="S25" s="129" t="str">
        <f>IF(F25="","",IF(I25&lt;=$O$3,"要請時間内",IF(I26&lt;=$O$3,I25-$O$3,IF(I26&gt;$O$3,"対象外",I25-I26))))</f>
        <v/>
      </c>
      <c r="T25" s="109"/>
      <c r="U25" s="110"/>
      <c r="V25" s="7"/>
      <c r="W25" s="111"/>
      <c r="X25" s="112"/>
      <c r="Y25" s="113"/>
      <c r="Z25" s="203"/>
      <c r="AA25" s="204"/>
      <c r="AB25" s="205"/>
    </row>
    <row r="26" spans="1:28" ht="12" customHeight="1">
      <c r="A26" s="126" t="s">
        <v>13</v>
      </c>
      <c r="B26" s="126"/>
      <c r="C26" s="126"/>
      <c r="D26" s="126"/>
      <c r="E26" s="126"/>
      <c r="F26" s="209"/>
      <c r="G26" s="210"/>
      <c r="H26" s="210"/>
      <c r="I26" s="209"/>
      <c r="J26" s="210"/>
      <c r="K26" s="210"/>
      <c r="L26" s="209"/>
      <c r="M26" s="210"/>
      <c r="N26" s="210"/>
      <c r="O26" s="20"/>
      <c r="P26" s="114"/>
      <c r="Q26" s="115"/>
      <c r="R26" s="116"/>
      <c r="S26" s="114"/>
      <c r="T26" s="115"/>
      <c r="U26" s="116"/>
      <c r="V26" s="7"/>
      <c r="W26" s="114"/>
      <c r="X26" s="115"/>
      <c r="Y26" s="116"/>
      <c r="Z26" s="206"/>
      <c r="AA26" s="207"/>
      <c r="AB26" s="208"/>
    </row>
    <row r="27" spans="1:28" ht="6" customHeight="1"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19"/>
      <c r="AA27" s="19"/>
      <c r="AB27" s="19"/>
    </row>
    <row r="28" spans="1:28" ht="12" customHeight="1">
      <c r="A28" s="126" t="s">
        <v>24</v>
      </c>
      <c r="B28" s="126"/>
      <c r="C28" s="126"/>
      <c r="D28" s="126"/>
      <c r="E28" s="126"/>
      <c r="F28" s="80" t="s">
        <v>14</v>
      </c>
      <c r="G28" s="80"/>
      <c r="H28" s="80"/>
      <c r="I28" s="80" t="s">
        <v>15</v>
      </c>
      <c r="J28" s="80"/>
      <c r="K28" s="80"/>
      <c r="L28" s="80" t="s">
        <v>16</v>
      </c>
      <c r="M28" s="80"/>
      <c r="N28" s="80"/>
      <c r="O28" s="19"/>
      <c r="P28" s="103" t="s">
        <v>39</v>
      </c>
      <c r="Q28" s="104"/>
      <c r="R28" s="105"/>
      <c r="S28" s="103" t="s">
        <v>40</v>
      </c>
      <c r="T28" s="106"/>
      <c r="U28" s="107"/>
      <c r="V28" s="7"/>
      <c r="W28" s="108" t="s">
        <v>20</v>
      </c>
      <c r="X28" s="109"/>
      <c r="Y28" s="110"/>
      <c r="Z28" s="117" t="str">
        <f>IF((P29=""),"",IF(S29="全て",1,IF(OR(S29="対象外",S29="要請時間内"),"要請時間内",ROUNDUP(S29/P29,3))))</f>
        <v/>
      </c>
      <c r="AA28" s="118"/>
      <c r="AB28" s="119"/>
    </row>
    <row r="29" spans="1:28" ht="12" customHeight="1">
      <c r="A29" s="126" t="s">
        <v>12</v>
      </c>
      <c r="B29" s="126"/>
      <c r="C29" s="126"/>
      <c r="D29" s="126"/>
      <c r="E29" s="126"/>
      <c r="F29" s="209"/>
      <c r="G29" s="210"/>
      <c r="H29" s="210"/>
      <c r="I29" s="209"/>
      <c r="J29" s="210"/>
      <c r="K29" s="210"/>
      <c r="L29" s="209"/>
      <c r="M29" s="210"/>
      <c r="N29" s="210"/>
      <c r="O29" s="20"/>
      <c r="P29" s="129" t="str">
        <f>IF(F29="","",I29-F29-L29)</f>
        <v/>
      </c>
      <c r="Q29" s="109"/>
      <c r="R29" s="110"/>
      <c r="S29" s="129" t="str">
        <f>IF(F29="","",IF(I29&lt;=$O$3,"要請時間内",IF(I30&lt;=$O$3,I29-$O$3,IF(I30&gt;$O$3,"対象外",I29-I30))))</f>
        <v/>
      </c>
      <c r="T29" s="109"/>
      <c r="U29" s="110"/>
      <c r="V29" s="7"/>
      <c r="W29" s="111"/>
      <c r="X29" s="112"/>
      <c r="Y29" s="113"/>
      <c r="Z29" s="203"/>
      <c r="AA29" s="204"/>
      <c r="AB29" s="205"/>
    </row>
    <row r="30" spans="1:28" ht="12" customHeight="1">
      <c r="A30" s="126" t="s">
        <v>13</v>
      </c>
      <c r="B30" s="126"/>
      <c r="C30" s="126"/>
      <c r="D30" s="126"/>
      <c r="E30" s="126"/>
      <c r="F30" s="209"/>
      <c r="G30" s="210"/>
      <c r="H30" s="210"/>
      <c r="I30" s="209"/>
      <c r="J30" s="210"/>
      <c r="K30" s="210"/>
      <c r="L30" s="209"/>
      <c r="M30" s="210"/>
      <c r="N30" s="210"/>
      <c r="O30" s="20"/>
      <c r="P30" s="114"/>
      <c r="Q30" s="115"/>
      <c r="R30" s="116"/>
      <c r="S30" s="114"/>
      <c r="T30" s="115"/>
      <c r="U30" s="116"/>
      <c r="V30" s="7"/>
      <c r="W30" s="114"/>
      <c r="X30" s="115"/>
      <c r="Y30" s="116"/>
      <c r="Z30" s="206"/>
      <c r="AA30" s="207"/>
      <c r="AB30" s="208"/>
    </row>
    <row r="31" spans="1:28" ht="6" customHeight="1"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9"/>
      <c r="AA31" s="19"/>
      <c r="AB31" s="19"/>
    </row>
    <row r="32" spans="1:28" ht="12" customHeight="1">
      <c r="A32" s="126" t="s">
        <v>25</v>
      </c>
      <c r="B32" s="126"/>
      <c r="C32" s="126"/>
      <c r="D32" s="126"/>
      <c r="E32" s="126"/>
      <c r="F32" s="80" t="s">
        <v>14</v>
      </c>
      <c r="G32" s="80"/>
      <c r="H32" s="80"/>
      <c r="I32" s="80" t="s">
        <v>15</v>
      </c>
      <c r="J32" s="80"/>
      <c r="K32" s="80"/>
      <c r="L32" s="80" t="s">
        <v>16</v>
      </c>
      <c r="M32" s="80"/>
      <c r="N32" s="80"/>
      <c r="O32" s="19"/>
      <c r="P32" s="103" t="s">
        <v>39</v>
      </c>
      <c r="Q32" s="104"/>
      <c r="R32" s="105"/>
      <c r="S32" s="103" t="s">
        <v>40</v>
      </c>
      <c r="T32" s="106"/>
      <c r="U32" s="107"/>
      <c r="V32" s="7"/>
      <c r="W32" s="108" t="s">
        <v>21</v>
      </c>
      <c r="X32" s="109"/>
      <c r="Y32" s="110"/>
      <c r="Z32" s="117" t="str">
        <f>IF((P33=""),"",IF(S33="全て",1,IF(OR(S33="対象外",S33="要請時間内"),"要請時間内",ROUNDUP(S33/P33,3))))</f>
        <v/>
      </c>
      <c r="AA32" s="118"/>
      <c r="AB32" s="119"/>
    </row>
    <row r="33" spans="1:32" ht="12" customHeight="1">
      <c r="A33" s="126" t="s">
        <v>12</v>
      </c>
      <c r="B33" s="126"/>
      <c r="C33" s="126"/>
      <c r="D33" s="126"/>
      <c r="E33" s="126"/>
      <c r="F33" s="209"/>
      <c r="G33" s="210"/>
      <c r="H33" s="210"/>
      <c r="I33" s="209"/>
      <c r="J33" s="210"/>
      <c r="K33" s="210"/>
      <c r="L33" s="209"/>
      <c r="M33" s="210"/>
      <c r="N33" s="210"/>
      <c r="O33" s="20"/>
      <c r="P33" s="129" t="str">
        <f>IF(F33="","",I33-F33-L33)</f>
        <v/>
      </c>
      <c r="Q33" s="109"/>
      <c r="R33" s="110"/>
      <c r="S33" s="129" t="str">
        <f>IF(F33="","",IF(I33&lt;=$O$3,"要請時間内",IF(I34&lt;=$O$3,I33-$O$3,IF(I34&gt;$O$3,"対象外",I33-I34))))</f>
        <v/>
      </c>
      <c r="T33" s="109"/>
      <c r="U33" s="110"/>
      <c r="V33" s="7"/>
      <c r="W33" s="111"/>
      <c r="X33" s="112"/>
      <c r="Y33" s="113"/>
      <c r="Z33" s="203"/>
      <c r="AA33" s="204"/>
      <c r="AB33" s="205"/>
    </row>
    <row r="34" spans="1:32" ht="12" customHeight="1">
      <c r="A34" s="126" t="s">
        <v>13</v>
      </c>
      <c r="B34" s="126"/>
      <c r="C34" s="126"/>
      <c r="D34" s="126"/>
      <c r="E34" s="126"/>
      <c r="F34" s="209"/>
      <c r="G34" s="210"/>
      <c r="H34" s="210"/>
      <c r="I34" s="209"/>
      <c r="J34" s="210"/>
      <c r="K34" s="210"/>
      <c r="L34" s="209"/>
      <c r="M34" s="210"/>
      <c r="N34" s="210"/>
      <c r="O34" s="20"/>
      <c r="P34" s="114"/>
      <c r="Q34" s="115"/>
      <c r="R34" s="116"/>
      <c r="S34" s="114"/>
      <c r="T34" s="115"/>
      <c r="U34" s="116"/>
      <c r="V34" s="7"/>
      <c r="W34" s="114"/>
      <c r="X34" s="115"/>
      <c r="Y34" s="116"/>
      <c r="Z34" s="206"/>
      <c r="AA34" s="207"/>
      <c r="AB34" s="208"/>
    </row>
    <row r="35" spans="1:32" ht="6" customHeight="1"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19"/>
      <c r="AA35" s="19"/>
      <c r="AB35" s="19"/>
    </row>
    <row r="36" spans="1:32" ht="12" customHeight="1">
      <c r="A36" s="102" t="s">
        <v>77</v>
      </c>
      <c r="B36" s="102"/>
      <c r="C36" s="102"/>
      <c r="D36" s="102"/>
      <c r="E36" s="102"/>
      <c r="F36" s="80" t="s">
        <v>14</v>
      </c>
      <c r="G36" s="80"/>
      <c r="H36" s="80"/>
      <c r="I36" s="80" t="s">
        <v>15</v>
      </c>
      <c r="J36" s="80"/>
      <c r="K36" s="80"/>
      <c r="L36" s="80" t="s">
        <v>16</v>
      </c>
      <c r="M36" s="80"/>
      <c r="N36" s="80"/>
      <c r="O36" s="19"/>
      <c r="P36" s="103" t="s">
        <v>39</v>
      </c>
      <c r="Q36" s="104"/>
      <c r="R36" s="105"/>
      <c r="S36" s="103" t="s">
        <v>40</v>
      </c>
      <c r="T36" s="106"/>
      <c r="U36" s="107"/>
      <c r="V36" s="7"/>
      <c r="W36" s="108" t="s">
        <v>33</v>
      </c>
      <c r="X36" s="109"/>
      <c r="Y36" s="110"/>
      <c r="Z36" s="117" t="str">
        <f>IF((P37=""),"",IF(S37="全て",1,IF(OR(S37="対象外",S37="要請時間内"),"要請時間内",ROUNDUP(S37/P37,3))))</f>
        <v/>
      </c>
      <c r="AA36" s="118"/>
      <c r="AB36" s="119"/>
    </row>
    <row r="37" spans="1:32" ht="12" customHeight="1">
      <c r="A37" s="126" t="s">
        <v>12</v>
      </c>
      <c r="B37" s="126"/>
      <c r="C37" s="126"/>
      <c r="D37" s="126"/>
      <c r="E37" s="126"/>
      <c r="F37" s="209"/>
      <c r="G37" s="210"/>
      <c r="H37" s="210"/>
      <c r="I37" s="209"/>
      <c r="J37" s="210"/>
      <c r="K37" s="210"/>
      <c r="L37" s="209"/>
      <c r="M37" s="210"/>
      <c r="N37" s="210"/>
      <c r="O37" s="20"/>
      <c r="P37" s="129" t="str">
        <f>IF(F37="","",I37-F37-L37)</f>
        <v/>
      </c>
      <c r="Q37" s="109"/>
      <c r="R37" s="110"/>
      <c r="S37" s="129" t="str">
        <f>IF(F37="","",IF(I37&lt;=$U$3,"要請時間内",IF(I38&lt;=$U$3,I37-$U$3,IF(I38&gt;$O$3,"対象外",I37-I38))))</f>
        <v/>
      </c>
      <c r="T37" s="213"/>
      <c r="U37" s="214"/>
      <c r="V37" s="7"/>
      <c r="W37" s="111"/>
      <c r="X37" s="112"/>
      <c r="Y37" s="113"/>
      <c r="Z37" s="203"/>
      <c r="AA37" s="204"/>
      <c r="AB37" s="205"/>
    </row>
    <row r="38" spans="1:32" ht="12" customHeight="1">
      <c r="A38" s="126" t="s">
        <v>13</v>
      </c>
      <c r="B38" s="126"/>
      <c r="C38" s="126"/>
      <c r="D38" s="126"/>
      <c r="E38" s="126"/>
      <c r="F38" s="209"/>
      <c r="G38" s="210"/>
      <c r="H38" s="210"/>
      <c r="I38" s="209"/>
      <c r="J38" s="210"/>
      <c r="K38" s="210"/>
      <c r="L38" s="209"/>
      <c r="M38" s="210"/>
      <c r="N38" s="210"/>
      <c r="O38" s="20"/>
      <c r="P38" s="114"/>
      <c r="Q38" s="115"/>
      <c r="R38" s="116"/>
      <c r="S38" s="215"/>
      <c r="T38" s="216"/>
      <c r="U38" s="217"/>
      <c r="V38" s="7"/>
      <c r="W38" s="114"/>
      <c r="X38" s="115"/>
      <c r="Y38" s="116"/>
      <c r="Z38" s="206"/>
      <c r="AA38" s="207"/>
      <c r="AB38" s="208"/>
    </row>
    <row r="39" spans="1:32" ht="12" customHeight="1">
      <c r="Z39" s="250" t="s">
        <v>98</v>
      </c>
      <c r="AA39" s="250"/>
      <c r="AB39" s="250"/>
    </row>
    <row r="40" spans="1:32" ht="12" customHeight="1">
      <c r="A40" s="2" t="s">
        <v>29</v>
      </c>
    </row>
    <row r="41" spans="1:32" ht="15" customHeight="1">
      <c r="A41" s="98" t="s">
        <v>30</v>
      </c>
      <c r="B41" s="181"/>
      <c r="C41" s="181"/>
      <c r="D41" s="183" t="s">
        <v>31</v>
      </c>
      <c r="E41" s="184"/>
      <c r="F41" s="408" t="s">
        <v>88</v>
      </c>
      <c r="G41" s="184"/>
      <c r="H41" s="193" t="s">
        <v>97</v>
      </c>
      <c r="I41" s="194"/>
      <c r="J41" s="194"/>
      <c r="K41" s="194"/>
      <c r="L41" s="195"/>
    </row>
    <row r="42" spans="1:32" ht="15" customHeight="1">
      <c r="A42" s="182"/>
      <c r="B42" s="182"/>
      <c r="C42" s="182"/>
      <c r="D42" s="185"/>
      <c r="E42" s="186"/>
      <c r="F42" s="185"/>
      <c r="G42" s="186"/>
      <c r="H42" s="196"/>
      <c r="I42" s="194"/>
      <c r="J42" s="194"/>
      <c r="K42" s="194"/>
      <c r="L42" s="195"/>
      <c r="M42" s="96" t="s">
        <v>41</v>
      </c>
      <c r="N42" s="396"/>
      <c r="O42" s="396"/>
      <c r="P42" s="396"/>
      <c r="Q42" s="96" t="s">
        <v>42</v>
      </c>
      <c r="R42" s="396"/>
      <c r="S42" s="396"/>
      <c r="T42" s="396"/>
      <c r="AD42" s="42" t="s">
        <v>44</v>
      </c>
      <c r="AE42" s="43"/>
      <c r="AF42" s="43"/>
    </row>
    <row r="43" spans="1:32" ht="15" customHeight="1">
      <c r="A43" s="87">
        <v>44332</v>
      </c>
      <c r="B43" s="167"/>
      <c r="C43" s="167"/>
      <c r="D43" s="404" t="s">
        <v>34</v>
      </c>
      <c r="E43" s="107"/>
      <c r="F43" s="360" t="str">
        <f t="shared" ref="F43:F58" si="0">IF(D43="","",IF(D43="対応なし","支給しない",(VLOOKUP(D43,$W$12:$AB$38,4,FALSE))))</f>
        <v/>
      </c>
      <c r="G43" s="361"/>
      <c r="H43" s="365" t="str">
        <f t="shared" ref="H43:H58" si="1">IF(F43="","",IF(F43="支給しない","対象外",IF(F43="要請時間内","要請時間内",ROUNDUP($U$6*F43,-3))))</f>
        <v/>
      </c>
      <c r="I43" s="405"/>
      <c r="J43" s="405"/>
      <c r="K43" s="405"/>
      <c r="L43" s="406"/>
      <c r="M43" s="424" t="str">
        <f>IF(F43="","",IF(F43="支給しない","",IF(F43="要請時間内","",IF(F43=1,ROUNDDOWN(H43*($I$13-$O$3)/$P$13,0),H43))))</f>
        <v/>
      </c>
      <c r="N43" s="425"/>
      <c r="O43" s="425"/>
      <c r="P43" s="425"/>
      <c r="Q43" s="424" t="str">
        <f>IF(H43="","",IF(H43="対象外","",IF(F43=1,H43-M43,"")))</f>
        <v/>
      </c>
      <c r="R43" s="425"/>
      <c r="S43" s="425"/>
      <c r="T43" s="425"/>
      <c r="AD43" s="42" t="s">
        <v>45</v>
      </c>
      <c r="AE43" s="43"/>
      <c r="AF43" s="43"/>
    </row>
    <row r="44" spans="1:32" ht="15" customHeight="1">
      <c r="A44" s="87">
        <v>44333</v>
      </c>
      <c r="B44" s="167"/>
      <c r="C44" s="167"/>
      <c r="D44" s="404"/>
      <c r="E44" s="407"/>
      <c r="F44" s="360" t="str">
        <f t="shared" si="0"/>
        <v/>
      </c>
      <c r="G44" s="361"/>
      <c r="H44" s="365" t="str">
        <f t="shared" si="1"/>
        <v/>
      </c>
      <c r="I44" s="405"/>
      <c r="J44" s="405"/>
      <c r="K44" s="405"/>
      <c r="L44" s="406"/>
      <c r="M44" s="424" t="str">
        <f>H44</f>
        <v/>
      </c>
      <c r="N44" s="425"/>
      <c r="O44" s="425"/>
      <c r="P44" s="425"/>
      <c r="Q44" s="424"/>
      <c r="R44" s="425"/>
      <c r="S44" s="425"/>
      <c r="T44" s="425"/>
      <c r="AD44" s="42" t="s">
        <v>34</v>
      </c>
      <c r="AE44" s="43"/>
      <c r="AF44" s="43"/>
    </row>
    <row r="45" spans="1:32" ht="15" customHeight="1">
      <c r="A45" s="87">
        <v>44334</v>
      </c>
      <c r="B45" s="167"/>
      <c r="C45" s="167"/>
      <c r="D45" s="404"/>
      <c r="E45" s="107"/>
      <c r="F45" s="360" t="str">
        <f t="shared" si="0"/>
        <v/>
      </c>
      <c r="G45" s="361"/>
      <c r="H45" s="365" t="str">
        <f t="shared" si="1"/>
        <v/>
      </c>
      <c r="I45" s="405"/>
      <c r="J45" s="405"/>
      <c r="K45" s="405"/>
      <c r="L45" s="406"/>
      <c r="M45" s="424" t="str">
        <f>H45</f>
        <v/>
      </c>
      <c r="N45" s="425"/>
      <c r="O45" s="425"/>
      <c r="P45" s="425"/>
      <c r="Q45" s="424"/>
      <c r="R45" s="425"/>
      <c r="S45" s="425"/>
      <c r="T45" s="425"/>
      <c r="AD45" s="42" t="s">
        <v>35</v>
      </c>
      <c r="AE45" s="43"/>
      <c r="AF45" s="43"/>
    </row>
    <row r="46" spans="1:32" ht="15" customHeight="1">
      <c r="A46" s="87">
        <v>44335</v>
      </c>
      <c r="B46" s="167"/>
      <c r="C46" s="167"/>
      <c r="D46" s="404"/>
      <c r="E46" s="107"/>
      <c r="F46" s="360" t="str">
        <f t="shared" si="0"/>
        <v/>
      </c>
      <c r="G46" s="361"/>
      <c r="H46" s="365" t="str">
        <f t="shared" si="1"/>
        <v/>
      </c>
      <c r="I46" s="405"/>
      <c r="J46" s="405"/>
      <c r="K46" s="405"/>
      <c r="L46" s="406"/>
      <c r="M46" s="424" t="str">
        <f>H46</f>
        <v/>
      </c>
      <c r="N46" s="425"/>
      <c r="O46" s="425"/>
      <c r="P46" s="425"/>
      <c r="Q46" s="424"/>
      <c r="R46" s="425"/>
      <c r="S46" s="425"/>
      <c r="T46" s="425"/>
      <c r="AD46" s="42" t="s">
        <v>46</v>
      </c>
      <c r="AE46" s="43"/>
      <c r="AF46" s="43"/>
    </row>
    <row r="47" spans="1:32" ht="15" customHeight="1">
      <c r="A47" s="87">
        <v>44336</v>
      </c>
      <c r="B47" s="167"/>
      <c r="C47" s="167"/>
      <c r="D47" s="404"/>
      <c r="E47" s="107"/>
      <c r="F47" s="360" t="str">
        <f t="shared" si="0"/>
        <v/>
      </c>
      <c r="G47" s="361"/>
      <c r="H47" s="365" t="str">
        <f t="shared" si="1"/>
        <v/>
      </c>
      <c r="I47" s="405"/>
      <c r="J47" s="405"/>
      <c r="K47" s="405"/>
      <c r="L47" s="406"/>
      <c r="M47" s="424" t="str">
        <f>H47</f>
        <v/>
      </c>
      <c r="N47" s="425"/>
      <c r="O47" s="425"/>
      <c r="P47" s="425"/>
      <c r="Q47" s="424"/>
      <c r="R47" s="425"/>
      <c r="S47" s="425"/>
      <c r="T47" s="425"/>
      <c r="AD47" s="42" t="s">
        <v>36</v>
      </c>
      <c r="AE47" s="43"/>
      <c r="AF47" s="43"/>
    </row>
    <row r="48" spans="1:32" ht="15" customHeight="1">
      <c r="A48" s="87">
        <v>44337</v>
      </c>
      <c r="B48" s="167"/>
      <c r="C48" s="167"/>
      <c r="D48" s="404"/>
      <c r="E48" s="107"/>
      <c r="F48" s="360" t="str">
        <f t="shared" si="0"/>
        <v/>
      </c>
      <c r="G48" s="361"/>
      <c r="H48" s="365" t="str">
        <f t="shared" si="1"/>
        <v/>
      </c>
      <c r="I48" s="405"/>
      <c r="J48" s="405"/>
      <c r="K48" s="405"/>
      <c r="L48" s="406"/>
      <c r="M48" s="424" t="str">
        <f>H48</f>
        <v/>
      </c>
      <c r="N48" s="425"/>
      <c r="O48" s="425"/>
      <c r="P48" s="425"/>
      <c r="Q48" s="424"/>
      <c r="R48" s="425"/>
      <c r="S48" s="425"/>
      <c r="T48" s="425"/>
      <c r="AD48" s="42" t="s">
        <v>47</v>
      </c>
      <c r="AE48" s="43"/>
      <c r="AF48" s="43"/>
    </row>
    <row r="49" spans="1:30" ht="15" customHeight="1">
      <c r="A49" s="87">
        <v>44338</v>
      </c>
      <c r="B49" s="167"/>
      <c r="C49" s="167"/>
      <c r="D49" s="404"/>
      <c r="E49" s="107"/>
      <c r="F49" s="360" t="str">
        <f t="shared" si="0"/>
        <v/>
      </c>
      <c r="G49" s="361"/>
      <c r="H49" s="365" t="str">
        <f t="shared" si="1"/>
        <v/>
      </c>
      <c r="I49" s="405"/>
      <c r="J49" s="405"/>
      <c r="K49" s="405"/>
      <c r="L49" s="406"/>
      <c r="M49" s="424" t="str">
        <f>IF(F49="","",IF(F49="支給しない","",IF(F49="要請時間内","",IF(F49=1,ROUNDDOWN(H49*($I$13-$O$3)/$P$13,0),H49))))</f>
        <v/>
      </c>
      <c r="N49" s="425"/>
      <c r="O49" s="425"/>
      <c r="P49" s="425"/>
      <c r="Q49" s="424" t="str">
        <f>IF(H49="","",IF(H49="対象外","",IF(F49=1,H49-M49,"")))</f>
        <v/>
      </c>
      <c r="R49" s="425"/>
      <c r="S49" s="425"/>
      <c r="T49" s="425"/>
      <c r="AD49" s="2" t="s">
        <v>96</v>
      </c>
    </row>
    <row r="50" spans="1:30" ht="15" customHeight="1">
      <c r="A50" s="87">
        <v>44339</v>
      </c>
      <c r="B50" s="167"/>
      <c r="C50" s="167"/>
      <c r="D50" s="404"/>
      <c r="E50" s="107"/>
      <c r="F50" s="360" t="str">
        <f t="shared" si="0"/>
        <v/>
      </c>
      <c r="G50" s="361"/>
      <c r="H50" s="365" t="str">
        <f t="shared" si="1"/>
        <v/>
      </c>
      <c r="I50" s="405"/>
      <c r="J50" s="405"/>
      <c r="K50" s="405"/>
      <c r="L50" s="406"/>
      <c r="M50" s="424" t="str">
        <f>IF(F50="","",IF(F50="支給しない","",IF(F50="要請時間内","",IF(F50=1,ROUNDDOWN(H50*($I$13-$O$3)/$P$13,0),H50))))</f>
        <v/>
      </c>
      <c r="N50" s="425"/>
      <c r="O50" s="425"/>
      <c r="P50" s="425"/>
      <c r="Q50" s="424" t="str">
        <f>IF(H50="","",IF(H50="対象外","",IF(F50=1,H50-M50,"")))</f>
        <v/>
      </c>
      <c r="R50" s="425"/>
      <c r="S50" s="425"/>
      <c r="T50" s="425"/>
    </row>
    <row r="51" spans="1:30" ht="15" customHeight="1">
      <c r="A51" s="87">
        <v>44340</v>
      </c>
      <c r="B51" s="167"/>
      <c r="C51" s="167"/>
      <c r="D51" s="404"/>
      <c r="E51" s="409"/>
      <c r="F51" s="360" t="str">
        <f t="shared" si="0"/>
        <v/>
      </c>
      <c r="G51" s="361"/>
      <c r="H51" s="365" t="str">
        <f t="shared" si="1"/>
        <v/>
      </c>
      <c r="I51" s="405"/>
      <c r="J51" s="405"/>
      <c r="K51" s="405"/>
      <c r="L51" s="406"/>
      <c r="M51" s="424" t="str">
        <f>H51</f>
        <v/>
      </c>
      <c r="N51" s="425"/>
      <c r="O51" s="425"/>
      <c r="P51" s="425"/>
      <c r="Q51" s="424"/>
      <c r="R51" s="425"/>
      <c r="S51" s="425"/>
      <c r="T51" s="425"/>
    </row>
    <row r="52" spans="1:30" ht="15" customHeight="1">
      <c r="A52" s="87">
        <v>44341</v>
      </c>
      <c r="B52" s="167"/>
      <c r="C52" s="167"/>
      <c r="D52" s="404"/>
      <c r="E52" s="107"/>
      <c r="F52" s="360" t="str">
        <f t="shared" si="0"/>
        <v/>
      </c>
      <c r="G52" s="361"/>
      <c r="H52" s="365" t="str">
        <f t="shared" si="1"/>
        <v/>
      </c>
      <c r="I52" s="405"/>
      <c r="J52" s="405"/>
      <c r="K52" s="405"/>
      <c r="L52" s="406"/>
      <c r="M52" s="424" t="str">
        <f>H52</f>
        <v/>
      </c>
      <c r="N52" s="425"/>
      <c r="O52" s="425"/>
      <c r="P52" s="425"/>
      <c r="Q52" s="424"/>
      <c r="R52" s="425"/>
      <c r="S52" s="425"/>
      <c r="T52" s="425"/>
    </row>
    <row r="53" spans="1:30" ht="15" customHeight="1">
      <c r="A53" s="87">
        <v>44342</v>
      </c>
      <c r="B53" s="167"/>
      <c r="C53" s="167"/>
      <c r="D53" s="404"/>
      <c r="E53" s="107"/>
      <c r="F53" s="360" t="str">
        <f t="shared" si="0"/>
        <v/>
      </c>
      <c r="G53" s="361"/>
      <c r="H53" s="426" t="str">
        <f t="shared" si="1"/>
        <v/>
      </c>
      <c r="I53" s="427"/>
      <c r="J53" s="427"/>
      <c r="K53" s="427"/>
      <c r="L53" s="428"/>
      <c r="M53" s="424" t="str">
        <f>H53</f>
        <v/>
      </c>
      <c r="N53" s="425"/>
      <c r="O53" s="425"/>
      <c r="P53" s="425"/>
      <c r="Q53" s="424"/>
      <c r="R53" s="425"/>
      <c r="S53" s="425"/>
      <c r="T53" s="425"/>
    </row>
    <row r="54" spans="1:30" ht="15" customHeight="1">
      <c r="A54" s="87">
        <v>44343</v>
      </c>
      <c r="B54" s="167"/>
      <c r="C54" s="167"/>
      <c r="D54" s="404"/>
      <c r="E54" s="107"/>
      <c r="F54" s="360" t="str">
        <f t="shared" si="0"/>
        <v/>
      </c>
      <c r="G54" s="361"/>
      <c r="H54" s="365" t="str">
        <f t="shared" si="1"/>
        <v/>
      </c>
      <c r="I54" s="405"/>
      <c r="J54" s="405"/>
      <c r="K54" s="405"/>
      <c r="L54" s="406"/>
      <c r="M54" s="424" t="str">
        <f>H54</f>
        <v/>
      </c>
      <c r="N54" s="425"/>
      <c r="O54" s="425"/>
      <c r="P54" s="425"/>
      <c r="Q54" s="424"/>
      <c r="R54" s="425"/>
      <c r="S54" s="425"/>
      <c r="T54" s="425"/>
    </row>
    <row r="55" spans="1:30" ht="15" customHeight="1">
      <c r="A55" s="87">
        <v>44344</v>
      </c>
      <c r="B55" s="167"/>
      <c r="C55" s="167"/>
      <c r="D55" s="404"/>
      <c r="E55" s="107"/>
      <c r="F55" s="360" t="str">
        <f t="shared" si="0"/>
        <v/>
      </c>
      <c r="G55" s="361"/>
      <c r="H55" s="365" t="str">
        <f t="shared" si="1"/>
        <v/>
      </c>
      <c r="I55" s="405"/>
      <c r="J55" s="405"/>
      <c r="K55" s="405"/>
      <c r="L55" s="406"/>
      <c r="M55" s="424" t="str">
        <f>H55</f>
        <v/>
      </c>
      <c r="N55" s="425"/>
      <c r="O55" s="425"/>
      <c r="P55" s="425"/>
      <c r="Q55" s="424"/>
      <c r="R55" s="425"/>
      <c r="S55" s="425"/>
      <c r="T55" s="425"/>
    </row>
    <row r="56" spans="1:30" ht="15" customHeight="1">
      <c r="A56" s="87">
        <v>44345</v>
      </c>
      <c r="B56" s="167"/>
      <c r="C56" s="167"/>
      <c r="D56" s="404"/>
      <c r="E56" s="107"/>
      <c r="F56" s="360" t="str">
        <f t="shared" si="0"/>
        <v/>
      </c>
      <c r="G56" s="361"/>
      <c r="H56" s="365" t="str">
        <f t="shared" si="1"/>
        <v/>
      </c>
      <c r="I56" s="405"/>
      <c r="J56" s="405"/>
      <c r="K56" s="405"/>
      <c r="L56" s="406"/>
      <c r="M56" s="424" t="str">
        <f>IF(F56="","",IF(F56="支給しない","",IF(F56="要請時間内","",IF(F56=1,ROUNDDOWN(H56*($I$13-$O$3)/$P$13,0),H56))))</f>
        <v/>
      </c>
      <c r="N56" s="425"/>
      <c r="O56" s="425"/>
      <c r="P56" s="425"/>
      <c r="Q56" s="424" t="str">
        <f>IF(H56="","",IF(H56="対象外","",IF(F56=1,H56-M56,"")))</f>
        <v/>
      </c>
      <c r="R56" s="425"/>
      <c r="S56" s="425"/>
      <c r="T56" s="425"/>
    </row>
    <row r="57" spans="1:30" ht="15" customHeight="1">
      <c r="A57" s="87">
        <v>44346</v>
      </c>
      <c r="B57" s="167"/>
      <c r="C57" s="167"/>
      <c r="D57" s="404"/>
      <c r="E57" s="107"/>
      <c r="F57" s="360" t="str">
        <f t="shared" si="0"/>
        <v/>
      </c>
      <c r="G57" s="361"/>
      <c r="H57" s="365" t="str">
        <f t="shared" si="1"/>
        <v/>
      </c>
      <c r="I57" s="405"/>
      <c r="J57" s="405"/>
      <c r="K57" s="405"/>
      <c r="L57" s="406"/>
      <c r="M57" s="424" t="str">
        <f>IF(F57="","",IF(F57="支給しない","",IF(F57="要請時間内","",IF(F57=1,ROUNDDOWN(H57*($I$13-$O$3)/$P$13,0),H57))))</f>
        <v/>
      </c>
      <c r="N57" s="425"/>
      <c r="O57" s="425"/>
      <c r="P57" s="425"/>
      <c r="Q57" s="424" t="str">
        <f>IF(H57="","",IF(H57="対象外","",IF(F57=1,H57-M57,"")))</f>
        <v/>
      </c>
      <c r="R57" s="425"/>
      <c r="S57" s="425"/>
      <c r="T57" s="425"/>
    </row>
    <row r="58" spans="1:30" ht="15" customHeight="1" thickBot="1">
      <c r="A58" s="87">
        <v>44347</v>
      </c>
      <c r="B58" s="167"/>
      <c r="C58" s="167"/>
      <c r="D58" s="404"/>
      <c r="E58" s="107"/>
      <c r="F58" s="360" t="str">
        <f t="shared" si="0"/>
        <v/>
      </c>
      <c r="G58" s="361"/>
      <c r="H58" s="365" t="str">
        <f t="shared" si="1"/>
        <v/>
      </c>
      <c r="I58" s="405"/>
      <c r="J58" s="405"/>
      <c r="K58" s="405"/>
      <c r="L58" s="406"/>
      <c r="M58" s="424" t="str">
        <f>H58</f>
        <v/>
      </c>
      <c r="N58" s="425"/>
      <c r="O58" s="425"/>
      <c r="P58" s="425"/>
      <c r="Q58" s="424"/>
      <c r="R58" s="425"/>
      <c r="S58" s="425"/>
      <c r="T58" s="425"/>
    </row>
    <row r="59" spans="1:30" ht="19.149999999999999" customHeight="1" thickTop="1" thickBot="1">
      <c r="A59" s="103" t="s">
        <v>38</v>
      </c>
      <c r="B59" s="106"/>
      <c r="C59" s="106"/>
      <c r="D59" s="106"/>
      <c r="E59" s="106"/>
      <c r="F59" s="106"/>
      <c r="G59" s="429"/>
      <c r="H59" s="430">
        <f>IF(COUNTIF(H45:L58,"対象外"),0,SUM(H43:L58))</f>
        <v>0</v>
      </c>
      <c r="I59" s="431"/>
      <c r="J59" s="431"/>
      <c r="K59" s="431"/>
      <c r="L59" s="432"/>
      <c r="M59" s="433">
        <f>IF(H59=0,0,(SUM(M43:P58)))</f>
        <v>0</v>
      </c>
      <c r="N59" s="434"/>
      <c r="O59" s="434"/>
      <c r="P59" s="434"/>
      <c r="Q59" s="424">
        <f>IF(H59=0,0,SUM(Q43:T58))</f>
        <v>0</v>
      </c>
      <c r="R59" s="434"/>
      <c r="S59" s="434"/>
      <c r="T59" s="434"/>
    </row>
    <row r="60" spans="1:30" ht="12" customHeight="1" thickTop="1">
      <c r="H60" s="249" t="s">
        <v>93</v>
      </c>
      <c r="I60" s="249"/>
      <c r="J60" s="249"/>
      <c r="K60" s="249"/>
      <c r="L60" s="249"/>
      <c r="M60" s="109" t="s">
        <v>94</v>
      </c>
      <c r="N60" s="157"/>
      <c r="O60" s="157"/>
      <c r="P60" s="157"/>
      <c r="Q60" s="109" t="s">
        <v>95</v>
      </c>
      <c r="R60" s="157"/>
      <c r="S60" s="157"/>
      <c r="T60" s="157"/>
    </row>
  </sheetData>
  <mergeCells count="255">
    <mergeCell ref="Q57:T57"/>
    <mergeCell ref="M55:P55"/>
    <mergeCell ref="Q55:T55"/>
    <mergeCell ref="M59:P59"/>
    <mergeCell ref="Q59:T59"/>
    <mergeCell ref="A58:C58"/>
    <mergeCell ref="D58:E58"/>
    <mergeCell ref="F58:G58"/>
    <mergeCell ref="Q56:T56"/>
    <mergeCell ref="A57:C57"/>
    <mergeCell ref="D57:E57"/>
    <mergeCell ref="F57:G57"/>
    <mergeCell ref="H57:L57"/>
    <mergeCell ref="H60:L60"/>
    <mergeCell ref="M60:P60"/>
    <mergeCell ref="Q60:T60"/>
    <mergeCell ref="Z39:AB39"/>
    <mergeCell ref="A59:G59"/>
    <mergeCell ref="H58:L58"/>
    <mergeCell ref="M58:P58"/>
    <mergeCell ref="Q58:T58"/>
    <mergeCell ref="H59:L59"/>
    <mergeCell ref="Q54:T54"/>
    <mergeCell ref="A55:C55"/>
    <mergeCell ref="D55:E55"/>
    <mergeCell ref="F55:G55"/>
    <mergeCell ref="H55:L55"/>
    <mergeCell ref="A54:C54"/>
    <mergeCell ref="D54:E54"/>
    <mergeCell ref="F54:G54"/>
    <mergeCell ref="A56:C56"/>
    <mergeCell ref="D56:E56"/>
    <mergeCell ref="F56:G56"/>
    <mergeCell ref="H56:L56"/>
    <mergeCell ref="M56:P56"/>
    <mergeCell ref="H54:L54"/>
    <mergeCell ref="M57:P57"/>
    <mergeCell ref="M54:P54"/>
    <mergeCell ref="M51:P51"/>
    <mergeCell ref="Q51:T51"/>
    <mergeCell ref="A52:C52"/>
    <mergeCell ref="D52:E52"/>
    <mergeCell ref="F52:G52"/>
    <mergeCell ref="H52:L52"/>
    <mergeCell ref="M52:P52"/>
    <mergeCell ref="Q52:T52"/>
    <mergeCell ref="A53:C53"/>
    <mergeCell ref="D53:E53"/>
    <mergeCell ref="F53:G53"/>
    <mergeCell ref="H53:L53"/>
    <mergeCell ref="M53:P53"/>
    <mergeCell ref="Q53:T53"/>
    <mergeCell ref="H50:L50"/>
    <mergeCell ref="M50:P50"/>
    <mergeCell ref="Q50:T50"/>
    <mergeCell ref="A51:C51"/>
    <mergeCell ref="D51:E51"/>
    <mergeCell ref="F51:G51"/>
    <mergeCell ref="H51:L51"/>
    <mergeCell ref="A50:C50"/>
    <mergeCell ref="D50:E50"/>
    <mergeCell ref="F50:G50"/>
    <mergeCell ref="A48:C48"/>
    <mergeCell ref="D48:E48"/>
    <mergeCell ref="F48:G48"/>
    <mergeCell ref="H48:L48"/>
    <mergeCell ref="M48:P48"/>
    <mergeCell ref="Q48:T48"/>
    <mergeCell ref="A49:C49"/>
    <mergeCell ref="D49:E49"/>
    <mergeCell ref="F49:G49"/>
    <mergeCell ref="H49:L49"/>
    <mergeCell ref="M49:P49"/>
    <mergeCell ref="Q49:T49"/>
    <mergeCell ref="H46:L46"/>
    <mergeCell ref="M46:P46"/>
    <mergeCell ref="Q46:T46"/>
    <mergeCell ref="A47:C47"/>
    <mergeCell ref="D47:E47"/>
    <mergeCell ref="F47:G47"/>
    <mergeCell ref="H47:L47"/>
    <mergeCell ref="A46:C46"/>
    <mergeCell ref="D46:E46"/>
    <mergeCell ref="F46:G46"/>
    <mergeCell ref="M47:P47"/>
    <mergeCell ref="Q47:T47"/>
    <mergeCell ref="M43:P43"/>
    <mergeCell ref="Q43:T43"/>
    <mergeCell ref="A44:C44"/>
    <mergeCell ref="D44:E44"/>
    <mergeCell ref="F44:G44"/>
    <mergeCell ref="H44:L44"/>
    <mergeCell ref="M44:P44"/>
    <mergeCell ref="Q44:T44"/>
    <mergeCell ref="A45:C45"/>
    <mergeCell ref="D45:E45"/>
    <mergeCell ref="F45:G45"/>
    <mergeCell ref="H45:L45"/>
    <mergeCell ref="M45:P45"/>
    <mergeCell ref="Q45:T45"/>
    <mergeCell ref="A43:C43"/>
    <mergeCell ref="D43:E43"/>
    <mergeCell ref="F43:G43"/>
    <mergeCell ref="H43:L43"/>
    <mergeCell ref="A38:E38"/>
    <mergeCell ref="F38:H38"/>
    <mergeCell ref="I38:K38"/>
    <mergeCell ref="L38:N38"/>
    <mergeCell ref="A41:C42"/>
    <mergeCell ref="D41:E42"/>
    <mergeCell ref="W32:Y34"/>
    <mergeCell ref="Z32:AB34"/>
    <mergeCell ref="A33:E33"/>
    <mergeCell ref="F33:H33"/>
    <mergeCell ref="M42:P42"/>
    <mergeCell ref="Q42:T42"/>
    <mergeCell ref="F41:G42"/>
    <mergeCell ref="H41:L42"/>
    <mergeCell ref="S37:U38"/>
    <mergeCell ref="A32:E32"/>
    <mergeCell ref="F32:H32"/>
    <mergeCell ref="I32:K32"/>
    <mergeCell ref="L32:N32"/>
    <mergeCell ref="S32:U32"/>
    <mergeCell ref="P32:R32"/>
    <mergeCell ref="P36:R36"/>
    <mergeCell ref="S36:U36"/>
    <mergeCell ref="W36:Y38"/>
    <mergeCell ref="Z36:AB38"/>
    <mergeCell ref="A37:E37"/>
    <mergeCell ref="F37:H37"/>
    <mergeCell ref="I37:K37"/>
    <mergeCell ref="L37:N37"/>
    <mergeCell ref="P37:R38"/>
    <mergeCell ref="A28:E28"/>
    <mergeCell ref="F28:H28"/>
    <mergeCell ref="I28:K28"/>
    <mergeCell ref="L28:N28"/>
    <mergeCell ref="A36:E36"/>
    <mergeCell ref="F36:H36"/>
    <mergeCell ref="I36:K36"/>
    <mergeCell ref="L36:N36"/>
    <mergeCell ref="Z28:AB30"/>
    <mergeCell ref="A29:E29"/>
    <mergeCell ref="F29:H29"/>
    <mergeCell ref="I29:K29"/>
    <mergeCell ref="L29:N29"/>
    <mergeCell ref="P29:R30"/>
    <mergeCell ref="S29:U30"/>
    <mergeCell ref="A30:E30"/>
    <mergeCell ref="F30:H30"/>
    <mergeCell ref="I30:K30"/>
    <mergeCell ref="I33:K33"/>
    <mergeCell ref="L33:N33"/>
    <mergeCell ref="P33:R34"/>
    <mergeCell ref="S33:U34"/>
    <mergeCell ref="A34:E34"/>
    <mergeCell ref="F34:H34"/>
    <mergeCell ref="I34:K34"/>
    <mergeCell ref="L34:N34"/>
    <mergeCell ref="S28:U28"/>
    <mergeCell ref="L22:N22"/>
    <mergeCell ref="W28:Y30"/>
    <mergeCell ref="A24:E24"/>
    <mergeCell ref="F24:H24"/>
    <mergeCell ref="I24:K24"/>
    <mergeCell ref="L24:N24"/>
    <mergeCell ref="S24:U24"/>
    <mergeCell ref="W24:Y26"/>
    <mergeCell ref="L30:N30"/>
    <mergeCell ref="P28:R28"/>
    <mergeCell ref="A26:E26"/>
    <mergeCell ref="F26:H26"/>
    <mergeCell ref="I26:K26"/>
    <mergeCell ref="L26:N26"/>
    <mergeCell ref="L18:N18"/>
    <mergeCell ref="Z24:AB26"/>
    <mergeCell ref="A25:E25"/>
    <mergeCell ref="F25:H25"/>
    <mergeCell ref="I25:K25"/>
    <mergeCell ref="L25:N25"/>
    <mergeCell ref="P25:R26"/>
    <mergeCell ref="S25:U26"/>
    <mergeCell ref="F20:H20"/>
    <mergeCell ref="I20:K20"/>
    <mergeCell ref="L20:N20"/>
    <mergeCell ref="L21:N21"/>
    <mergeCell ref="P21:R22"/>
    <mergeCell ref="A22:E22"/>
    <mergeCell ref="F22:H22"/>
    <mergeCell ref="I22:K22"/>
    <mergeCell ref="P24:R24"/>
    <mergeCell ref="A21:E21"/>
    <mergeCell ref="F21:H21"/>
    <mergeCell ref="I21:K21"/>
    <mergeCell ref="Z20:AB22"/>
    <mergeCell ref="S21:U22"/>
    <mergeCell ref="S20:U20"/>
    <mergeCell ref="W20:Y22"/>
    <mergeCell ref="A20:E20"/>
    <mergeCell ref="A16:E16"/>
    <mergeCell ref="F16:H16"/>
    <mergeCell ref="I16:K16"/>
    <mergeCell ref="L16:N16"/>
    <mergeCell ref="P16:R16"/>
    <mergeCell ref="S16:U16"/>
    <mergeCell ref="P20:R20"/>
    <mergeCell ref="Z12:AB14"/>
    <mergeCell ref="A13:E13"/>
    <mergeCell ref="F13:H13"/>
    <mergeCell ref="I13:K13"/>
    <mergeCell ref="L13:N13"/>
    <mergeCell ref="Z16:AB18"/>
    <mergeCell ref="A17:E17"/>
    <mergeCell ref="F17:H17"/>
    <mergeCell ref="I17:K17"/>
    <mergeCell ref="L17:N17"/>
    <mergeCell ref="P17:R18"/>
    <mergeCell ref="S17:U18"/>
    <mergeCell ref="A18:E18"/>
    <mergeCell ref="F18:H18"/>
    <mergeCell ref="I18:K18"/>
    <mergeCell ref="W16:Y18"/>
    <mergeCell ref="A12:E12"/>
    <mergeCell ref="F12:H12"/>
    <mergeCell ref="I12:K12"/>
    <mergeCell ref="L12:N12"/>
    <mergeCell ref="P12:R12"/>
    <mergeCell ref="S12:U12"/>
    <mergeCell ref="W12:Y14"/>
    <mergeCell ref="L14:N14"/>
    <mergeCell ref="P13:R14"/>
    <mergeCell ref="S13:U14"/>
    <mergeCell ref="A14:E14"/>
    <mergeCell ref="F14:H14"/>
    <mergeCell ref="I14:K14"/>
    <mergeCell ref="Z11:AB11"/>
    <mergeCell ref="A1:T1"/>
    <mergeCell ref="O2:T2"/>
    <mergeCell ref="U2:Z2"/>
    <mergeCell ref="A3:C3"/>
    <mergeCell ref="D3:K3"/>
    <mergeCell ref="O3:T3"/>
    <mergeCell ref="U3:Z3"/>
    <mergeCell ref="C9:F9"/>
    <mergeCell ref="C8:F8"/>
    <mergeCell ref="G8:L8"/>
    <mergeCell ref="G9:L9"/>
    <mergeCell ref="U6:Y6"/>
    <mergeCell ref="Z6:AA6"/>
    <mergeCell ref="I6:L6"/>
    <mergeCell ref="O6:Q6"/>
    <mergeCell ref="R6:S6"/>
    <mergeCell ref="A6:H6"/>
    <mergeCell ref="W11:Y11"/>
  </mergeCells>
  <phoneticPr fontId="1"/>
  <dataValidations count="2">
    <dataValidation type="list" allowBlank="1" showInputMessage="1" showErrorMessage="1" sqref="G9:L9">
      <formula1>$AD$10:$AD$11</formula1>
    </dataValidation>
    <dataValidation type="list" allowBlank="1" showInputMessage="1" showErrorMessage="1" sqref="D43:E58">
      <formula1>$AD$42:$AD$49</formula1>
    </dataValidation>
  </dataValidations>
  <pageMargins left="0.51181102362204722" right="0.51181102362204722" top="0.55118110236220474" bottom="0.35433070866141736" header="0.31496062992125984" footer="0.31496062992125984"/>
  <pageSetup paperSize="9" orientation="portrait" cellComments="asDisplayed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G67"/>
  <sheetViews>
    <sheetView view="pageBreakPreview" topLeftCell="A22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6.899999999999999" customHeight="1">
      <c r="A1" s="447" t="s">
        <v>99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  <c r="P1" s="448"/>
      <c r="Q1" s="448"/>
      <c r="R1" s="449"/>
      <c r="S1" s="449"/>
      <c r="T1" s="449"/>
      <c r="U1" s="450"/>
      <c r="V1" s="450"/>
      <c r="W1" s="450"/>
      <c r="X1" s="450"/>
      <c r="Y1" s="450"/>
      <c r="Z1" s="450"/>
    </row>
    <row r="2" spans="1:30" ht="16.899999999999999" customHeight="1">
      <c r="A2" s="447" t="s">
        <v>138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  <c r="R2" s="449"/>
      <c r="S2" s="449"/>
      <c r="T2" s="449"/>
      <c r="U2" s="450"/>
      <c r="V2" s="450"/>
      <c r="W2" s="450"/>
      <c r="X2" s="450"/>
      <c r="Y2" s="450"/>
      <c r="Z2" s="450"/>
    </row>
    <row r="3" spans="1:30" ht="12" customHeight="1">
      <c r="O3" s="130" t="s">
        <v>17</v>
      </c>
      <c r="P3" s="131"/>
      <c r="Q3" s="131"/>
      <c r="R3" s="131"/>
      <c r="S3" s="131"/>
      <c r="T3" s="135"/>
    </row>
    <row r="4" spans="1:30" ht="12" customHeight="1">
      <c r="A4" s="103" t="s">
        <v>66</v>
      </c>
      <c r="B4" s="104"/>
      <c r="C4" s="105"/>
      <c r="D4" s="451"/>
      <c r="E4" s="452"/>
      <c r="F4" s="452"/>
      <c r="G4" s="452"/>
      <c r="H4" s="452"/>
      <c r="I4" s="452"/>
      <c r="J4" s="452"/>
      <c r="K4" s="453"/>
      <c r="O4" s="136">
        <v>0.875</v>
      </c>
      <c r="P4" s="132"/>
      <c r="Q4" s="132"/>
      <c r="R4" s="132"/>
      <c r="S4" s="132"/>
      <c r="T4" s="133"/>
    </row>
    <row r="5" spans="1:30" ht="9" customHeight="1"/>
    <row r="6" spans="1:30" ht="12" customHeight="1">
      <c r="B6" s="14" t="s">
        <v>137</v>
      </c>
    </row>
    <row r="7" spans="1:30" ht="12" customHeight="1">
      <c r="B7" s="14"/>
      <c r="C7" s="137" t="s">
        <v>0</v>
      </c>
      <c r="D7" s="194"/>
      <c r="E7" s="194"/>
      <c r="F7" s="195"/>
      <c r="G7" s="421"/>
      <c r="H7" s="422"/>
      <c r="I7" s="422"/>
      <c r="J7" s="422"/>
      <c r="K7" s="422"/>
      <c r="L7" s="423"/>
    </row>
    <row r="8" spans="1:30" ht="12" customHeight="1">
      <c r="C8" s="137" t="s">
        <v>2</v>
      </c>
      <c r="D8" s="194"/>
      <c r="E8" s="194"/>
      <c r="F8" s="195"/>
      <c r="G8" s="421" t="s">
        <v>75</v>
      </c>
      <c r="H8" s="422"/>
      <c r="I8" s="422"/>
      <c r="J8" s="422"/>
      <c r="K8" s="422"/>
      <c r="L8" s="423"/>
    </row>
    <row r="9" spans="1:30" ht="9" customHeight="1">
      <c r="AD9" s="2" t="s">
        <v>74</v>
      </c>
    </row>
    <row r="10" spans="1:30" ht="12" customHeight="1">
      <c r="A10" s="2" t="s">
        <v>70</v>
      </c>
      <c r="AD10" s="2" t="s">
        <v>75</v>
      </c>
    </row>
    <row r="11" spans="1:30" ht="12" customHeight="1">
      <c r="A11" s="156" t="s">
        <v>50</v>
      </c>
      <c r="B11" s="292"/>
      <c r="C11" s="292"/>
      <c r="D11" s="292"/>
      <c r="E11" s="292"/>
      <c r="F11" s="292"/>
      <c r="G11" s="293"/>
      <c r="H11" s="454"/>
      <c r="I11" s="292"/>
      <c r="J11" s="132" t="s">
        <v>51</v>
      </c>
      <c r="K11" s="292"/>
      <c r="L11" s="292"/>
      <c r="M11" s="293"/>
      <c r="N11" s="2" t="s">
        <v>4</v>
      </c>
      <c r="O11" s="296" t="str">
        <f>IF(H11="","",H11*20000)</f>
        <v/>
      </c>
      <c r="P11" s="297"/>
      <c r="Q11" s="297"/>
      <c r="R11" s="297"/>
      <c r="S11" s="297"/>
      <c r="T11" s="132" t="s">
        <v>8</v>
      </c>
      <c r="U11" s="133"/>
      <c r="V11" s="5" t="s">
        <v>84</v>
      </c>
    </row>
    <row r="12" spans="1:30" ht="12" customHeight="1">
      <c r="O12" s="2" t="s">
        <v>52</v>
      </c>
    </row>
    <row r="13" spans="1:30" ht="9" customHeight="1"/>
    <row r="14" spans="1:30" ht="12" customHeight="1">
      <c r="A14" s="2" t="s">
        <v>11</v>
      </c>
      <c r="G14" s="2" t="s">
        <v>82</v>
      </c>
      <c r="Q14" s="5" t="s">
        <v>85</v>
      </c>
      <c r="T14" s="5" t="s">
        <v>86</v>
      </c>
      <c r="W14" s="149" t="s">
        <v>56</v>
      </c>
      <c r="X14" s="150"/>
      <c r="Y14" s="150"/>
      <c r="Z14" s="149" t="s">
        <v>83</v>
      </c>
      <c r="AA14" s="150"/>
      <c r="AB14" s="150"/>
    </row>
    <row r="15" spans="1:30" ht="12" customHeight="1">
      <c r="A15" s="126" t="s">
        <v>22</v>
      </c>
      <c r="B15" s="126"/>
      <c r="C15" s="126"/>
      <c r="D15" s="126"/>
      <c r="E15" s="126"/>
      <c r="F15" s="96" t="s">
        <v>14</v>
      </c>
      <c r="G15" s="96"/>
      <c r="H15" s="96"/>
      <c r="I15" s="96" t="s">
        <v>15</v>
      </c>
      <c r="J15" s="96"/>
      <c r="K15" s="96"/>
      <c r="L15" s="96" t="s">
        <v>16</v>
      </c>
      <c r="M15" s="96"/>
      <c r="N15" s="96"/>
      <c r="O15" s="5"/>
      <c r="P15" s="103" t="s">
        <v>39</v>
      </c>
      <c r="Q15" s="104"/>
      <c r="R15" s="105"/>
      <c r="S15" s="103" t="s">
        <v>40</v>
      </c>
      <c r="T15" s="106"/>
      <c r="U15" s="107"/>
      <c r="W15" s="183" t="s">
        <v>18</v>
      </c>
      <c r="X15" s="270"/>
      <c r="Y15" s="271"/>
      <c r="Z15" s="306" t="str">
        <f>IF((P16=""),"",IF(S16="全て",1,IF(OR(S16="対象外",S16="要請時間内"),"要請時間内",ROUNDUP(S16/P16,3))))</f>
        <v/>
      </c>
      <c r="AA15" s="307"/>
      <c r="AB15" s="308"/>
    </row>
    <row r="16" spans="1:30" ht="12" customHeight="1">
      <c r="A16" s="126" t="s">
        <v>12</v>
      </c>
      <c r="B16" s="126"/>
      <c r="C16" s="126"/>
      <c r="D16" s="126"/>
      <c r="E16" s="126"/>
      <c r="F16" s="298"/>
      <c r="G16" s="299"/>
      <c r="H16" s="299"/>
      <c r="I16" s="298"/>
      <c r="J16" s="299"/>
      <c r="K16" s="299"/>
      <c r="L16" s="298"/>
      <c r="M16" s="299"/>
      <c r="N16" s="299"/>
      <c r="O16" s="6"/>
      <c r="P16" s="315" t="str">
        <f>IF(F16="","",I16-F16-L16)</f>
        <v/>
      </c>
      <c r="Q16" s="270"/>
      <c r="R16" s="271"/>
      <c r="S16" s="129" t="str">
        <f>IF(F16="","",IF(I16&lt;=$O$4,"要請時間内",IF(I17&lt;=$O$4,I16-$O$4,IF(I17&gt;$O$4,"対象外",I16-I17))))</f>
        <v/>
      </c>
      <c r="T16" s="109"/>
      <c r="U16" s="110"/>
      <c r="W16" s="300"/>
      <c r="X16" s="301"/>
      <c r="Y16" s="302"/>
      <c r="Z16" s="309"/>
      <c r="AA16" s="310"/>
      <c r="AB16" s="311"/>
    </row>
    <row r="17" spans="1:28" ht="12" customHeight="1">
      <c r="A17" s="126" t="s">
        <v>13</v>
      </c>
      <c r="B17" s="126"/>
      <c r="C17" s="126"/>
      <c r="D17" s="126"/>
      <c r="E17" s="126"/>
      <c r="F17" s="298"/>
      <c r="G17" s="299"/>
      <c r="H17" s="299"/>
      <c r="I17" s="298"/>
      <c r="J17" s="299"/>
      <c r="K17" s="299"/>
      <c r="L17" s="298"/>
      <c r="M17" s="299"/>
      <c r="N17" s="299"/>
      <c r="O17" s="6"/>
      <c r="P17" s="185"/>
      <c r="Q17" s="150"/>
      <c r="R17" s="186"/>
      <c r="S17" s="114"/>
      <c r="T17" s="115"/>
      <c r="U17" s="116"/>
      <c r="W17" s="185"/>
      <c r="X17" s="150"/>
      <c r="Y17" s="186"/>
      <c r="Z17" s="312"/>
      <c r="AA17" s="313"/>
      <c r="AB17" s="314"/>
    </row>
    <row r="18" spans="1:28" ht="6" customHeight="1">
      <c r="S18" s="7"/>
      <c r="T18" s="7"/>
      <c r="U18" s="7"/>
      <c r="Z18" s="5"/>
      <c r="AA18" s="5"/>
      <c r="AB18" s="5"/>
    </row>
    <row r="19" spans="1:28" ht="12" customHeight="1">
      <c r="A19" s="126" t="s">
        <v>23</v>
      </c>
      <c r="B19" s="126"/>
      <c r="C19" s="126"/>
      <c r="D19" s="126"/>
      <c r="E19" s="126"/>
      <c r="F19" s="96" t="s">
        <v>14</v>
      </c>
      <c r="G19" s="96"/>
      <c r="H19" s="96"/>
      <c r="I19" s="96" t="s">
        <v>15</v>
      </c>
      <c r="J19" s="96"/>
      <c r="K19" s="96"/>
      <c r="L19" s="96" t="s">
        <v>16</v>
      </c>
      <c r="M19" s="96"/>
      <c r="N19" s="96"/>
      <c r="O19" s="5"/>
      <c r="P19" s="103" t="s">
        <v>39</v>
      </c>
      <c r="Q19" s="104"/>
      <c r="R19" s="105"/>
      <c r="S19" s="103" t="s">
        <v>40</v>
      </c>
      <c r="T19" s="106"/>
      <c r="U19" s="107"/>
      <c r="W19" s="183" t="s">
        <v>19</v>
      </c>
      <c r="X19" s="270"/>
      <c r="Y19" s="271"/>
      <c r="Z19" s="306" t="str">
        <f>IF((P20=""),"",IF(S20="全て",1,IF(OR(S20="対象外",S20="要請時間内"),"要請時間内",ROUNDUP(S20/P20,3))))</f>
        <v/>
      </c>
      <c r="AA19" s="307"/>
      <c r="AB19" s="308"/>
    </row>
    <row r="20" spans="1:28" ht="12" customHeight="1">
      <c r="A20" s="126" t="s">
        <v>12</v>
      </c>
      <c r="B20" s="126"/>
      <c r="C20" s="126"/>
      <c r="D20" s="126"/>
      <c r="E20" s="126"/>
      <c r="F20" s="298"/>
      <c r="G20" s="299"/>
      <c r="H20" s="299"/>
      <c r="I20" s="298"/>
      <c r="J20" s="299"/>
      <c r="K20" s="299"/>
      <c r="L20" s="298"/>
      <c r="M20" s="299"/>
      <c r="N20" s="299"/>
      <c r="O20" s="6"/>
      <c r="P20" s="315" t="str">
        <f>IF(F20="","",I20-F20-L20)</f>
        <v/>
      </c>
      <c r="Q20" s="270"/>
      <c r="R20" s="271"/>
      <c r="S20" s="129" t="str">
        <f>IF(F20="","",IF(I20&lt;=$O$4,"要請時間内",IF(I21&lt;=$O$4,I20-$O$4,IF(I21&gt;$O$4,"対象外",I20-I21))))</f>
        <v/>
      </c>
      <c r="T20" s="109"/>
      <c r="U20" s="110"/>
      <c r="W20" s="300"/>
      <c r="X20" s="301"/>
      <c r="Y20" s="302"/>
      <c r="Z20" s="309"/>
      <c r="AA20" s="310"/>
      <c r="AB20" s="311"/>
    </row>
    <row r="21" spans="1:28" ht="12" customHeight="1">
      <c r="A21" s="126" t="s">
        <v>13</v>
      </c>
      <c r="B21" s="126"/>
      <c r="C21" s="126"/>
      <c r="D21" s="126"/>
      <c r="E21" s="126"/>
      <c r="F21" s="298"/>
      <c r="G21" s="299"/>
      <c r="H21" s="299"/>
      <c r="I21" s="298"/>
      <c r="J21" s="299"/>
      <c r="K21" s="299"/>
      <c r="L21" s="298"/>
      <c r="M21" s="299"/>
      <c r="N21" s="299"/>
      <c r="O21" s="6"/>
      <c r="P21" s="185"/>
      <c r="Q21" s="150"/>
      <c r="R21" s="186"/>
      <c r="S21" s="114"/>
      <c r="T21" s="115"/>
      <c r="U21" s="116"/>
      <c r="W21" s="185"/>
      <c r="X21" s="150"/>
      <c r="Y21" s="186"/>
      <c r="Z21" s="312"/>
      <c r="AA21" s="313"/>
      <c r="AB21" s="314"/>
    </row>
    <row r="22" spans="1:28" ht="6" customHeight="1">
      <c r="S22" s="7"/>
      <c r="T22" s="7"/>
      <c r="U22" s="7"/>
      <c r="Z22" s="5"/>
      <c r="AA22" s="5"/>
      <c r="AB22" s="5"/>
    </row>
    <row r="23" spans="1:28" ht="12" customHeight="1">
      <c r="A23" s="126" t="s">
        <v>24</v>
      </c>
      <c r="B23" s="126"/>
      <c r="C23" s="126"/>
      <c r="D23" s="126"/>
      <c r="E23" s="126"/>
      <c r="F23" s="96" t="s">
        <v>14</v>
      </c>
      <c r="G23" s="96"/>
      <c r="H23" s="96"/>
      <c r="I23" s="96" t="s">
        <v>15</v>
      </c>
      <c r="J23" s="96"/>
      <c r="K23" s="96"/>
      <c r="L23" s="96" t="s">
        <v>16</v>
      </c>
      <c r="M23" s="96"/>
      <c r="N23" s="96"/>
      <c r="O23" s="5"/>
      <c r="P23" s="103" t="s">
        <v>39</v>
      </c>
      <c r="Q23" s="104"/>
      <c r="R23" s="105"/>
      <c r="S23" s="103" t="s">
        <v>40</v>
      </c>
      <c r="T23" s="106"/>
      <c r="U23" s="107"/>
      <c r="W23" s="183" t="s">
        <v>20</v>
      </c>
      <c r="X23" s="270"/>
      <c r="Y23" s="271"/>
      <c r="Z23" s="306" t="str">
        <f>IF((P24=""),"",IF(S24="全て",1,IF(OR(S24="対象外",S24="要請時間内"),"要請時間内",ROUNDUP(S24/P24,3))))</f>
        <v/>
      </c>
      <c r="AA23" s="307"/>
      <c r="AB23" s="308"/>
    </row>
    <row r="24" spans="1:28" ht="12" customHeight="1">
      <c r="A24" s="126" t="s">
        <v>12</v>
      </c>
      <c r="B24" s="126"/>
      <c r="C24" s="126"/>
      <c r="D24" s="126"/>
      <c r="E24" s="126"/>
      <c r="F24" s="298"/>
      <c r="G24" s="299"/>
      <c r="H24" s="299"/>
      <c r="I24" s="298"/>
      <c r="J24" s="299"/>
      <c r="K24" s="299"/>
      <c r="L24" s="298"/>
      <c r="M24" s="299"/>
      <c r="N24" s="299"/>
      <c r="O24" s="6"/>
      <c r="P24" s="315" t="str">
        <f>IF(F24="","",I24-F24-L24)</f>
        <v/>
      </c>
      <c r="Q24" s="270"/>
      <c r="R24" s="271"/>
      <c r="S24" s="129" t="str">
        <f>IF(F24="","",IF(I24&lt;=$O$4,"要請時間内",IF(I25&lt;=$O$4,I24-$O$4,IF(I25&gt;$O$4,"対象外",I24-I25))))</f>
        <v/>
      </c>
      <c r="T24" s="109"/>
      <c r="U24" s="110"/>
      <c r="W24" s="300"/>
      <c r="X24" s="301"/>
      <c r="Y24" s="302"/>
      <c r="Z24" s="309"/>
      <c r="AA24" s="310"/>
      <c r="AB24" s="311"/>
    </row>
    <row r="25" spans="1:28" ht="12" customHeight="1">
      <c r="A25" s="126" t="s">
        <v>13</v>
      </c>
      <c r="B25" s="126"/>
      <c r="C25" s="126"/>
      <c r="D25" s="126"/>
      <c r="E25" s="126"/>
      <c r="F25" s="298"/>
      <c r="G25" s="299"/>
      <c r="H25" s="299"/>
      <c r="I25" s="298"/>
      <c r="J25" s="299"/>
      <c r="K25" s="299"/>
      <c r="L25" s="298"/>
      <c r="M25" s="299"/>
      <c r="N25" s="299"/>
      <c r="O25" s="6"/>
      <c r="P25" s="185"/>
      <c r="Q25" s="150"/>
      <c r="R25" s="186"/>
      <c r="S25" s="114"/>
      <c r="T25" s="115"/>
      <c r="U25" s="116"/>
      <c r="W25" s="185"/>
      <c r="X25" s="150"/>
      <c r="Y25" s="186"/>
      <c r="Z25" s="312"/>
      <c r="AA25" s="313"/>
      <c r="AB25" s="314"/>
    </row>
    <row r="26" spans="1:28" ht="6" customHeight="1">
      <c r="S26" s="7"/>
      <c r="T26" s="7"/>
      <c r="U26" s="7"/>
      <c r="Z26" s="5"/>
      <c r="AA26" s="5"/>
      <c r="AB26" s="5"/>
    </row>
    <row r="27" spans="1:28" ht="12" customHeight="1">
      <c r="A27" s="126" t="s">
        <v>25</v>
      </c>
      <c r="B27" s="126"/>
      <c r="C27" s="126"/>
      <c r="D27" s="126"/>
      <c r="E27" s="126"/>
      <c r="F27" s="96" t="s">
        <v>14</v>
      </c>
      <c r="G27" s="96"/>
      <c r="H27" s="96"/>
      <c r="I27" s="96" t="s">
        <v>15</v>
      </c>
      <c r="J27" s="96"/>
      <c r="K27" s="96"/>
      <c r="L27" s="96" t="s">
        <v>16</v>
      </c>
      <c r="M27" s="96"/>
      <c r="N27" s="96"/>
      <c r="O27" s="5"/>
      <c r="P27" s="103" t="s">
        <v>39</v>
      </c>
      <c r="Q27" s="104"/>
      <c r="R27" s="105"/>
      <c r="S27" s="103" t="s">
        <v>40</v>
      </c>
      <c r="T27" s="106"/>
      <c r="U27" s="107"/>
      <c r="W27" s="183" t="s">
        <v>21</v>
      </c>
      <c r="X27" s="270"/>
      <c r="Y27" s="271"/>
      <c r="Z27" s="306" t="str">
        <f>IF((P28=""),"",IF(S28="全て",1,IF(OR(S28="対象外",S28="要請時間内"),"要請時間内",ROUNDUP(S28/P28,3))))</f>
        <v/>
      </c>
      <c r="AA27" s="307"/>
      <c r="AB27" s="308"/>
    </row>
    <row r="28" spans="1:28" ht="12" customHeight="1">
      <c r="A28" s="126" t="s">
        <v>12</v>
      </c>
      <c r="B28" s="126"/>
      <c r="C28" s="126"/>
      <c r="D28" s="126"/>
      <c r="E28" s="126"/>
      <c r="F28" s="298"/>
      <c r="G28" s="299"/>
      <c r="H28" s="299"/>
      <c r="I28" s="298"/>
      <c r="J28" s="299"/>
      <c r="K28" s="299"/>
      <c r="L28" s="298"/>
      <c r="M28" s="299"/>
      <c r="N28" s="299"/>
      <c r="O28" s="6"/>
      <c r="P28" s="315" t="str">
        <f>IF(F28="","",I28-F28-L28)</f>
        <v/>
      </c>
      <c r="Q28" s="270"/>
      <c r="R28" s="271"/>
      <c r="S28" s="129" t="str">
        <f>IF(F28="","",IF(I28&lt;=$O$4,"要請時間内",IF(I29&lt;=$O$4,I28-$O$4,IF(I29&gt;$O$4,"対象外",I28-I29))))</f>
        <v/>
      </c>
      <c r="T28" s="109"/>
      <c r="U28" s="110"/>
      <c r="W28" s="300"/>
      <c r="X28" s="301"/>
      <c r="Y28" s="302"/>
      <c r="Z28" s="309"/>
      <c r="AA28" s="310"/>
      <c r="AB28" s="311"/>
    </row>
    <row r="29" spans="1:28" ht="12" customHeight="1">
      <c r="A29" s="126" t="s">
        <v>13</v>
      </c>
      <c r="B29" s="126"/>
      <c r="C29" s="126"/>
      <c r="D29" s="126"/>
      <c r="E29" s="126"/>
      <c r="F29" s="298"/>
      <c r="G29" s="299"/>
      <c r="H29" s="299"/>
      <c r="I29" s="298"/>
      <c r="J29" s="299"/>
      <c r="K29" s="299"/>
      <c r="L29" s="298"/>
      <c r="M29" s="299"/>
      <c r="N29" s="299"/>
      <c r="O29" s="6"/>
      <c r="P29" s="185"/>
      <c r="Q29" s="150"/>
      <c r="R29" s="186"/>
      <c r="S29" s="114"/>
      <c r="T29" s="115"/>
      <c r="U29" s="116"/>
      <c r="W29" s="185"/>
      <c r="X29" s="150"/>
      <c r="Y29" s="186"/>
      <c r="Z29" s="312"/>
      <c r="AA29" s="313"/>
      <c r="AB29" s="314"/>
    </row>
    <row r="30" spans="1:28" ht="6" customHeight="1">
      <c r="Z30" s="290" t="s">
        <v>98</v>
      </c>
      <c r="AA30" s="290"/>
      <c r="AB30" s="290"/>
    </row>
    <row r="31" spans="1:28" ht="12" customHeight="1">
      <c r="A31" s="2" t="s">
        <v>53</v>
      </c>
      <c r="P31" s="149" t="s">
        <v>57</v>
      </c>
      <c r="Q31" s="150"/>
      <c r="R31" s="150"/>
      <c r="S31" s="149" t="s">
        <v>103</v>
      </c>
      <c r="T31" s="150"/>
      <c r="U31" s="150"/>
      <c r="Z31" s="291"/>
      <c r="AA31" s="291"/>
      <c r="AB31" s="291"/>
    </row>
    <row r="32" spans="1:28" ht="12" customHeight="1">
      <c r="A32" s="156" t="s">
        <v>54</v>
      </c>
      <c r="B32" s="132"/>
      <c r="C32" s="132"/>
      <c r="D32" s="132"/>
      <c r="E32" s="132"/>
      <c r="F32" s="292"/>
      <c r="G32" s="292"/>
      <c r="H32" s="293"/>
      <c r="I32" s="35"/>
      <c r="J32" s="34"/>
      <c r="K32" s="34"/>
      <c r="L32" s="36"/>
      <c r="M32" s="36"/>
      <c r="N32" s="5"/>
      <c r="P32" s="183" t="s">
        <v>55</v>
      </c>
      <c r="Q32" s="270"/>
      <c r="R32" s="271"/>
      <c r="S32" s="319" t="str">
        <f>IF((I33=""),"",ROUNDUP(I34/I33,3))</f>
        <v/>
      </c>
      <c r="T32" s="320"/>
      <c r="U32" s="321"/>
    </row>
    <row r="33" spans="1:21" ht="12" customHeight="1">
      <c r="A33" s="156" t="s">
        <v>58</v>
      </c>
      <c r="B33" s="132"/>
      <c r="C33" s="132"/>
      <c r="D33" s="132"/>
      <c r="E33" s="132"/>
      <c r="F33" s="292"/>
      <c r="G33" s="292"/>
      <c r="H33" s="293"/>
      <c r="I33" s="445"/>
      <c r="J33" s="446"/>
      <c r="K33" s="12" t="s">
        <v>59</v>
      </c>
      <c r="L33" s="13" t="s">
        <v>101</v>
      </c>
      <c r="M33" s="13"/>
      <c r="N33" s="6"/>
      <c r="P33" s="316"/>
      <c r="Q33" s="317"/>
      <c r="R33" s="318"/>
      <c r="S33" s="322"/>
      <c r="T33" s="323"/>
      <c r="U33" s="324"/>
    </row>
    <row r="34" spans="1:21" ht="12" customHeight="1">
      <c r="A34" s="156" t="s">
        <v>60</v>
      </c>
      <c r="B34" s="132"/>
      <c r="C34" s="132"/>
      <c r="D34" s="132"/>
      <c r="E34" s="132"/>
      <c r="F34" s="292"/>
      <c r="G34" s="292"/>
      <c r="H34" s="293"/>
      <c r="I34" s="445"/>
      <c r="J34" s="446"/>
      <c r="K34" s="12" t="s">
        <v>59</v>
      </c>
      <c r="L34" s="13" t="s">
        <v>102</v>
      </c>
      <c r="M34" s="13"/>
      <c r="N34" s="6"/>
      <c r="P34" s="272"/>
      <c r="Q34" s="149"/>
      <c r="R34" s="273"/>
      <c r="S34" s="325"/>
      <c r="T34" s="326"/>
      <c r="U34" s="327"/>
    </row>
    <row r="35" spans="1:21" ht="6" customHeight="1"/>
    <row r="36" spans="1:21" ht="12" customHeight="1">
      <c r="A36" s="156" t="s">
        <v>61</v>
      </c>
      <c r="B36" s="132"/>
      <c r="C36" s="132"/>
      <c r="D36" s="132"/>
      <c r="E36" s="132"/>
      <c r="F36" s="292"/>
      <c r="G36" s="292"/>
      <c r="H36" s="293"/>
      <c r="I36" s="35"/>
      <c r="J36" s="34"/>
      <c r="K36" s="34"/>
      <c r="L36" s="36"/>
      <c r="M36" s="36"/>
      <c r="N36" s="5"/>
      <c r="P36" s="183" t="s">
        <v>62</v>
      </c>
      <c r="Q36" s="270"/>
      <c r="R36" s="271"/>
      <c r="S36" s="319" t="str">
        <f>IF((I37=""),"",ROUNDUP(I38/I37,3))</f>
        <v/>
      </c>
      <c r="T36" s="320"/>
      <c r="U36" s="321"/>
    </row>
    <row r="37" spans="1:21" ht="12" customHeight="1">
      <c r="A37" s="156" t="s">
        <v>58</v>
      </c>
      <c r="B37" s="132"/>
      <c r="C37" s="132"/>
      <c r="D37" s="132"/>
      <c r="E37" s="132"/>
      <c r="F37" s="292"/>
      <c r="G37" s="292"/>
      <c r="H37" s="293"/>
      <c r="I37" s="445"/>
      <c r="J37" s="446"/>
      <c r="K37" s="12" t="s">
        <v>59</v>
      </c>
      <c r="L37" s="13"/>
      <c r="M37" s="13"/>
      <c r="N37" s="6"/>
      <c r="P37" s="316"/>
      <c r="Q37" s="317"/>
      <c r="R37" s="318"/>
      <c r="S37" s="322"/>
      <c r="T37" s="323"/>
      <c r="U37" s="324"/>
    </row>
    <row r="38" spans="1:21" ht="12" customHeight="1">
      <c r="A38" s="156" t="s">
        <v>60</v>
      </c>
      <c r="B38" s="132"/>
      <c r="C38" s="132"/>
      <c r="D38" s="132"/>
      <c r="E38" s="132"/>
      <c r="F38" s="292"/>
      <c r="G38" s="292"/>
      <c r="H38" s="293"/>
      <c r="I38" s="445"/>
      <c r="J38" s="446"/>
      <c r="K38" s="12" t="s">
        <v>59</v>
      </c>
      <c r="L38" s="13"/>
      <c r="M38" s="13"/>
      <c r="N38" s="6"/>
      <c r="P38" s="272"/>
      <c r="Q38" s="149"/>
      <c r="R38" s="273"/>
      <c r="S38" s="325"/>
      <c r="T38" s="326"/>
      <c r="U38" s="327"/>
    </row>
    <row r="39" spans="1:21" ht="6" customHeight="1"/>
    <row r="40" spans="1:21" ht="12" customHeight="1">
      <c r="A40" s="156" t="s">
        <v>63</v>
      </c>
      <c r="B40" s="132"/>
      <c r="C40" s="132"/>
      <c r="D40" s="132"/>
      <c r="E40" s="132"/>
      <c r="F40" s="292"/>
      <c r="G40" s="292"/>
      <c r="H40" s="293"/>
      <c r="I40" s="35"/>
      <c r="J40" s="34"/>
      <c r="K40" s="34"/>
      <c r="L40" s="36"/>
      <c r="M40" s="36"/>
      <c r="N40" s="5"/>
      <c r="P40" s="183" t="s">
        <v>64</v>
      </c>
      <c r="Q40" s="270"/>
      <c r="R40" s="271"/>
      <c r="S40" s="319" t="str">
        <f>IF((I41=""),"",ROUNDUP(I42/I41,3))</f>
        <v/>
      </c>
      <c r="T40" s="320"/>
      <c r="U40" s="321"/>
    </row>
    <row r="41" spans="1:21" ht="12" customHeight="1">
      <c r="A41" s="156" t="s">
        <v>58</v>
      </c>
      <c r="B41" s="132"/>
      <c r="C41" s="132"/>
      <c r="D41" s="132"/>
      <c r="E41" s="132"/>
      <c r="F41" s="292"/>
      <c r="G41" s="292"/>
      <c r="H41" s="293"/>
      <c r="I41" s="445"/>
      <c r="J41" s="446"/>
      <c r="K41" s="12" t="s">
        <v>59</v>
      </c>
      <c r="L41" s="13"/>
      <c r="M41" s="13"/>
      <c r="N41" s="6"/>
      <c r="P41" s="316"/>
      <c r="Q41" s="317"/>
      <c r="R41" s="318"/>
      <c r="S41" s="322"/>
      <c r="T41" s="323"/>
      <c r="U41" s="324"/>
    </row>
    <row r="42" spans="1:21" ht="12" customHeight="1">
      <c r="A42" s="156" t="s">
        <v>60</v>
      </c>
      <c r="B42" s="132"/>
      <c r="C42" s="132"/>
      <c r="D42" s="132"/>
      <c r="E42" s="132"/>
      <c r="F42" s="292"/>
      <c r="G42" s="292"/>
      <c r="H42" s="293"/>
      <c r="I42" s="445"/>
      <c r="J42" s="446"/>
      <c r="K42" s="12" t="s">
        <v>59</v>
      </c>
      <c r="L42" s="13"/>
      <c r="M42" s="13"/>
      <c r="N42" s="6"/>
      <c r="P42" s="272"/>
      <c r="Q42" s="149"/>
      <c r="R42" s="273"/>
      <c r="S42" s="325"/>
      <c r="T42" s="326"/>
      <c r="U42" s="327"/>
    </row>
    <row r="43" spans="1:21" ht="6" customHeight="1">
      <c r="S43" s="290" t="s">
        <v>98</v>
      </c>
      <c r="T43" s="290"/>
      <c r="U43" s="290"/>
    </row>
    <row r="44" spans="1:21" ht="12" customHeight="1">
      <c r="A44" s="2" t="s">
        <v>29</v>
      </c>
      <c r="S44" s="291"/>
      <c r="T44" s="291"/>
      <c r="U44" s="291"/>
    </row>
    <row r="45" spans="1:21" ht="15" customHeight="1">
      <c r="A45" s="98" t="s">
        <v>30</v>
      </c>
      <c r="B45" s="181"/>
      <c r="C45" s="181"/>
      <c r="D45" s="183" t="s">
        <v>56</v>
      </c>
      <c r="E45" s="184"/>
      <c r="F45" s="264" t="s">
        <v>100</v>
      </c>
      <c r="G45" s="271"/>
      <c r="H45" s="183" t="s">
        <v>57</v>
      </c>
      <c r="I45" s="184"/>
      <c r="J45" s="264" t="s">
        <v>104</v>
      </c>
      <c r="K45" s="271"/>
      <c r="L45" s="444" t="s">
        <v>105</v>
      </c>
      <c r="M45" s="330"/>
      <c r="N45" s="330"/>
      <c r="O45" s="330"/>
      <c r="P45" s="331"/>
    </row>
    <row r="46" spans="1:21" ht="15" customHeight="1">
      <c r="A46" s="182"/>
      <c r="B46" s="182"/>
      <c r="C46" s="182"/>
      <c r="D46" s="185"/>
      <c r="E46" s="186"/>
      <c r="F46" s="272"/>
      <c r="G46" s="273"/>
      <c r="H46" s="185"/>
      <c r="I46" s="186"/>
      <c r="J46" s="272"/>
      <c r="K46" s="273"/>
      <c r="L46" s="332"/>
      <c r="M46" s="330"/>
      <c r="N46" s="330"/>
      <c r="O46" s="330"/>
      <c r="P46" s="331"/>
      <c r="Q46" s="96" t="s">
        <v>41</v>
      </c>
      <c r="R46" s="396"/>
      <c r="S46" s="396"/>
      <c r="T46" s="396"/>
    </row>
    <row r="47" spans="1:21" ht="14.25" customHeight="1">
      <c r="A47" s="87">
        <v>44332</v>
      </c>
      <c r="B47" s="440"/>
      <c r="C47" s="440"/>
      <c r="D47" s="441"/>
      <c r="E47" s="195"/>
      <c r="F47" s="360" t="str">
        <f t="shared" ref="F47:F62" si="0">IF(D47="","",IF(D47="対応なし","支給しない",(VLOOKUP(D47,$W$15:$AB$29,4,FALSE))))</f>
        <v/>
      </c>
      <c r="G47" s="361"/>
      <c r="H47" s="441"/>
      <c r="I47" s="195"/>
      <c r="J47" s="360" t="str">
        <f t="shared" ref="J47:J62" si="1">IF(H47="","",IF(H47="対応なし","支給しない",VLOOKUP(H47,$P$32:$U$42,4,FALSE)))</f>
        <v/>
      </c>
      <c r="K47" s="361"/>
      <c r="L47" s="342" t="str">
        <f t="shared" ref="L47:L62" si="2">IF(F47="","",IF(OR(F47="支給しない",J47="支給しない"),"対象外",IF(F47="要請時間内","要請時間内",ROUNDUP($O$11*J47,-3))))</f>
        <v/>
      </c>
      <c r="M47" s="343"/>
      <c r="N47" s="343"/>
      <c r="O47" s="343"/>
      <c r="P47" s="344"/>
      <c r="Q47" s="442" t="str">
        <f t="shared" ref="Q47:Q62" si="3">L47</f>
        <v/>
      </c>
      <c r="R47" s="443"/>
      <c r="S47" s="443"/>
      <c r="T47" s="443"/>
    </row>
    <row r="48" spans="1:21" ht="14.25" customHeight="1">
      <c r="A48" s="87">
        <v>44333</v>
      </c>
      <c r="B48" s="440"/>
      <c r="C48" s="440"/>
      <c r="D48" s="441"/>
      <c r="E48" s="293"/>
      <c r="F48" s="360" t="str">
        <f t="shared" si="0"/>
        <v/>
      </c>
      <c r="G48" s="361"/>
      <c r="H48" s="441"/>
      <c r="I48" s="293"/>
      <c r="J48" s="360" t="str">
        <f t="shared" si="1"/>
        <v/>
      </c>
      <c r="K48" s="361"/>
      <c r="L48" s="342" t="str">
        <f t="shared" si="2"/>
        <v/>
      </c>
      <c r="M48" s="343"/>
      <c r="N48" s="343"/>
      <c r="O48" s="343"/>
      <c r="P48" s="344"/>
      <c r="Q48" s="442" t="str">
        <f t="shared" si="3"/>
        <v/>
      </c>
      <c r="R48" s="443"/>
      <c r="S48" s="443"/>
      <c r="T48" s="443"/>
    </row>
    <row r="49" spans="1:33" ht="15" customHeight="1">
      <c r="A49" s="87">
        <v>44334</v>
      </c>
      <c r="B49" s="440"/>
      <c r="C49" s="440"/>
      <c r="D49" s="441"/>
      <c r="E49" s="195"/>
      <c r="F49" s="360" t="str">
        <f t="shared" si="0"/>
        <v/>
      </c>
      <c r="G49" s="361"/>
      <c r="H49" s="441"/>
      <c r="I49" s="195"/>
      <c r="J49" s="360" t="str">
        <f t="shared" si="1"/>
        <v/>
      </c>
      <c r="K49" s="361"/>
      <c r="L49" s="342" t="str">
        <f t="shared" si="2"/>
        <v/>
      </c>
      <c r="M49" s="343"/>
      <c r="N49" s="343"/>
      <c r="O49" s="343"/>
      <c r="P49" s="344"/>
      <c r="Q49" s="442" t="str">
        <f t="shared" si="3"/>
        <v/>
      </c>
      <c r="R49" s="443"/>
      <c r="S49" s="443"/>
      <c r="T49" s="443"/>
    </row>
    <row r="50" spans="1:33" ht="15" customHeight="1">
      <c r="A50" s="87">
        <v>44335</v>
      </c>
      <c r="B50" s="440"/>
      <c r="C50" s="440"/>
      <c r="D50" s="441"/>
      <c r="E50" s="195"/>
      <c r="F50" s="360" t="str">
        <f t="shared" si="0"/>
        <v/>
      </c>
      <c r="G50" s="361"/>
      <c r="H50" s="441"/>
      <c r="I50" s="195"/>
      <c r="J50" s="360" t="str">
        <f t="shared" si="1"/>
        <v/>
      </c>
      <c r="K50" s="361"/>
      <c r="L50" s="342" t="str">
        <f t="shared" si="2"/>
        <v/>
      </c>
      <c r="M50" s="343"/>
      <c r="N50" s="343"/>
      <c r="O50" s="343"/>
      <c r="P50" s="344"/>
      <c r="Q50" s="442" t="str">
        <f t="shared" si="3"/>
        <v/>
      </c>
      <c r="R50" s="443"/>
      <c r="S50" s="443"/>
      <c r="T50" s="443"/>
      <c r="AD50" s="42"/>
      <c r="AE50" s="43"/>
      <c r="AF50" s="43"/>
    </row>
    <row r="51" spans="1:33" ht="15" customHeight="1">
      <c r="A51" s="87">
        <v>44336</v>
      </c>
      <c r="B51" s="440"/>
      <c r="C51" s="440"/>
      <c r="D51" s="441"/>
      <c r="E51" s="195"/>
      <c r="F51" s="360" t="str">
        <f t="shared" si="0"/>
        <v/>
      </c>
      <c r="G51" s="361"/>
      <c r="H51" s="441"/>
      <c r="I51" s="293"/>
      <c r="J51" s="360" t="str">
        <f t="shared" si="1"/>
        <v/>
      </c>
      <c r="K51" s="361"/>
      <c r="L51" s="342" t="str">
        <f t="shared" si="2"/>
        <v/>
      </c>
      <c r="M51" s="343"/>
      <c r="N51" s="343"/>
      <c r="O51" s="343"/>
      <c r="P51" s="344"/>
      <c r="Q51" s="442" t="str">
        <f t="shared" si="3"/>
        <v/>
      </c>
      <c r="R51" s="443"/>
      <c r="S51" s="443"/>
      <c r="T51" s="443"/>
      <c r="AD51" s="42"/>
      <c r="AE51" s="43"/>
      <c r="AF51" s="43"/>
    </row>
    <row r="52" spans="1:33" ht="15" customHeight="1">
      <c r="A52" s="87">
        <v>44337</v>
      </c>
      <c r="B52" s="440"/>
      <c r="C52" s="440"/>
      <c r="D52" s="441"/>
      <c r="E52" s="195"/>
      <c r="F52" s="360" t="str">
        <f t="shared" si="0"/>
        <v/>
      </c>
      <c r="G52" s="361"/>
      <c r="H52" s="441"/>
      <c r="I52" s="195"/>
      <c r="J52" s="360" t="str">
        <f t="shared" si="1"/>
        <v/>
      </c>
      <c r="K52" s="361"/>
      <c r="L52" s="342" t="str">
        <f t="shared" si="2"/>
        <v/>
      </c>
      <c r="M52" s="343"/>
      <c r="N52" s="343"/>
      <c r="O52" s="343"/>
      <c r="P52" s="344"/>
      <c r="Q52" s="442" t="str">
        <f t="shared" si="3"/>
        <v/>
      </c>
      <c r="R52" s="443"/>
      <c r="S52" s="443"/>
      <c r="T52" s="443"/>
      <c r="AD52" s="42" t="s">
        <v>34</v>
      </c>
      <c r="AE52" s="43"/>
      <c r="AF52" s="43"/>
      <c r="AG52" s="2" t="s">
        <v>55</v>
      </c>
    </row>
    <row r="53" spans="1:33" ht="15" customHeight="1">
      <c r="A53" s="87">
        <v>44338</v>
      </c>
      <c r="B53" s="440"/>
      <c r="C53" s="440"/>
      <c r="D53" s="441"/>
      <c r="E53" s="195"/>
      <c r="F53" s="360" t="str">
        <f t="shared" si="0"/>
        <v/>
      </c>
      <c r="G53" s="361"/>
      <c r="H53" s="441"/>
      <c r="I53" s="195"/>
      <c r="J53" s="360" t="str">
        <f t="shared" si="1"/>
        <v/>
      </c>
      <c r="K53" s="361"/>
      <c r="L53" s="342" t="str">
        <f t="shared" si="2"/>
        <v/>
      </c>
      <c r="M53" s="343"/>
      <c r="N53" s="343"/>
      <c r="O53" s="343"/>
      <c r="P53" s="344"/>
      <c r="Q53" s="442" t="str">
        <f t="shared" si="3"/>
        <v/>
      </c>
      <c r="R53" s="443"/>
      <c r="S53" s="443"/>
      <c r="T53" s="443"/>
      <c r="AD53" s="42" t="s">
        <v>35</v>
      </c>
      <c r="AE53" s="43"/>
      <c r="AF53" s="43"/>
      <c r="AG53" s="2" t="s">
        <v>62</v>
      </c>
    </row>
    <row r="54" spans="1:33" ht="15" customHeight="1">
      <c r="A54" s="87">
        <v>44339</v>
      </c>
      <c r="B54" s="440"/>
      <c r="C54" s="440"/>
      <c r="D54" s="441"/>
      <c r="E54" s="195"/>
      <c r="F54" s="360" t="str">
        <f t="shared" si="0"/>
        <v/>
      </c>
      <c r="G54" s="361"/>
      <c r="H54" s="441"/>
      <c r="I54" s="195"/>
      <c r="J54" s="360" t="str">
        <f t="shared" si="1"/>
        <v/>
      </c>
      <c r="K54" s="361"/>
      <c r="L54" s="342" t="str">
        <f t="shared" si="2"/>
        <v/>
      </c>
      <c r="M54" s="343"/>
      <c r="N54" s="343"/>
      <c r="O54" s="343"/>
      <c r="P54" s="344"/>
      <c r="Q54" s="442" t="str">
        <f t="shared" si="3"/>
        <v/>
      </c>
      <c r="R54" s="443"/>
      <c r="S54" s="443"/>
      <c r="T54" s="443"/>
      <c r="AD54" s="42" t="s">
        <v>46</v>
      </c>
      <c r="AE54" s="43"/>
      <c r="AF54" s="43"/>
      <c r="AG54" s="2" t="s">
        <v>65</v>
      </c>
    </row>
    <row r="55" spans="1:33" ht="15" customHeight="1">
      <c r="A55" s="87">
        <v>44340</v>
      </c>
      <c r="B55" s="440"/>
      <c r="C55" s="440"/>
      <c r="D55" s="441"/>
      <c r="E55" s="195"/>
      <c r="F55" s="360" t="str">
        <f t="shared" si="0"/>
        <v/>
      </c>
      <c r="G55" s="361"/>
      <c r="H55" s="441"/>
      <c r="I55" s="293"/>
      <c r="J55" s="360" t="str">
        <f t="shared" si="1"/>
        <v/>
      </c>
      <c r="K55" s="361"/>
      <c r="L55" s="342" t="str">
        <f t="shared" si="2"/>
        <v/>
      </c>
      <c r="M55" s="343"/>
      <c r="N55" s="343"/>
      <c r="O55" s="343"/>
      <c r="P55" s="344"/>
      <c r="Q55" s="442" t="str">
        <f t="shared" si="3"/>
        <v/>
      </c>
      <c r="R55" s="443"/>
      <c r="S55" s="443"/>
      <c r="T55" s="443"/>
      <c r="AD55" s="42" t="s">
        <v>36</v>
      </c>
      <c r="AE55" s="43"/>
      <c r="AF55" s="43"/>
      <c r="AG55" s="42" t="s">
        <v>96</v>
      </c>
    </row>
    <row r="56" spans="1:33" ht="15" customHeight="1">
      <c r="A56" s="87">
        <v>44341</v>
      </c>
      <c r="B56" s="440"/>
      <c r="C56" s="440"/>
      <c r="D56" s="441"/>
      <c r="E56" s="195"/>
      <c r="F56" s="360" t="str">
        <f t="shared" si="0"/>
        <v/>
      </c>
      <c r="G56" s="361"/>
      <c r="H56" s="441"/>
      <c r="I56" s="195"/>
      <c r="J56" s="360" t="str">
        <f t="shared" si="1"/>
        <v/>
      </c>
      <c r="K56" s="361"/>
      <c r="L56" s="342" t="str">
        <f t="shared" si="2"/>
        <v/>
      </c>
      <c r="M56" s="343"/>
      <c r="N56" s="343"/>
      <c r="O56" s="343"/>
      <c r="P56" s="344"/>
      <c r="Q56" s="442" t="str">
        <f t="shared" si="3"/>
        <v/>
      </c>
      <c r="R56" s="443"/>
      <c r="S56" s="443"/>
      <c r="T56" s="443"/>
      <c r="AD56" s="42" t="s">
        <v>96</v>
      </c>
      <c r="AE56" s="43"/>
      <c r="AF56" s="43"/>
    </row>
    <row r="57" spans="1:33" ht="15" customHeight="1">
      <c r="A57" s="87">
        <v>44342</v>
      </c>
      <c r="B57" s="440"/>
      <c r="C57" s="440"/>
      <c r="D57" s="441"/>
      <c r="E57" s="195"/>
      <c r="F57" s="360" t="str">
        <f t="shared" si="0"/>
        <v/>
      </c>
      <c r="G57" s="361"/>
      <c r="H57" s="441"/>
      <c r="I57" s="195"/>
      <c r="J57" s="360" t="str">
        <f t="shared" si="1"/>
        <v/>
      </c>
      <c r="K57" s="361"/>
      <c r="L57" s="342" t="str">
        <f t="shared" si="2"/>
        <v/>
      </c>
      <c r="M57" s="343"/>
      <c r="N57" s="343"/>
      <c r="O57" s="343"/>
      <c r="P57" s="344"/>
      <c r="Q57" s="442" t="str">
        <f t="shared" si="3"/>
        <v/>
      </c>
      <c r="R57" s="443"/>
      <c r="S57" s="443"/>
      <c r="T57" s="443"/>
    </row>
    <row r="58" spans="1:33" ht="15" customHeight="1">
      <c r="A58" s="87">
        <v>44343</v>
      </c>
      <c r="B58" s="440"/>
      <c r="C58" s="440"/>
      <c r="D58" s="441"/>
      <c r="E58" s="195"/>
      <c r="F58" s="360" t="str">
        <f t="shared" si="0"/>
        <v/>
      </c>
      <c r="G58" s="361"/>
      <c r="H58" s="441"/>
      <c r="I58" s="293"/>
      <c r="J58" s="360" t="str">
        <f t="shared" si="1"/>
        <v/>
      </c>
      <c r="K58" s="361"/>
      <c r="L58" s="342" t="str">
        <f t="shared" si="2"/>
        <v/>
      </c>
      <c r="M58" s="343"/>
      <c r="N58" s="343"/>
      <c r="O58" s="343"/>
      <c r="P58" s="344"/>
      <c r="Q58" s="442" t="str">
        <f t="shared" si="3"/>
        <v/>
      </c>
      <c r="R58" s="443"/>
      <c r="S58" s="443"/>
      <c r="T58" s="443"/>
    </row>
    <row r="59" spans="1:33" ht="15" customHeight="1">
      <c r="A59" s="87">
        <v>44344</v>
      </c>
      <c r="B59" s="440"/>
      <c r="C59" s="440"/>
      <c r="D59" s="441"/>
      <c r="E59" s="195"/>
      <c r="F59" s="360" t="str">
        <f t="shared" si="0"/>
        <v/>
      </c>
      <c r="G59" s="361"/>
      <c r="H59" s="441"/>
      <c r="I59" s="195"/>
      <c r="J59" s="360" t="str">
        <f t="shared" si="1"/>
        <v/>
      </c>
      <c r="K59" s="361"/>
      <c r="L59" s="342" t="str">
        <f t="shared" si="2"/>
        <v/>
      </c>
      <c r="M59" s="343"/>
      <c r="N59" s="343"/>
      <c r="O59" s="343"/>
      <c r="P59" s="344"/>
      <c r="Q59" s="442" t="str">
        <f t="shared" si="3"/>
        <v/>
      </c>
      <c r="R59" s="443"/>
      <c r="S59" s="443"/>
      <c r="T59" s="443"/>
    </row>
    <row r="60" spans="1:33" ht="15" customHeight="1">
      <c r="A60" s="87">
        <v>44345</v>
      </c>
      <c r="B60" s="440"/>
      <c r="C60" s="440"/>
      <c r="D60" s="441"/>
      <c r="E60" s="195"/>
      <c r="F60" s="360" t="str">
        <f t="shared" si="0"/>
        <v/>
      </c>
      <c r="G60" s="361"/>
      <c r="H60" s="441"/>
      <c r="I60" s="195"/>
      <c r="J60" s="360" t="str">
        <f t="shared" si="1"/>
        <v/>
      </c>
      <c r="K60" s="361"/>
      <c r="L60" s="342" t="str">
        <f t="shared" si="2"/>
        <v/>
      </c>
      <c r="M60" s="343"/>
      <c r="N60" s="343"/>
      <c r="O60" s="343"/>
      <c r="P60" s="344"/>
      <c r="Q60" s="442" t="str">
        <f t="shared" si="3"/>
        <v/>
      </c>
      <c r="R60" s="443"/>
      <c r="S60" s="443"/>
      <c r="T60" s="443"/>
    </row>
    <row r="61" spans="1:33" ht="15" customHeight="1">
      <c r="A61" s="87">
        <v>44346</v>
      </c>
      <c r="B61" s="440"/>
      <c r="C61" s="440"/>
      <c r="D61" s="441"/>
      <c r="E61" s="195"/>
      <c r="F61" s="360" t="str">
        <f t="shared" si="0"/>
        <v/>
      </c>
      <c r="G61" s="361"/>
      <c r="H61" s="441"/>
      <c r="I61" s="293"/>
      <c r="J61" s="360" t="str">
        <f t="shared" si="1"/>
        <v/>
      </c>
      <c r="K61" s="361"/>
      <c r="L61" s="342" t="str">
        <f t="shared" si="2"/>
        <v/>
      </c>
      <c r="M61" s="343"/>
      <c r="N61" s="343"/>
      <c r="O61" s="343"/>
      <c r="P61" s="344"/>
      <c r="Q61" s="442" t="str">
        <f t="shared" si="3"/>
        <v/>
      </c>
      <c r="R61" s="443"/>
      <c r="S61" s="443"/>
      <c r="T61" s="443"/>
    </row>
    <row r="62" spans="1:33" ht="15" customHeight="1" thickBot="1">
      <c r="A62" s="87">
        <v>44347</v>
      </c>
      <c r="B62" s="440"/>
      <c r="C62" s="440"/>
      <c r="D62" s="441"/>
      <c r="E62" s="195"/>
      <c r="F62" s="360" t="str">
        <f t="shared" si="0"/>
        <v/>
      </c>
      <c r="G62" s="361"/>
      <c r="H62" s="441"/>
      <c r="I62" s="195"/>
      <c r="J62" s="360" t="str">
        <f t="shared" si="1"/>
        <v/>
      </c>
      <c r="K62" s="361"/>
      <c r="L62" s="342" t="str">
        <f t="shared" si="2"/>
        <v/>
      </c>
      <c r="M62" s="343"/>
      <c r="N62" s="343"/>
      <c r="O62" s="343"/>
      <c r="P62" s="344"/>
      <c r="Q62" s="442" t="str">
        <f t="shared" si="3"/>
        <v/>
      </c>
      <c r="R62" s="443"/>
      <c r="S62" s="443"/>
      <c r="T62" s="443"/>
    </row>
    <row r="63" spans="1:33" ht="15" customHeight="1" thickTop="1" thickBot="1">
      <c r="A63" s="137" t="s">
        <v>38</v>
      </c>
      <c r="B63" s="194"/>
      <c r="C63" s="194"/>
      <c r="D63" s="194"/>
      <c r="E63" s="194"/>
      <c r="F63" s="194"/>
      <c r="G63" s="194"/>
      <c r="H63" s="194"/>
      <c r="I63" s="194"/>
      <c r="J63" s="194"/>
      <c r="K63" s="435"/>
      <c r="L63" s="436">
        <f>IF(COUNTIF(L49:P62,"対象外"),0,SUM(L47:P62))</f>
        <v>0</v>
      </c>
      <c r="M63" s="437"/>
      <c r="N63" s="437"/>
      <c r="O63" s="437"/>
      <c r="P63" s="438"/>
      <c r="Q63" s="439">
        <f>IF(L63=0,0,(SUM(Q47:T62)))</f>
        <v>0</v>
      </c>
      <c r="R63" s="396"/>
      <c r="S63" s="396"/>
      <c r="T63" s="396"/>
    </row>
    <row r="64" spans="1:33" ht="15" customHeight="1" thickTop="1">
      <c r="L64" s="249" t="s">
        <v>93</v>
      </c>
      <c r="M64" s="249"/>
      <c r="N64" s="249"/>
      <c r="O64" s="249"/>
      <c r="P64" s="249"/>
      <c r="Q64" s="109"/>
      <c r="R64" s="157"/>
      <c r="S64" s="157"/>
      <c r="T64" s="157"/>
    </row>
    <row r="65" ht="15" customHeight="1"/>
    <row r="66" ht="15" customHeight="1"/>
    <row r="67" ht="19.149999999999999" customHeight="1"/>
  </sheetData>
  <mergeCells count="238">
    <mergeCell ref="W14:Y14"/>
    <mergeCell ref="I17:K17"/>
    <mergeCell ref="L17:N17"/>
    <mergeCell ref="A15:E15"/>
    <mergeCell ref="F15:H15"/>
    <mergeCell ref="I15:K15"/>
    <mergeCell ref="L15:N15"/>
    <mergeCell ref="P15:R15"/>
    <mergeCell ref="S15:U15"/>
    <mergeCell ref="W15:Y17"/>
    <mergeCell ref="F24:H24"/>
    <mergeCell ref="I24:K24"/>
    <mergeCell ref="L24:N24"/>
    <mergeCell ref="P24:R25"/>
    <mergeCell ref="S24:U25"/>
    <mergeCell ref="A23:E23"/>
    <mergeCell ref="F23:H23"/>
    <mergeCell ref="L23:N23"/>
    <mergeCell ref="A11:G11"/>
    <mergeCell ref="H11:I11"/>
    <mergeCell ref="J11:M11"/>
    <mergeCell ref="O11:S11"/>
    <mergeCell ref="T11:U11"/>
    <mergeCell ref="L19:N19"/>
    <mergeCell ref="S19:U19"/>
    <mergeCell ref="W19:Y21"/>
    <mergeCell ref="A17:E17"/>
    <mergeCell ref="F17:H17"/>
    <mergeCell ref="Z30:AB31"/>
    <mergeCell ref="Z15:AB17"/>
    <mergeCell ref="A16:E16"/>
    <mergeCell ref="F16:H16"/>
    <mergeCell ref="I16:K16"/>
    <mergeCell ref="L16:N16"/>
    <mergeCell ref="P16:R17"/>
    <mergeCell ref="S16:U17"/>
    <mergeCell ref="P19:R19"/>
    <mergeCell ref="P23:R23"/>
    <mergeCell ref="S23:U23"/>
    <mergeCell ref="W23:Y25"/>
    <mergeCell ref="A25:E25"/>
    <mergeCell ref="F25:H25"/>
    <mergeCell ref="I25:K25"/>
    <mergeCell ref="L25:N25"/>
    <mergeCell ref="Z23:AB25"/>
    <mergeCell ref="A24:E24"/>
    <mergeCell ref="W27:Y29"/>
    <mergeCell ref="Z27:AB29"/>
    <mergeCell ref="A28:E28"/>
    <mergeCell ref="L64:P64"/>
    <mergeCell ref="Q64:T64"/>
    <mergeCell ref="I21:K21"/>
    <mergeCell ref="L21:N21"/>
    <mergeCell ref="I23:K23"/>
    <mergeCell ref="A1:Z1"/>
    <mergeCell ref="O3:T3"/>
    <mergeCell ref="A4:C4"/>
    <mergeCell ref="D4:K4"/>
    <mergeCell ref="O4:T4"/>
    <mergeCell ref="A2:Z2"/>
    <mergeCell ref="Z19:AB21"/>
    <mergeCell ref="A20:E20"/>
    <mergeCell ref="F20:H20"/>
    <mergeCell ref="I20:K20"/>
    <mergeCell ref="L20:N20"/>
    <mergeCell ref="P20:R21"/>
    <mergeCell ref="S20:U21"/>
    <mergeCell ref="A21:E21"/>
    <mergeCell ref="F21:H21"/>
    <mergeCell ref="A19:E19"/>
    <mergeCell ref="Z14:AB14"/>
    <mergeCell ref="F19:H19"/>
    <mergeCell ref="I19:K19"/>
    <mergeCell ref="P31:R31"/>
    <mergeCell ref="A32:H32"/>
    <mergeCell ref="P32:R34"/>
    <mergeCell ref="P27:R27"/>
    <mergeCell ref="S27:U27"/>
    <mergeCell ref="S32:U34"/>
    <mergeCell ref="A33:H33"/>
    <mergeCell ref="I33:J33"/>
    <mergeCell ref="A34:H34"/>
    <mergeCell ref="I34:J34"/>
    <mergeCell ref="A27:E27"/>
    <mergeCell ref="F27:H27"/>
    <mergeCell ref="I27:K27"/>
    <mergeCell ref="L27:N27"/>
    <mergeCell ref="S31:U31"/>
    <mergeCell ref="F28:H28"/>
    <mergeCell ref="I28:K28"/>
    <mergeCell ref="L28:N28"/>
    <mergeCell ref="P28:R29"/>
    <mergeCell ref="S28:U29"/>
    <mergeCell ref="A29:E29"/>
    <mergeCell ref="F29:H29"/>
    <mergeCell ref="I29:K29"/>
    <mergeCell ref="L29:N29"/>
    <mergeCell ref="A36:H36"/>
    <mergeCell ref="P36:R38"/>
    <mergeCell ref="A42:H42"/>
    <mergeCell ref="I42:J42"/>
    <mergeCell ref="Q46:T46"/>
    <mergeCell ref="S36:U38"/>
    <mergeCell ref="A37:H37"/>
    <mergeCell ref="I37:J37"/>
    <mergeCell ref="A38:H38"/>
    <mergeCell ref="I38:J38"/>
    <mergeCell ref="A40:H40"/>
    <mergeCell ref="P40:R42"/>
    <mergeCell ref="S40:U42"/>
    <mergeCell ref="A41:H41"/>
    <mergeCell ref="I41:J41"/>
    <mergeCell ref="S43:U44"/>
    <mergeCell ref="A47:C47"/>
    <mergeCell ref="D47:E47"/>
    <mergeCell ref="F47:G47"/>
    <mergeCell ref="H47:I47"/>
    <mergeCell ref="J47:K47"/>
    <mergeCell ref="L47:P47"/>
    <mergeCell ref="Q47:T47"/>
    <mergeCell ref="A45:C46"/>
    <mergeCell ref="D45:E46"/>
    <mergeCell ref="F45:G46"/>
    <mergeCell ref="H45:I46"/>
    <mergeCell ref="J45:K46"/>
    <mergeCell ref="L45:P46"/>
    <mergeCell ref="L49:P49"/>
    <mergeCell ref="Q49:T49"/>
    <mergeCell ref="A48:C48"/>
    <mergeCell ref="D48:E48"/>
    <mergeCell ref="F48:G48"/>
    <mergeCell ref="H48:I48"/>
    <mergeCell ref="J48:K48"/>
    <mergeCell ref="L48:P48"/>
    <mergeCell ref="F50:G50"/>
    <mergeCell ref="H50:I50"/>
    <mergeCell ref="J50:K50"/>
    <mergeCell ref="L50:P50"/>
    <mergeCell ref="Q48:T48"/>
    <mergeCell ref="A49:C49"/>
    <mergeCell ref="D49:E49"/>
    <mergeCell ref="F49:G49"/>
    <mergeCell ref="H49:I49"/>
    <mergeCell ref="J49:K49"/>
    <mergeCell ref="Q50:T50"/>
    <mergeCell ref="A51:C51"/>
    <mergeCell ref="D51:E51"/>
    <mergeCell ref="F51:G51"/>
    <mergeCell ref="H51:I51"/>
    <mergeCell ref="J51:K51"/>
    <mergeCell ref="L51:P51"/>
    <mergeCell ref="Q51:T51"/>
    <mergeCell ref="A50:C50"/>
    <mergeCell ref="D50:E50"/>
    <mergeCell ref="L53:P53"/>
    <mergeCell ref="Q53:T53"/>
    <mergeCell ref="A52:C52"/>
    <mergeCell ref="D52:E52"/>
    <mergeCell ref="F52:G52"/>
    <mergeCell ref="H52:I52"/>
    <mergeCell ref="J52:K52"/>
    <mergeCell ref="L52:P52"/>
    <mergeCell ref="F54:G54"/>
    <mergeCell ref="H54:I54"/>
    <mergeCell ref="J54:K54"/>
    <mergeCell ref="L54:P54"/>
    <mergeCell ref="Q52:T52"/>
    <mergeCell ref="A53:C53"/>
    <mergeCell ref="D53:E53"/>
    <mergeCell ref="F53:G53"/>
    <mergeCell ref="H53:I53"/>
    <mergeCell ref="J53:K53"/>
    <mergeCell ref="Q54:T54"/>
    <mergeCell ref="A55:C55"/>
    <mergeCell ref="D55:E55"/>
    <mergeCell ref="F55:G55"/>
    <mergeCell ref="H55:I55"/>
    <mergeCell ref="J55:K55"/>
    <mergeCell ref="L55:P55"/>
    <mergeCell ref="Q55:T55"/>
    <mergeCell ref="A54:C54"/>
    <mergeCell ref="D54:E54"/>
    <mergeCell ref="A58:C58"/>
    <mergeCell ref="D58:E58"/>
    <mergeCell ref="L57:P57"/>
    <mergeCell ref="Q57:T57"/>
    <mergeCell ref="A56:C56"/>
    <mergeCell ref="D56:E56"/>
    <mergeCell ref="F56:G56"/>
    <mergeCell ref="H56:I56"/>
    <mergeCell ref="J56:K56"/>
    <mergeCell ref="L56:P56"/>
    <mergeCell ref="F58:G58"/>
    <mergeCell ref="H58:I58"/>
    <mergeCell ref="J58:K58"/>
    <mergeCell ref="L58:P58"/>
    <mergeCell ref="Q56:T56"/>
    <mergeCell ref="A57:C57"/>
    <mergeCell ref="D57:E57"/>
    <mergeCell ref="F57:G57"/>
    <mergeCell ref="H57:I57"/>
    <mergeCell ref="J57:K57"/>
    <mergeCell ref="Q58:T58"/>
    <mergeCell ref="F61:G61"/>
    <mergeCell ref="H61:I61"/>
    <mergeCell ref="J61:K61"/>
    <mergeCell ref="Q62:T62"/>
    <mergeCell ref="A59:C59"/>
    <mergeCell ref="D59:E59"/>
    <mergeCell ref="F59:G59"/>
    <mergeCell ref="H59:I59"/>
    <mergeCell ref="J59:K59"/>
    <mergeCell ref="L59:P59"/>
    <mergeCell ref="Q59:T59"/>
    <mergeCell ref="A63:K63"/>
    <mergeCell ref="L63:P63"/>
    <mergeCell ref="Q63:T63"/>
    <mergeCell ref="C7:F7"/>
    <mergeCell ref="G7:L7"/>
    <mergeCell ref="C8:F8"/>
    <mergeCell ref="G8:L8"/>
    <mergeCell ref="A62:C62"/>
    <mergeCell ref="D62:E62"/>
    <mergeCell ref="L61:P61"/>
    <mergeCell ref="Q61:T61"/>
    <mergeCell ref="A60:C60"/>
    <mergeCell ref="D60:E60"/>
    <mergeCell ref="F60:G60"/>
    <mergeCell ref="H60:I60"/>
    <mergeCell ref="J60:K60"/>
    <mergeCell ref="L60:P60"/>
    <mergeCell ref="F62:G62"/>
    <mergeCell ref="H62:I62"/>
    <mergeCell ref="J62:K62"/>
    <mergeCell ref="L62:P62"/>
    <mergeCell ref="Q60:T60"/>
    <mergeCell ref="A61:C61"/>
    <mergeCell ref="D61:E61"/>
  </mergeCells>
  <phoneticPr fontId="1"/>
  <dataValidations count="3">
    <dataValidation type="list" allowBlank="1" showInputMessage="1" showErrorMessage="1" sqref="G8:L8">
      <formula1>$AD$9:$AD$10</formula1>
    </dataValidation>
    <dataValidation type="list" allowBlank="1" showInputMessage="1" showErrorMessage="1" sqref="D47:E62">
      <formula1>$AD$52:$AD$56</formula1>
    </dataValidation>
    <dataValidation type="list" allowBlank="1" showInputMessage="1" showErrorMessage="1" sqref="H47:I62">
      <formula1>$AG$52:$AG$55</formula1>
    </dataValidation>
  </dataValidations>
  <pageMargins left="0.51181102362204722" right="0.51181102362204722" top="0.35433070866141736" bottom="0.15748031496062992" header="0.31496062992125984" footer="0.31496062992125984"/>
  <pageSetup paperSize="9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大規模 (もと)</vt:lpstr>
      <vt:lpstr>大規模 (非飲食カラオケ) (もと)</vt:lpstr>
      <vt:lpstr>テナント</vt:lpstr>
      <vt:lpstr>追加（映画運営追加様式）</vt:lpstr>
      <vt:lpstr>大規模 (映画運営ドッキングVer.) (2)</vt:lpstr>
      <vt:lpstr>大規模 (映画運営ドッキングVer.)</vt:lpstr>
      <vt:lpstr>大規模★</vt:lpstr>
      <vt:lpstr>テナント★</vt:lpstr>
      <vt:lpstr>追加（映画運営分）★</vt:lpstr>
      <vt:lpstr>追加（映画配給分）★</vt:lpstr>
      <vt:lpstr>カラオケ★</vt:lpstr>
      <vt:lpstr>カラオケ★!Print_Area</vt:lpstr>
      <vt:lpstr>テナント!Print_Area</vt:lpstr>
      <vt:lpstr>テナント★!Print_Area</vt:lpstr>
      <vt:lpstr>'大規模 (もと)'!Print_Area</vt:lpstr>
      <vt:lpstr>'大規模 (映画運営ドッキングVer.)'!Print_Area</vt:lpstr>
      <vt:lpstr>'大規模 (映画運営ドッキングVer.) (2)'!Print_Area</vt:lpstr>
      <vt:lpstr>'大規模 (非飲食カラオケ) (もと)'!Print_Area</vt:lpstr>
      <vt:lpstr>大規模★!Print_Area</vt:lpstr>
      <vt:lpstr>'追加（映画運営追加様式）'!Print_Area</vt:lpstr>
      <vt:lpstr>'追加（映画運営分）★'!Print_Area</vt:lpstr>
      <vt:lpstr>'追加（映画配給分）★'!Print_Area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奥　康弘</cp:lastModifiedBy>
  <cp:lastPrinted>2021-09-08T15:05:22Z</cp:lastPrinted>
  <dcterms:created xsi:type="dcterms:W3CDTF">2021-05-31T01:24:43Z</dcterms:created>
  <dcterms:modified xsi:type="dcterms:W3CDTF">2021-09-09T10:55:08Z</dcterms:modified>
</cp:coreProperties>
</file>