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③介護関係\周知広報関係\ＨＰ\"/>
    </mc:Choice>
  </mc:AlternateContent>
  <bookViews>
    <workbookView xWindow="0" yWindow="0" windowWidth="20490" windowHeight="6780"/>
  </bookViews>
  <sheets>
    <sheet name="(はじめにお読み下さい)申請書の使い方" sheetId="30" r:id="rId1"/>
    <sheet name="報告書 " sheetId="42" r:id="rId2"/>
    <sheet name="別添 " sheetId="40" r:id="rId3"/>
    <sheet name="個票1" sheetId="51" r:id="rId4"/>
    <sheet name="感染症対策費用助成事業明細" sheetId="32" r:id="rId5"/>
    <sheet name="再開環境整備助成事業明細" sheetId="56" r:id="rId6"/>
    <sheet name="介護慰労金事業明細" sheetId="52" r:id="rId7"/>
    <sheet name="計算用" sheetId="21" state="hidden" r:id="rId8"/>
  </sheets>
  <definedNames>
    <definedName name="_xlnm.Print_Area" localSheetId="6">介護慰労金事業明細!$A$1:$U$149</definedName>
    <definedName name="_xlnm.Print_Area" localSheetId="3">個票1!$A$1:$AM$62</definedName>
    <definedName name="_xlnm.Print_Area" localSheetId="2">'別添 '!$A$1:$AB$31</definedName>
    <definedName name="_xlnm.Print_Area" localSheetId="1">'報告書 '!$A$1:$AL$44</definedName>
    <definedName name="_xlnm.Print_Titles" localSheetId="0">'(はじめにお読み下さい)申請書の使い方'!$4:$4</definedName>
    <definedName name="_xlnm.Print_Titles" localSheetId="6">介護慰労金事業明細!$4:$5</definedName>
  </definedName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B27" i="51" l="1"/>
  <c r="CB28" i="51"/>
  <c r="CB29" i="51"/>
  <c r="CB30" i="51"/>
  <c r="CB31" i="51"/>
  <c r="CB32" i="51"/>
  <c r="CB33" i="51"/>
  <c r="CB34" i="51"/>
  <c r="CB35" i="51"/>
  <c r="CB36" i="51"/>
  <c r="CB37" i="51"/>
  <c r="CB38" i="51"/>
  <c r="CB39" i="51"/>
  <c r="CB26" i="51"/>
  <c r="CB14" i="51"/>
  <c r="CB13" i="51"/>
  <c r="W31" i="40" l="1"/>
  <c r="V31" i="40"/>
  <c r="U31" i="40"/>
  <c r="T31" i="40"/>
  <c r="S31" i="40"/>
  <c r="K44" i="56" l="1"/>
  <c r="A46" i="52" l="1"/>
  <c r="E46" i="52"/>
  <c r="F46" i="52" s="1"/>
  <c r="S46" i="52" s="1"/>
  <c r="M46" i="52"/>
  <c r="A47" i="52"/>
  <c r="E47" i="52"/>
  <c r="F47" i="52" s="1"/>
  <c r="S47" i="52" s="1"/>
  <c r="M47" i="52"/>
  <c r="A48" i="52"/>
  <c r="E48" i="52"/>
  <c r="F48" i="52" s="1"/>
  <c r="S48" i="52" s="1"/>
  <c r="M48" i="52"/>
  <c r="A49" i="52"/>
  <c r="E49" i="52"/>
  <c r="F49" i="52" s="1"/>
  <c r="S49" i="52" s="1"/>
  <c r="M49" i="52"/>
  <c r="E50" i="52"/>
  <c r="F50" i="52" s="1"/>
  <c r="S50" i="52" s="1"/>
  <c r="M50" i="52"/>
  <c r="E51" i="52"/>
  <c r="F51" i="52" s="1"/>
  <c r="S51" i="52" s="1"/>
  <c r="M51" i="52"/>
  <c r="E52" i="52"/>
  <c r="F52" i="52" s="1"/>
  <c r="S52" i="52" s="1"/>
  <c r="M52" i="52"/>
  <c r="E53" i="52"/>
  <c r="F53" i="52" s="1"/>
  <c r="S53" i="52" s="1"/>
  <c r="M53" i="52"/>
  <c r="E54" i="52"/>
  <c r="F54" i="52" s="1"/>
  <c r="S54" i="52" s="1"/>
  <c r="M54" i="52"/>
  <c r="E55" i="52"/>
  <c r="F55" i="52" s="1"/>
  <c r="S55" i="52" s="1"/>
  <c r="M55" i="52"/>
  <c r="E56" i="52"/>
  <c r="F56" i="52" s="1"/>
  <c r="S56" i="52" s="1"/>
  <c r="M56" i="52"/>
  <c r="E57" i="52"/>
  <c r="F57" i="52"/>
  <c r="S57" i="52" s="1"/>
  <c r="M57" i="52"/>
  <c r="E58" i="52"/>
  <c r="F58" i="52" s="1"/>
  <c r="S58" i="52" s="1"/>
  <c r="M58" i="52"/>
  <c r="E59" i="52"/>
  <c r="F59" i="52" s="1"/>
  <c r="S59" i="52" s="1"/>
  <c r="M59" i="52"/>
  <c r="E60" i="52"/>
  <c r="F60" i="52" s="1"/>
  <c r="S60" i="52" s="1"/>
  <c r="M60" i="52"/>
  <c r="E61" i="52"/>
  <c r="F61" i="52" s="1"/>
  <c r="S61" i="52" s="1"/>
  <c r="M61" i="52"/>
  <c r="E62" i="52"/>
  <c r="F62" i="52" s="1"/>
  <c r="S62" i="52" s="1"/>
  <c r="M62" i="52"/>
  <c r="E63" i="52"/>
  <c r="F63" i="52" s="1"/>
  <c r="S63" i="52" s="1"/>
  <c r="M63" i="52"/>
  <c r="E64" i="52"/>
  <c r="F64" i="52" s="1"/>
  <c r="S64" i="52" s="1"/>
  <c r="M64" i="52"/>
  <c r="E65" i="52"/>
  <c r="F65" i="52" s="1"/>
  <c r="S65" i="52" s="1"/>
  <c r="M65" i="52"/>
  <c r="E66" i="52"/>
  <c r="F66" i="52" s="1"/>
  <c r="S66" i="52" s="1"/>
  <c r="M66" i="52"/>
  <c r="E67" i="52"/>
  <c r="F67" i="52" s="1"/>
  <c r="S67" i="52" s="1"/>
  <c r="M67" i="52"/>
  <c r="E68" i="52"/>
  <c r="F68" i="52" s="1"/>
  <c r="S68" i="52" s="1"/>
  <c r="M68" i="52"/>
  <c r="E69" i="52"/>
  <c r="F69" i="52" s="1"/>
  <c r="S69" i="52" s="1"/>
  <c r="M69" i="52"/>
  <c r="E70" i="52"/>
  <c r="F70" i="52" s="1"/>
  <c r="S70" i="52" s="1"/>
  <c r="M70" i="52"/>
  <c r="E71" i="52"/>
  <c r="F71" i="52" s="1"/>
  <c r="S71" i="52" s="1"/>
  <c r="M71" i="52"/>
  <c r="E72" i="52"/>
  <c r="F72" i="52" s="1"/>
  <c r="S72" i="52" s="1"/>
  <c r="M72" i="52"/>
  <c r="E73" i="52"/>
  <c r="F73" i="52" s="1"/>
  <c r="S73" i="52" s="1"/>
  <c r="M73" i="52"/>
  <c r="E74" i="52"/>
  <c r="F74" i="52" s="1"/>
  <c r="S74" i="52" s="1"/>
  <c r="M74" i="52"/>
  <c r="E75" i="52"/>
  <c r="F75" i="52" s="1"/>
  <c r="S75" i="52" s="1"/>
  <c r="M75" i="52"/>
  <c r="E76" i="52"/>
  <c r="F76" i="52" s="1"/>
  <c r="S76" i="52" s="1"/>
  <c r="M76" i="52"/>
  <c r="E77" i="52"/>
  <c r="F77" i="52" s="1"/>
  <c r="S77" i="52" s="1"/>
  <c r="M77" i="52"/>
  <c r="E78" i="52"/>
  <c r="F78" i="52" s="1"/>
  <c r="S78" i="52" s="1"/>
  <c r="M78" i="52"/>
  <c r="E79" i="52"/>
  <c r="F79" i="52" s="1"/>
  <c r="S79" i="52" s="1"/>
  <c r="M79" i="52"/>
  <c r="E80" i="52"/>
  <c r="F80" i="52" s="1"/>
  <c r="S80" i="52" s="1"/>
  <c r="M80" i="52"/>
  <c r="E81" i="52"/>
  <c r="F81" i="52"/>
  <c r="S81" i="52" s="1"/>
  <c r="M81" i="52"/>
  <c r="E82" i="52"/>
  <c r="F82" i="52" s="1"/>
  <c r="S82" i="52" s="1"/>
  <c r="M82" i="52"/>
  <c r="E83" i="52"/>
  <c r="F83" i="52" s="1"/>
  <c r="S83" i="52" s="1"/>
  <c r="M83" i="52"/>
  <c r="E84" i="52"/>
  <c r="F84" i="52" s="1"/>
  <c r="S84" i="52" s="1"/>
  <c r="M84" i="52"/>
  <c r="E85" i="52"/>
  <c r="F85" i="52" s="1"/>
  <c r="S85" i="52" s="1"/>
  <c r="M85" i="52"/>
  <c r="E86" i="52"/>
  <c r="F86" i="52" s="1"/>
  <c r="S86" i="52" s="1"/>
  <c r="M86" i="52"/>
  <c r="E87" i="52"/>
  <c r="F87" i="52" s="1"/>
  <c r="S87" i="52" s="1"/>
  <c r="M87" i="52"/>
  <c r="E88" i="52"/>
  <c r="F88" i="52" s="1"/>
  <c r="S88" i="52" s="1"/>
  <c r="M88" i="52"/>
  <c r="E89" i="52"/>
  <c r="F89" i="52"/>
  <c r="S89" i="52" s="1"/>
  <c r="M89" i="52"/>
  <c r="E90" i="52"/>
  <c r="F90" i="52" s="1"/>
  <c r="S90" i="52" s="1"/>
  <c r="M90" i="52"/>
  <c r="E91" i="52"/>
  <c r="F91" i="52" s="1"/>
  <c r="S91" i="52" s="1"/>
  <c r="M91" i="52"/>
  <c r="E92" i="52"/>
  <c r="F92" i="52" s="1"/>
  <c r="S92" i="52" s="1"/>
  <c r="M92" i="52"/>
  <c r="E93" i="52"/>
  <c r="F93" i="52" s="1"/>
  <c r="S93" i="52" s="1"/>
  <c r="M93" i="52"/>
  <c r="E94" i="52"/>
  <c r="F94" i="52" s="1"/>
  <c r="S94" i="52" s="1"/>
  <c r="M94" i="52"/>
  <c r="E95" i="52"/>
  <c r="F95" i="52" s="1"/>
  <c r="S95" i="52" s="1"/>
  <c r="M95" i="52"/>
  <c r="E96" i="52"/>
  <c r="F96" i="52" s="1"/>
  <c r="S96" i="52" s="1"/>
  <c r="M96" i="52"/>
  <c r="E97" i="52"/>
  <c r="F97" i="52" s="1"/>
  <c r="S97" i="52" s="1"/>
  <c r="M97" i="52"/>
  <c r="E98" i="52"/>
  <c r="F98" i="52" s="1"/>
  <c r="S98" i="52" s="1"/>
  <c r="M98" i="52"/>
  <c r="E99" i="52"/>
  <c r="F99" i="52" s="1"/>
  <c r="S99" i="52" s="1"/>
  <c r="M99" i="52"/>
  <c r="E100" i="52"/>
  <c r="F100" i="52" s="1"/>
  <c r="S100" i="52" s="1"/>
  <c r="M100" i="52"/>
  <c r="E101" i="52"/>
  <c r="F101" i="52" s="1"/>
  <c r="S101" i="52" s="1"/>
  <c r="M101" i="52"/>
  <c r="E102" i="52"/>
  <c r="F102" i="52" s="1"/>
  <c r="S102" i="52" s="1"/>
  <c r="M102" i="52"/>
  <c r="E103" i="52"/>
  <c r="F103" i="52" s="1"/>
  <c r="S103" i="52" s="1"/>
  <c r="M103" i="52"/>
  <c r="E104" i="52"/>
  <c r="F104" i="52" s="1"/>
  <c r="S104" i="52" s="1"/>
  <c r="M104" i="52"/>
  <c r="E105" i="52"/>
  <c r="F105" i="52" s="1"/>
  <c r="S105" i="52" s="1"/>
  <c r="M105" i="52"/>
  <c r="E106" i="52"/>
  <c r="F106" i="52" s="1"/>
  <c r="S106" i="52" s="1"/>
  <c r="M106" i="52"/>
  <c r="E107" i="52"/>
  <c r="F107" i="52" s="1"/>
  <c r="S107" i="52" s="1"/>
  <c r="M107" i="52"/>
  <c r="E108" i="52"/>
  <c r="F108" i="52" s="1"/>
  <c r="S108" i="52" s="1"/>
  <c r="M108" i="52"/>
  <c r="E109" i="52"/>
  <c r="F109" i="52" s="1"/>
  <c r="S109" i="52" s="1"/>
  <c r="M109" i="52"/>
  <c r="E110" i="52"/>
  <c r="F110" i="52" s="1"/>
  <c r="S110" i="52" s="1"/>
  <c r="M110" i="52"/>
  <c r="E111" i="52"/>
  <c r="F111" i="52" s="1"/>
  <c r="S111" i="52" s="1"/>
  <c r="M111" i="52"/>
  <c r="E112" i="52"/>
  <c r="F112" i="52" s="1"/>
  <c r="S112" i="52" s="1"/>
  <c r="M112" i="52"/>
  <c r="E113" i="52"/>
  <c r="F113" i="52"/>
  <c r="S113" i="52" s="1"/>
  <c r="M113" i="52"/>
  <c r="E114" i="52"/>
  <c r="F114" i="52" s="1"/>
  <c r="S114" i="52" s="1"/>
  <c r="M114" i="52"/>
  <c r="E115" i="52"/>
  <c r="F115" i="52" s="1"/>
  <c r="S115" i="52" s="1"/>
  <c r="M115" i="52"/>
  <c r="E116" i="52"/>
  <c r="F116" i="52" s="1"/>
  <c r="S116" i="52" s="1"/>
  <c r="M116" i="52"/>
  <c r="E117" i="52"/>
  <c r="F117" i="52" s="1"/>
  <c r="S117" i="52" s="1"/>
  <c r="M117" i="52"/>
  <c r="E118" i="52"/>
  <c r="F118" i="52" s="1"/>
  <c r="S118" i="52" s="1"/>
  <c r="M118" i="52"/>
  <c r="E119" i="52"/>
  <c r="F119" i="52" s="1"/>
  <c r="S119" i="52" s="1"/>
  <c r="M119" i="52"/>
  <c r="E120" i="52"/>
  <c r="F120" i="52" s="1"/>
  <c r="S120" i="52" s="1"/>
  <c r="M120" i="52"/>
  <c r="E121" i="52"/>
  <c r="F121" i="52"/>
  <c r="S121" i="52" s="1"/>
  <c r="M121" i="52"/>
  <c r="E122" i="52"/>
  <c r="F122" i="52" s="1"/>
  <c r="S122" i="52" s="1"/>
  <c r="M122" i="52"/>
  <c r="E123" i="52"/>
  <c r="F123" i="52" s="1"/>
  <c r="S123" i="52" s="1"/>
  <c r="M123" i="52"/>
  <c r="E124" i="52"/>
  <c r="F124" i="52" s="1"/>
  <c r="S124" i="52" s="1"/>
  <c r="M124" i="52"/>
  <c r="E125" i="52"/>
  <c r="F125" i="52" s="1"/>
  <c r="S125" i="52" s="1"/>
  <c r="M125" i="52"/>
  <c r="E126" i="52"/>
  <c r="F126" i="52" s="1"/>
  <c r="S126" i="52" s="1"/>
  <c r="M126" i="52"/>
  <c r="E127" i="52"/>
  <c r="F127" i="52" s="1"/>
  <c r="S127" i="52" s="1"/>
  <c r="M127" i="52"/>
  <c r="E128" i="52"/>
  <c r="F128" i="52" s="1"/>
  <c r="S128" i="52" s="1"/>
  <c r="M128" i="52"/>
  <c r="E129" i="52"/>
  <c r="F129" i="52" s="1"/>
  <c r="S129" i="52" s="1"/>
  <c r="M129" i="52"/>
  <c r="E130" i="52"/>
  <c r="F130" i="52" s="1"/>
  <c r="S130" i="52" s="1"/>
  <c r="M130" i="52"/>
  <c r="E131" i="52"/>
  <c r="F131" i="52" s="1"/>
  <c r="S131" i="52" s="1"/>
  <c r="M131" i="52"/>
  <c r="E132" i="52"/>
  <c r="F132" i="52" s="1"/>
  <c r="S132" i="52" s="1"/>
  <c r="M132" i="52"/>
  <c r="E133" i="52"/>
  <c r="F133" i="52" s="1"/>
  <c r="S133" i="52" s="1"/>
  <c r="M133" i="52"/>
  <c r="E134" i="52"/>
  <c r="F134" i="52" s="1"/>
  <c r="S134" i="52" s="1"/>
  <c r="M134" i="52"/>
  <c r="E135" i="52"/>
  <c r="F135" i="52" s="1"/>
  <c r="S135" i="52" s="1"/>
  <c r="M135" i="52"/>
  <c r="E136" i="52"/>
  <c r="F136" i="52" s="1"/>
  <c r="S136" i="52" s="1"/>
  <c r="M136" i="52"/>
  <c r="E137" i="52"/>
  <c r="F137" i="52" s="1"/>
  <c r="S137" i="52" s="1"/>
  <c r="M137" i="52"/>
  <c r="E138" i="52"/>
  <c r="F138" i="52" s="1"/>
  <c r="S138" i="52" s="1"/>
  <c r="M138" i="52"/>
  <c r="E139" i="52"/>
  <c r="F139" i="52" s="1"/>
  <c r="S139" i="52" s="1"/>
  <c r="M139" i="52"/>
  <c r="E140" i="52"/>
  <c r="F140" i="52" s="1"/>
  <c r="S140" i="52" s="1"/>
  <c r="M140" i="52"/>
  <c r="E141" i="52"/>
  <c r="F141" i="52" s="1"/>
  <c r="S141" i="52" s="1"/>
  <c r="M141" i="52"/>
  <c r="E142" i="52"/>
  <c r="F142" i="52" s="1"/>
  <c r="S142" i="52" s="1"/>
  <c r="M142" i="52"/>
  <c r="E143" i="52"/>
  <c r="F143" i="52" s="1"/>
  <c r="S143" i="52" s="1"/>
  <c r="M143" i="52"/>
  <c r="E144" i="52"/>
  <c r="F144" i="52" s="1"/>
  <c r="S144" i="52" s="1"/>
  <c r="M144" i="52"/>
  <c r="E145" i="52"/>
  <c r="F145" i="52"/>
  <c r="S145" i="52" s="1"/>
  <c r="M145" i="52"/>
  <c r="E146" i="52"/>
  <c r="F146" i="52" s="1"/>
  <c r="S146" i="52" s="1"/>
  <c r="M146" i="52"/>
  <c r="E147" i="52"/>
  <c r="F147" i="52" s="1"/>
  <c r="S147" i="52" s="1"/>
  <c r="M147" i="52"/>
  <c r="E148" i="52"/>
  <c r="F148" i="52" s="1"/>
  <c r="S148" i="52" s="1"/>
  <c r="M148"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A85" i="52"/>
  <c r="A86" i="52"/>
  <c r="A87" i="52"/>
  <c r="A88" i="52"/>
  <c r="A89" i="52"/>
  <c r="A90" i="52"/>
  <c r="A91" i="52"/>
  <c r="A92" i="52"/>
  <c r="A93" i="52"/>
  <c r="A94" i="52"/>
  <c r="A95" i="52"/>
  <c r="A96" i="52"/>
  <c r="A97" i="52"/>
  <c r="A98" i="52"/>
  <c r="A99" i="52"/>
  <c r="A100" i="52"/>
  <c r="A101" i="52"/>
  <c r="A102" i="52"/>
  <c r="A103" i="52"/>
  <c r="A104" i="52"/>
  <c r="A105" i="52"/>
  <c r="A106" i="52"/>
  <c r="A107" i="52"/>
  <c r="A108" i="52"/>
  <c r="A109" i="52"/>
  <c r="A110" i="52"/>
  <c r="A111" i="52"/>
  <c r="A112" i="52"/>
  <c r="A113" i="52"/>
  <c r="A114" i="52"/>
  <c r="A115" i="52"/>
  <c r="A116" i="52"/>
  <c r="A117" i="52"/>
  <c r="A118" i="52"/>
  <c r="A119" i="52"/>
  <c r="A120" i="52"/>
  <c r="A121" i="52"/>
  <c r="A122" i="52"/>
  <c r="A123" i="52"/>
  <c r="A124" i="52"/>
  <c r="A125" i="52"/>
  <c r="A126" i="52"/>
  <c r="A127" i="52"/>
  <c r="A128" i="52"/>
  <c r="A129" i="52"/>
  <c r="A130" i="52"/>
  <c r="A131" i="52"/>
  <c r="A132" i="52"/>
  <c r="A133" i="52"/>
  <c r="A134" i="52"/>
  <c r="A135" i="52"/>
  <c r="A136" i="52"/>
  <c r="A137" i="52"/>
  <c r="A138" i="52"/>
  <c r="A139" i="52"/>
  <c r="A140" i="52"/>
  <c r="A141" i="52"/>
  <c r="A142" i="52"/>
  <c r="A143" i="52"/>
  <c r="A144" i="52"/>
  <c r="A145" i="52"/>
  <c r="A146" i="52"/>
  <c r="A147" i="52"/>
  <c r="A148" i="52"/>
  <c r="K44" i="32" l="1"/>
  <c r="M6" i="52" l="1"/>
  <c r="E45" i="52"/>
  <c r="F45" i="52" s="1"/>
  <c r="S45" i="52" s="1"/>
  <c r="M45" i="52"/>
  <c r="A45" i="52"/>
  <c r="E44" i="52"/>
  <c r="F44" i="52" s="1"/>
  <c r="S44" i="52" s="1"/>
  <c r="M44" i="52"/>
  <c r="A44" i="52"/>
  <c r="E43" i="52"/>
  <c r="F43" i="52" s="1"/>
  <c r="S43" i="52" s="1"/>
  <c r="M43" i="52"/>
  <c r="A43" i="52"/>
  <c r="E42" i="52"/>
  <c r="F42" i="52" s="1"/>
  <c r="S42" i="52" s="1"/>
  <c r="M42" i="52"/>
  <c r="A42" i="52"/>
  <c r="E41" i="52"/>
  <c r="F41" i="52" s="1"/>
  <c r="S41" i="52" s="1"/>
  <c r="M41" i="52"/>
  <c r="A41" i="52"/>
  <c r="E40" i="52"/>
  <c r="F40" i="52" s="1"/>
  <c r="S40" i="52" s="1"/>
  <c r="M40" i="52"/>
  <c r="A40" i="52"/>
  <c r="E39" i="52"/>
  <c r="F39" i="52" s="1"/>
  <c r="S39" i="52" s="1"/>
  <c r="M39" i="52"/>
  <c r="A39" i="52"/>
  <c r="E38" i="52"/>
  <c r="F38" i="52" s="1"/>
  <c r="S38" i="52" s="1"/>
  <c r="M38" i="52"/>
  <c r="A38" i="52"/>
  <c r="E37" i="52"/>
  <c r="F37" i="52" s="1"/>
  <c r="S37" i="52" s="1"/>
  <c r="M37" i="52"/>
  <c r="A37" i="52"/>
  <c r="E36" i="52"/>
  <c r="F36" i="52" s="1"/>
  <c r="S36" i="52" s="1"/>
  <c r="M36" i="52"/>
  <c r="A36" i="52"/>
  <c r="E35" i="52"/>
  <c r="F35" i="52" s="1"/>
  <c r="S35" i="52" s="1"/>
  <c r="M35" i="52"/>
  <c r="A35" i="52"/>
  <c r="E34" i="52"/>
  <c r="F34" i="52" s="1"/>
  <c r="S34" i="52" s="1"/>
  <c r="M34" i="52"/>
  <c r="A34" i="52"/>
  <c r="E33" i="52"/>
  <c r="F33" i="52" s="1"/>
  <c r="S33" i="52" s="1"/>
  <c r="M33" i="52"/>
  <c r="A33" i="52"/>
  <c r="E32" i="52"/>
  <c r="F32" i="52" s="1"/>
  <c r="S32" i="52" s="1"/>
  <c r="M32" i="52"/>
  <c r="A32" i="52"/>
  <c r="E31" i="52"/>
  <c r="F31" i="52" s="1"/>
  <c r="S31" i="52" s="1"/>
  <c r="M31" i="52"/>
  <c r="A31" i="52"/>
  <c r="E30" i="52"/>
  <c r="F30" i="52" s="1"/>
  <c r="S30" i="52" s="1"/>
  <c r="M30" i="52"/>
  <c r="A30" i="52"/>
  <c r="E29" i="52"/>
  <c r="F29" i="52" s="1"/>
  <c r="S29" i="52" s="1"/>
  <c r="M29" i="52"/>
  <c r="A29" i="52"/>
  <c r="E28" i="52"/>
  <c r="F28" i="52" s="1"/>
  <c r="S28" i="52" s="1"/>
  <c r="M28" i="52"/>
  <c r="A28" i="52"/>
  <c r="E27" i="52"/>
  <c r="F27" i="52" s="1"/>
  <c r="S27" i="52" s="1"/>
  <c r="M27" i="52"/>
  <c r="A27" i="52"/>
  <c r="E26" i="52"/>
  <c r="F26" i="52" s="1"/>
  <c r="S26" i="52" s="1"/>
  <c r="M26" i="52"/>
  <c r="A26" i="52"/>
  <c r="E25" i="52"/>
  <c r="F25" i="52" s="1"/>
  <c r="S25" i="52" s="1"/>
  <c r="M25" i="52"/>
  <c r="A25" i="52"/>
  <c r="E24" i="52"/>
  <c r="F24" i="52" s="1"/>
  <c r="S24" i="52" s="1"/>
  <c r="M24" i="52"/>
  <c r="A24" i="52"/>
  <c r="E23" i="52"/>
  <c r="F23" i="52" s="1"/>
  <c r="S23" i="52" s="1"/>
  <c r="M23" i="52"/>
  <c r="A23" i="52"/>
  <c r="E22" i="52"/>
  <c r="F22" i="52" s="1"/>
  <c r="S22" i="52" s="1"/>
  <c r="M22" i="52"/>
  <c r="A22" i="52"/>
  <c r="E21" i="52"/>
  <c r="F21" i="52" s="1"/>
  <c r="S21" i="52" s="1"/>
  <c r="M21" i="52"/>
  <c r="A21" i="52"/>
  <c r="E20" i="52"/>
  <c r="F20" i="52" s="1"/>
  <c r="S20" i="52" s="1"/>
  <c r="M20" i="52"/>
  <c r="A20" i="52"/>
  <c r="E19" i="52"/>
  <c r="F19" i="52" s="1"/>
  <c r="S19" i="52" s="1"/>
  <c r="M19" i="52"/>
  <c r="A19" i="52"/>
  <c r="E18" i="52"/>
  <c r="M18" i="52"/>
  <c r="A18" i="52"/>
  <c r="E17" i="52"/>
  <c r="M17" i="52"/>
  <c r="A17" i="52"/>
  <c r="E16" i="52"/>
  <c r="M16" i="52"/>
  <c r="A16" i="52"/>
  <c r="E15" i="52"/>
  <c r="M15" i="52"/>
  <c r="A15" i="52"/>
  <c r="E14" i="52"/>
  <c r="M14" i="52"/>
  <c r="A14" i="52"/>
  <c r="E13" i="52"/>
  <c r="M13" i="52"/>
  <c r="A13" i="52"/>
  <c r="E12" i="52"/>
  <c r="M12" i="52"/>
  <c r="A12" i="52"/>
  <c r="E11" i="52"/>
  <c r="F11" i="52" s="1"/>
  <c r="S11" i="52" s="1"/>
  <c r="M11" i="52"/>
  <c r="A11" i="52"/>
  <c r="E10" i="52"/>
  <c r="M10" i="52"/>
  <c r="A10" i="52"/>
  <c r="E9" i="52"/>
  <c r="M9" i="52"/>
  <c r="A9" i="52"/>
  <c r="E8" i="52"/>
  <c r="M8" i="52"/>
  <c r="A8" i="52"/>
  <c r="E7" i="52"/>
  <c r="F7" i="52" s="1"/>
  <c r="S7" i="52" s="1"/>
  <c r="M7" i="52"/>
  <c r="A7" i="52"/>
  <c r="E6" i="52"/>
  <c r="A6" i="52"/>
  <c r="X48" i="51"/>
  <c r="AI49" i="51" s="1"/>
  <c r="AX48" i="51" s="1"/>
  <c r="X45" i="51"/>
  <c r="X44" i="51"/>
  <c r="X43" i="51"/>
  <c r="X42" i="51"/>
  <c r="X41" i="51"/>
  <c r="X40" i="51"/>
  <c r="X25" i="51"/>
  <c r="AI26" i="51" s="1"/>
  <c r="AX25" i="51" s="1"/>
  <c r="AO22" i="51"/>
  <c r="AI21" i="51"/>
  <c r="R17" i="51"/>
  <c r="A5" i="40"/>
  <c r="A6" i="40"/>
  <c r="A7" i="40"/>
  <c r="A8" i="40"/>
  <c r="A9" i="40"/>
  <c r="A10" i="40"/>
  <c r="A11" i="40"/>
  <c r="A12" i="40"/>
  <c r="A13" i="40"/>
  <c r="A14" i="40"/>
  <c r="A15" i="40"/>
  <c r="A16" i="40"/>
  <c r="A17" i="40"/>
  <c r="A18" i="40"/>
  <c r="A19" i="40"/>
  <c r="A20" i="40"/>
  <c r="A21" i="40"/>
  <c r="A22" i="40"/>
  <c r="A23" i="40"/>
  <c r="A24" i="40"/>
  <c r="A25" i="40"/>
  <c r="A26" i="40"/>
  <c r="A27" i="40"/>
  <c r="A28" i="40"/>
  <c r="A29" i="40"/>
  <c r="A6" i="30"/>
  <c r="A7" i="30" s="1"/>
  <c r="A8" i="30" s="1"/>
  <c r="A9" i="30" s="1"/>
  <c r="A10" i="30" s="1"/>
  <c r="A11" i="30" s="1"/>
  <c r="A12" i="30" s="1"/>
  <c r="M5" i="40"/>
  <c r="M6" i="40"/>
  <c r="BH18" i="42"/>
  <c r="A12" i="21"/>
  <c r="A11" i="21"/>
  <c r="A10" i="21"/>
  <c r="A9" i="21"/>
  <c r="A8" i="21"/>
  <c r="BH19" i="42"/>
  <c r="N5" i="40"/>
  <c r="F14" i="52" l="1"/>
  <c r="S14" i="52" s="1"/>
  <c r="F13" i="52"/>
  <c r="S13" i="52" s="1"/>
  <c r="F12" i="52"/>
  <c r="S12" i="52" s="1"/>
  <c r="F15" i="52"/>
  <c r="S15" i="52" s="1"/>
  <c r="F18" i="52"/>
  <c r="S18" i="52" s="1"/>
  <c r="F17" i="52"/>
  <c r="S17" i="52" s="1"/>
  <c r="F16" i="52"/>
  <c r="S16" i="52" s="1"/>
  <c r="F9" i="52"/>
  <c r="S9" i="52" s="1"/>
  <c r="F6" i="52"/>
  <c r="S6" i="52" s="1"/>
  <c r="F10" i="52"/>
  <c r="S10" i="52" s="1"/>
  <c r="F8" i="52"/>
  <c r="S8" i="52" s="1"/>
  <c r="AI39" i="51"/>
  <c r="O10" i="52"/>
  <c r="O22" i="52"/>
  <c r="O42" i="52"/>
  <c r="O9" i="52"/>
  <c r="O13" i="52"/>
  <c r="O17" i="52"/>
  <c r="O21" i="52"/>
  <c r="O25" i="52"/>
  <c r="O29" i="52"/>
  <c r="O33" i="52"/>
  <c r="O37" i="52"/>
  <c r="O41" i="52"/>
  <c r="O45" i="52"/>
  <c r="O14" i="52"/>
  <c r="O26" i="52"/>
  <c r="O30" i="52"/>
  <c r="O34" i="52"/>
  <c r="O38" i="52"/>
  <c r="O8" i="52"/>
  <c r="O12" i="52"/>
  <c r="O16" i="52"/>
  <c r="O20" i="52"/>
  <c r="O24" i="52"/>
  <c r="O28" i="52"/>
  <c r="O32" i="52"/>
  <c r="O36" i="52"/>
  <c r="O40" i="52"/>
  <c r="O44" i="52"/>
  <c r="O143" i="52"/>
  <c r="O55" i="52"/>
  <c r="O63" i="52"/>
  <c r="O71" i="52"/>
  <c r="O79" i="52"/>
  <c r="O87" i="52"/>
  <c r="O95" i="52"/>
  <c r="O103" i="52"/>
  <c r="O111" i="52"/>
  <c r="O119" i="52"/>
  <c r="O127" i="52"/>
  <c r="O135" i="52"/>
  <c r="O147" i="52"/>
  <c r="O75" i="52"/>
  <c r="O83" i="52"/>
  <c r="O59" i="52"/>
  <c r="O118" i="52"/>
  <c r="O86" i="52"/>
  <c r="O124" i="52"/>
  <c r="O92" i="52"/>
  <c r="O60" i="52"/>
  <c r="O81" i="52"/>
  <c r="O140" i="52"/>
  <c r="O133" i="52"/>
  <c r="O117" i="52"/>
  <c r="O101" i="52"/>
  <c r="O85" i="52"/>
  <c r="O69" i="52"/>
  <c r="O53" i="52"/>
  <c r="O134" i="52"/>
  <c r="O94" i="52"/>
  <c r="O49" i="52"/>
  <c r="O128" i="52"/>
  <c r="O96" i="52"/>
  <c r="O64" i="52"/>
  <c r="O144" i="52"/>
  <c r="O48" i="52"/>
  <c r="O91" i="52"/>
  <c r="O97" i="52"/>
  <c r="O68" i="52"/>
  <c r="O138" i="52"/>
  <c r="O90" i="52"/>
  <c r="O145" i="52"/>
  <c r="O136" i="52"/>
  <c r="O115" i="52"/>
  <c r="O131" i="52"/>
  <c r="O51" i="52"/>
  <c r="O142" i="52"/>
  <c r="O113" i="52"/>
  <c r="O78" i="52"/>
  <c r="O116" i="52"/>
  <c r="O84" i="52"/>
  <c r="O52" i="52"/>
  <c r="O73" i="52"/>
  <c r="O146" i="52"/>
  <c r="O130" i="52"/>
  <c r="O114" i="52"/>
  <c r="O98" i="52"/>
  <c r="O82" i="52"/>
  <c r="O66" i="52"/>
  <c r="O50" i="52"/>
  <c r="O126" i="52"/>
  <c r="O89" i="52"/>
  <c r="O148" i="52"/>
  <c r="O120" i="52"/>
  <c r="O88" i="52"/>
  <c r="O56" i="52"/>
  <c r="O112" i="52"/>
  <c r="O107" i="52"/>
  <c r="O129" i="52"/>
  <c r="O100" i="52"/>
  <c r="O54" i="52"/>
  <c r="O106" i="52"/>
  <c r="O58" i="52"/>
  <c r="O57" i="52"/>
  <c r="O72" i="52"/>
  <c r="O139" i="52"/>
  <c r="O99" i="52"/>
  <c r="O123" i="52"/>
  <c r="O137" i="52"/>
  <c r="O105" i="52"/>
  <c r="O70" i="52"/>
  <c r="O108" i="52"/>
  <c r="O76" i="52"/>
  <c r="O46" i="52"/>
  <c r="O65" i="52"/>
  <c r="O141" i="52"/>
  <c r="O125" i="52"/>
  <c r="O109" i="52"/>
  <c r="O93" i="52"/>
  <c r="O77" i="52"/>
  <c r="O61" i="52"/>
  <c r="O47" i="52"/>
  <c r="O110" i="52"/>
  <c r="O62" i="52"/>
  <c r="O80" i="52"/>
  <c r="O67" i="52"/>
  <c r="O132" i="52"/>
  <c r="O121" i="52"/>
  <c r="O122" i="52"/>
  <c r="O74" i="52"/>
  <c r="O102" i="52"/>
  <c r="O104" i="52"/>
  <c r="O18" i="52"/>
  <c r="O7" i="52"/>
  <c r="O11" i="52"/>
  <c r="O15" i="52"/>
  <c r="O19" i="52"/>
  <c r="O23" i="52"/>
  <c r="O27" i="52"/>
  <c r="O31" i="52"/>
  <c r="O35" i="52"/>
  <c r="O39" i="52"/>
  <c r="O43" i="52"/>
  <c r="O6" i="52"/>
  <c r="M9" i="40"/>
  <c r="M15" i="40"/>
  <c r="J30" i="40"/>
  <c r="M12" i="40"/>
  <c r="M8" i="40"/>
  <c r="M11" i="40"/>
  <c r="M29" i="40"/>
  <c r="M24" i="40"/>
  <c r="M21" i="40"/>
  <c r="M26" i="40"/>
  <c r="M28" i="40"/>
  <c r="K30" i="40"/>
  <c r="M7" i="40"/>
  <c r="I30" i="40"/>
  <c r="M22" i="40"/>
  <c r="M14" i="40"/>
  <c r="M25" i="40"/>
  <c r="M19" i="40"/>
  <c r="M10" i="40"/>
  <c r="M23" i="40"/>
  <c r="M16" i="40"/>
  <c r="L30" i="40"/>
  <c r="M13" i="40"/>
  <c r="M18" i="40"/>
  <c r="M27" i="40"/>
  <c r="M20" i="40"/>
  <c r="M17" i="40"/>
  <c r="K14" i="42" l="1"/>
  <c r="M30" i="40"/>
  <c r="S5" i="40" l="1"/>
  <c r="X5" i="40" s="1"/>
  <c r="BA7" i="40"/>
  <c r="Q24" i="40"/>
  <c r="D28" i="40"/>
  <c r="P29" i="40"/>
  <c r="B8" i="40"/>
  <c r="BA10" i="40"/>
  <c r="G7" i="40"/>
  <c r="BB12" i="40"/>
  <c r="C11" i="40"/>
  <c r="BA17" i="40"/>
  <c r="Q12" i="40"/>
  <c r="P27" i="40"/>
  <c r="Q27" i="40"/>
  <c r="G25" i="40"/>
  <c r="D29" i="40"/>
  <c r="Q28" i="40"/>
  <c r="P19" i="40"/>
  <c r="C17" i="40"/>
  <c r="C18" i="40"/>
  <c r="N6" i="40"/>
  <c r="C21" i="40"/>
  <c r="N7" i="40"/>
  <c r="BB21" i="40"/>
  <c r="E6" i="40"/>
  <c r="BB15" i="40"/>
  <c r="BA19" i="40"/>
  <c r="BB27" i="40"/>
  <c r="F27" i="40"/>
  <c r="BA21" i="40"/>
  <c r="O15" i="40"/>
  <c r="F28" i="40"/>
  <c r="BA9" i="40"/>
  <c r="X32" i="40"/>
  <c r="N26" i="40"/>
  <c r="BB26" i="40"/>
  <c r="N20" i="40"/>
  <c r="P23" i="40"/>
  <c r="E23" i="40"/>
  <c r="BA24" i="40"/>
  <c r="D15" i="40"/>
  <c r="C23" i="40"/>
  <c r="BB17" i="40"/>
  <c r="E24" i="40"/>
  <c r="C27" i="40"/>
  <c r="D14" i="40"/>
  <c r="O18" i="40"/>
  <c r="N25" i="40"/>
  <c r="P11" i="40"/>
  <c r="N13" i="40"/>
  <c r="Q13" i="40"/>
  <c r="D10" i="40"/>
  <c r="Q29" i="40"/>
  <c r="D5" i="40"/>
  <c r="C28" i="40"/>
  <c r="Q5" i="40"/>
  <c r="F11" i="40"/>
  <c r="BA30" i="40"/>
  <c r="E12" i="40"/>
  <c r="O16" i="40"/>
  <c r="N19" i="40"/>
  <c r="E19" i="40"/>
  <c r="P10" i="40"/>
  <c r="G13" i="40"/>
  <c r="N11" i="40"/>
  <c r="O20" i="40"/>
  <c r="BB16" i="40"/>
  <c r="Q22" i="40"/>
  <c r="P6" i="40"/>
  <c r="E22" i="40"/>
  <c r="P28" i="40"/>
  <c r="C14" i="40"/>
  <c r="E27" i="40"/>
  <c r="G24" i="40"/>
  <c r="Q23" i="40"/>
  <c r="F22" i="40"/>
  <c r="P16" i="40"/>
  <c r="D6" i="40"/>
  <c r="Q11" i="40"/>
  <c r="Q25" i="40"/>
  <c r="BA26" i="40"/>
  <c r="F24" i="40"/>
  <c r="B15" i="40"/>
  <c r="O12" i="40"/>
  <c r="P13" i="40"/>
  <c r="D20" i="40"/>
  <c r="E15" i="40"/>
  <c r="C24" i="40"/>
  <c r="BB24" i="40"/>
  <c r="O13" i="40"/>
  <c r="O27" i="40"/>
  <c r="BB22" i="40"/>
  <c r="P21" i="40"/>
  <c r="O5" i="40"/>
  <c r="C22" i="40"/>
  <c r="E8" i="40"/>
  <c r="P8" i="40"/>
  <c r="P18" i="40"/>
  <c r="E13" i="40"/>
  <c r="C8" i="40"/>
  <c r="BB28" i="40"/>
  <c r="Q26" i="40"/>
  <c r="G22" i="40"/>
  <c r="B24" i="40"/>
  <c r="G19" i="40"/>
  <c r="E7" i="40"/>
  <c r="Q20" i="40"/>
  <c r="BA16" i="40"/>
  <c r="E26" i="40"/>
  <c r="BA5" i="40"/>
  <c r="O9" i="40"/>
  <c r="P15" i="40"/>
  <c r="D16" i="40"/>
  <c r="B27" i="40"/>
  <c r="O11" i="40"/>
  <c r="B19" i="40"/>
  <c r="F9" i="40"/>
  <c r="B29" i="40"/>
  <c r="E9" i="40"/>
  <c r="S33" i="40"/>
  <c r="G18" i="40"/>
  <c r="BB19" i="40"/>
  <c r="BA14" i="40"/>
  <c r="E14" i="40"/>
  <c r="D19" i="40"/>
  <c r="P14" i="40"/>
  <c r="BB6" i="40"/>
  <c r="P25" i="40"/>
  <c r="G6" i="40"/>
  <c r="F29" i="40"/>
  <c r="N21" i="40"/>
  <c r="F17" i="40"/>
  <c r="E28" i="40"/>
  <c r="B16" i="40"/>
  <c r="C20" i="40"/>
  <c r="F10" i="40"/>
  <c r="N16" i="40"/>
  <c r="C5" i="40"/>
  <c r="BA25" i="40"/>
  <c r="G23" i="40"/>
  <c r="C7" i="40"/>
  <c r="N8" i="40"/>
  <c r="Q6" i="40"/>
  <c r="C26" i="40"/>
  <c r="Q17" i="40"/>
  <c r="F12" i="40"/>
  <c r="BA23" i="40"/>
  <c r="D18" i="40"/>
  <c r="N18" i="40"/>
  <c r="G11" i="40"/>
  <c r="G10" i="40"/>
  <c r="N12" i="40"/>
  <c r="D26" i="40"/>
  <c r="BB18" i="40"/>
  <c r="P17" i="40"/>
  <c r="G8" i="40"/>
  <c r="N10" i="40"/>
  <c r="D27" i="40"/>
  <c r="BB29" i="40"/>
  <c r="Q14" i="40"/>
  <c r="O7" i="40"/>
  <c r="E20" i="40"/>
  <c r="G29" i="40"/>
  <c r="BB5" i="40"/>
  <c r="C15" i="40"/>
  <c r="F7" i="40"/>
  <c r="O22" i="40"/>
  <c r="Q19" i="40"/>
  <c r="N15" i="40"/>
  <c r="B5" i="40"/>
  <c r="F26" i="40"/>
  <c r="G14" i="40"/>
  <c r="O8" i="40"/>
  <c r="D21" i="40"/>
  <c r="P12" i="40"/>
  <c r="G9" i="40"/>
  <c r="BB11" i="40"/>
  <c r="C19" i="40"/>
  <c r="BB7" i="40"/>
  <c r="O17" i="40"/>
  <c r="G16" i="40"/>
  <c r="O21" i="40"/>
  <c r="D12" i="40"/>
  <c r="E18" i="40"/>
  <c r="O23" i="40"/>
  <c r="N22" i="40"/>
  <c r="O28" i="40"/>
  <c r="F5" i="40"/>
  <c r="D24" i="40"/>
  <c r="D9" i="40"/>
  <c r="F18" i="40"/>
  <c r="BA27" i="40"/>
  <c r="BB23" i="40"/>
  <c r="Q21" i="40"/>
  <c r="B6" i="40"/>
  <c r="C25" i="40"/>
  <c r="BB25" i="40"/>
  <c r="B21" i="40"/>
  <c r="F16" i="40"/>
  <c r="F19" i="40"/>
  <c r="E29" i="40"/>
  <c r="N29" i="40"/>
  <c r="D17" i="40"/>
  <c r="Q18" i="40"/>
  <c r="N9" i="40"/>
  <c r="O29" i="40"/>
  <c r="B26" i="40"/>
  <c r="N28" i="40"/>
  <c r="D8" i="40"/>
  <c r="BA6" i="40"/>
  <c r="BB20" i="40"/>
  <c r="N24" i="40"/>
  <c r="BB13" i="40"/>
  <c r="B14" i="40"/>
  <c r="B23" i="40"/>
  <c r="E25" i="40"/>
  <c r="N23" i="40"/>
  <c r="P20" i="40"/>
  <c r="BB10" i="40"/>
  <c r="BB9" i="40"/>
  <c r="O19" i="40"/>
  <c r="BA8" i="40"/>
  <c r="N17" i="40"/>
  <c r="Q9" i="40"/>
  <c r="P24" i="40"/>
  <c r="B13" i="40"/>
  <c r="C12" i="40"/>
  <c r="BA15" i="40"/>
  <c r="E11" i="40"/>
  <c r="N27" i="40"/>
  <c r="B22" i="40"/>
  <c r="B9" i="40"/>
  <c r="Q8" i="40"/>
  <c r="C6" i="40"/>
  <c r="BB14" i="40"/>
  <c r="S32" i="40"/>
  <c r="G15" i="40"/>
  <c r="D23" i="40"/>
  <c r="Q15" i="40"/>
  <c r="F8" i="40"/>
  <c r="BB30" i="40"/>
  <c r="BA29" i="40"/>
  <c r="B12" i="40"/>
  <c r="BA28" i="40"/>
  <c r="Q10" i="40"/>
  <c r="O6" i="40"/>
  <c r="G26" i="40"/>
  <c r="B10" i="40"/>
  <c r="F6" i="40"/>
  <c r="C10" i="40"/>
  <c r="P26" i="40"/>
  <c r="C16" i="40"/>
  <c r="B20" i="40"/>
  <c r="B11" i="40"/>
  <c r="O10" i="40"/>
  <c r="F14" i="40"/>
  <c r="Q16" i="40"/>
  <c r="BA13" i="40"/>
  <c r="C29" i="40"/>
  <c r="C9" i="40"/>
  <c r="BB8" i="40"/>
  <c r="D13" i="40"/>
  <c r="G20" i="40"/>
  <c r="P9" i="40"/>
  <c r="B17" i="40"/>
  <c r="F13" i="40"/>
  <c r="G27" i="40"/>
  <c r="P22" i="40"/>
  <c r="G28" i="40"/>
  <c r="E21" i="40"/>
  <c r="B18" i="40"/>
  <c r="D25" i="40"/>
  <c r="O24" i="40"/>
  <c r="BA20" i="40"/>
  <c r="G12" i="40"/>
  <c r="F15" i="40"/>
  <c r="E10" i="40"/>
  <c r="D7" i="40"/>
  <c r="D22" i="40"/>
  <c r="BA12" i="40"/>
  <c r="N14" i="40"/>
  <c r="B28" i="40"/>
  <c r="E16" i="40"/>
  <c r="Q7" i="40"/>
  <c r="G21" i="40"/>
  <c r="BA18" i="40"/>
  <c r="P5" i="40"/>
  <c r="O25" i="40"/>
  <c r="D11" i="40"/>
  <c r="E17" i="40"/>
  <c r="O14" i="40"/>
  <c r="F23" i="40"/>
  <c r="G5" i="40"/>
  <c r="F20" i="40"/>
  <c r="C13" i="40"/>
  <c r="BA22" i="40"/>
  <c r="P7" i="40"/>
  <c r="O26" i="40"/>
  <c r="B25" i="40"/>
  <c r="F25" i="40"/>
  <c r="BA11" i="40"/>
  <c r="X33" i="40"/>
  <c r="F21" i="40"/>
  <c r="E5" i="40"/>
  <c r="B7" i="40"/>
  <c r="G17" i="40"/>
  <c r="T26" i="40" l="1"/>
  <c r="Y26" i="40" s="1"/>
  <c r="U7" i="40"/>
  <c r="Z7" i="40" s="1"/>
  <c r="T14" i="40"/>
  <c r="Y14" i="40" s="1"/>
  <c r="T25" i="40"/>
  <c r="Y25" i="40" s="1"/>
  <c r="U5" i="40"/>
  <c r="P30" i="40"/>
  <c r="U30" i="40" s="1"/>
  <c r="V7" i="40"/>
  <c r="AA7" i="40" s="1"/>
  <c r="S14" i="40"/>
  <c r="X14" i="40" s="1"/>
  <c r="R14" i="40"/>
  <c r="W14" i="40" s="1"/>
  <c r="T24" i="40"/>
  <c r="Y24" i="40" s="1"/>
  <c r="U22" i="40"/>
  <c r="Z22" i="40" s="1"/>
  <c r="U9" i="40"/>
  <c r="Z9" i="40" s="1"/>
  <c r="V16" i="40"/>
  <c r="AA16" i="40" s="1"/>
  <c r="T10" i="40"/>
  <c r="Y10" i="40" s="1"/>
  <c r="U26" i="40"/>
  <c r="Z26" i="40" s="1"/>
  <c r="T6" i="40"/>
  <c r="Y6" i="40" s="1"/>
  <c r="V10" i="40"/>
  <c r="AA10" i="40" s="1"/>
  <c r="V15" i="40"/>
  <c r="AA15" i="40" s="1"/>
  <c r="V8" i="40"/>
  <c r="AA8" i="40" s="1"/>
  <c r="S27" i="40"/>
  <c r="X27" i="40" s="1"/>
  <c r="R27" i="40"/>
  <c r="W27" i="40" s="1"/>
  <c r="U24" i="40"/>
  <c r="Z24" i="40" s="1"/>
  <c r="V9" i="40"/>
  <c r="AA9" i="40" s="1"/>
  <c r="R17" i="40"/>
  <c r="W17" i="40" s="1"/>
  <c r="S17" i="40"/>
  <c r="X17" i="40" s="1"/>
  <c r="T19" i="40"/>
  <c r="Y19" i="40" s="1"/>
  <c r="U20" i="40"/>
  <c r="Z20" i="40" s="1"/>
  <c r="R23" i="40"/>
  <c r="W23" i="40" s="1"/>
  <c r="S23" i="40"/>
  <c r="X23" i="40" s="1"/>
  <c r="S24" i="40"/>
  <c r="X24" i="40" s="1"/>
  <c r="R24" i="40"/>
  <c r="W24" i="40" s="1"/>
  <c r="R28" i="40"/>
  <c r="W28" i="40" s="1"/>
  <c r="S28" i="40"/>
  <c r="X28" i="40" s="1"/>
  <c r="T29" i="40"/>
  <c r="Y29" i="40" s="1"/>
  <c r="R9" i="40"/>
  <c r="W9" i="40" s="1"/>
  <c r="S9" i="40"/>
  <c r="X9" i="40" s="1"/>
  <c r="V18" i="40"/>
  <c r="AA18" i="40" s="1"/>
  <c r="R29" i="40"/>
  <c r="W29" i="40" s="1"/>
  <c r="S29" i="40"/>
  <c r="X29" i="40" s="1"/>
  <c r="V21" i="40"/>
  <c r="AA21" i="40" s="1"/>
  <c r="T28" i="40"/>
  <c r="Y28" i="40" s="1"/>
  <c r="R22" i="40"/>
  <c r="W22" i="40" s="1"/>
  <c r="S22" i="40"/>
  <c r="X22" i="40" s="1"/>
  <c r="T23" i="40"/>
  <c r="Y23" i="40" s="1"/>
  <c r="T21" i="40"/>
  <c r="Y21" i="40" s="1"/>
  <c r="T17" i="40"/>
  <c r="Y17" i="40" s="1"/>
  <c r="U12" i="40"/>
  <c r="Z12" i="40" s="1"/>
  <c r="T8" i="40"/>
  <c r="Y8" i="40" s="1"/>
  <c r="S15" i="40"/>
  <c r="X15" i="40" s="1"/>
  <c r="R15" i="40"/>
  <c r="W15" i="40" s="1"/>
  <c r="V19" i="40"/>
  <c r="AA19" i="40" s="1"/>
  <c r="T22" i="40"/>
  <c r="Y22" i="40" s="1"/>
  <c r="T7" i="40"/>
  <c r="Y7" i="40" s="1"/>
  <c r="V14" i="40"/>
  <c r="AA14" i="40" s="1"/>
  <c r="S10" i="40"/>
  <c r="X10" i="40" s="1"/>
  <c r="R10" i="40"/>
  <c r="W10" i="40" s="1"/>
  <c r="U17" i="40"/>
  <c r="Z17" i="40" s="1"/>
  <c r="S12" i="40"/>
  <c r="X12" i="40" s="1"/>
  <c r="R12" i="40"/>
  <c r="W12" i="40" s="1"/>
  <c r="R18" i="40"/>
  <c r="W18" i="40" s="1"/>
  <c r="S18" i="40"/>
  <c r="X18" i="40" s="1"/>
  <c r="V17" i="40"/>
  <c r="AA17" i="40" s="1"/>
  <c r="V6" i="40"/>
  <c r="AA6" i="40" s="1"/>
  <c r="S8" i="40"/>
  <c r="X8" i="40" s="1"/>
  <c r="R8" i="40"/>
  <c r="W8" i="40" s="1"/>
  <c r="S16" i="40"/>
  <c r="X16" i="40" s="1"/>
  <c r="R16" i="40"/>
  <c r="W16" i="40" s="1"/>
  <c r="S21" i="40"/>
  <c r="X21" i="40" s="1"/>
  <c r="R21" i="40"/>
  <c r="W21" i="40" s="1"/>
  <c r="U25" i="40"/>
  <c r="Z25" i="40" s="1"/>
  <c r="U14" i="40"/>
  <c r="Z14" i="40" s="1"/>
  <c r="T11" i="40"/>
  <c r="Y11" i="40" s="1"/>
  <c r="U15" i="40"/>
  <c r="Z15" i="40" s="1"/>
  <c r="T9" i="40"/>
  <c r="Y9" i="40" s="1"/>
  <c r="V20" i="40"/>
  <c r="AA20" i="40" s="1"/>
  <c r="V26" i="40"/>
  <c r="AA26" i="40" s="1"/>
  <c r="U18" i="40"/>
  <c r="Z18" i="40" s="1"/>
  <c r="U8" i="40"/>
  <c r="Z8" i="40" s="1"/>
  <c r="R5" i="40"/>
  <c r="O30" i="40"/>
  <c r="T30" i="40" s="1"/>
  <c r="T5" i="40"/>
  <c r="U21" i="40"/>
  <c r="Z21" i="40" s="1"/>
  <c r="T27" i="40"/>
  <c r="Y27" i="40" s="1"/>
  <c r="T13" i="40"/>
  <c r="Y13" i="40" s="1"/>
  <c r="U13" i="40"/>
  <c r="Z13" i="40" s="1"/>
  <c r="T12" i="40"/>
  <c r="Y12" i="40" s="1"/>
  <c r="V25" i="40"/>
  <c r="AA25" i="40" s="1"/>
  <c r="V11" i="40"/>
  <c r="AA11" i="40" s="1"/>
  <c r="U16" i="40"/>
  <c r="Z16" i="40" s="1"/>
  <c r="V23" i="40"/>
  <c r="AA23" i="40" s="1"/>
  <c r="U28" i="40"/>
  <c r="Z28" i="40" s="1"/>
  <c r="U6" i="40"/>
  <c r="Z6" i="40" s="1"/>
  <c r="V22" i="40"/>
  <c r="AA22" i="40" s="1"/>
  <c r="T20" i="40"/>
  <c r="Y20" i="40" s="1"/>
  <c r="S11" i="40"/>
  <c r="X11" i="40" s="1"/>
  <c r="R11" i="40"/>
  <c r="W11" i="40" s="1"/>
  <c r="U10" i="40"/>
  <c r="Z10" i="40" s="1"/>
  <c r="S19" i="40"/>
  <c r="X19" i="40" s="1"/>
  <c r="R19" i="40"/>
  <c r="W19" i="40" s="1"/>
  <c r="T16" i="40"/>
  <c r="Y16" i="40" s="1"/>
  <c r="V5" i="40"/>
  <c r="Q30" i="40"/>
  <c r="V30" i="40" s="1"/>
  <c r="V29" i="40"/>
  <c r="AA29" i="40" s="1"/>
  <c r="V13" i="40"/>
  <c r="AA13" i="40" s="1"/>
  <c r="S13" i="40"/>
  <c r="X13" i="40" s="1"/>
  <c r="R13" i="40"/>
  <c r="W13" i="40" s="1"/>
  <c r="U11" i="40"/>
  <c r="Z11" i="40" s="1"/>
  <c r="S25" i="40"/>
  <c r="X25" i="40" s="1"/>
  <c r="AB25" i="40" s="1"/>
  <c r="R25" i="40"/>
  <c r="W25" i="40" s="1"/>
  <c r="T18" i="40"/>
  <c r="Y18" i="40" s="1"/>
  <c r="U23" i="40"/>
  <c r="Z23" i="40" s="1"/>
  <c r="S20" i="40"/>
  <c r="X20" i="40" s="1"/>
  <c r="R20" i="40"/>
  <c r="W20" i="40" s="1"/>
  <c r="R26" i="40"/>
  <c r="W26" i="40" s="1"/>
  <c r="S26" i="40"/>
  <c r="X26" i="40" s="1"/>
  <c r="T15" i="40"/>
  <c r="Y15" i="40" s="1"/>
  <c r="R7" i="40"/>
  <c r="W7" i="40" s="1"/>
  <c r="S7" i="40"/>
  <c r="X7" i="40" s="1"/>
  <c r="S6" i="40"/>
  <c r="N30" i="40"/>
  <c r="S30" i="40" s="1"/>
  <c r="R6" i="40"/>
  <c r="W6" i="40" s="1"/>
  <c r="U19" i="40"/>
  <c r="Z19" i="40" s="1"/>
  <c r="V28" i="40"/>
  <c r="AA28" i="40" s="1"/>
  <c r="V27" i="40"/>
  <c r="AA27" i="40" s="1"/>
  <c r="U27" i="40"/>
  <c r="Z27" i="40" s="1"/>
  <c r="V12" i="40"/>
  <c r="AA12" i="40" s="1"/>
  <c r="U29" i="40"/>
  <c r="Z29" i="40" s="1"/>
  <c r="V24" i="40"/>
  <c r="AA24" i="40" s="1"/>
  <c r="AB20" i="40" l="1"/>
  <c r="AB21" i="40"/>
  <c r="AB8" i="40"/>
  <c r="AB9" i="40"/>
  <c r="AB14" i="40"/>
  <c r="AB10" i="40"/>
  <c r="AB26" i="40"/>
  <c r="AB11" i="40"/>
  <c r="R30" i="40"/>
  <c r="W30" i="40" s="1"/>
  <c r="W5" i="40"/>
  <c r="K16" i="42" s="1"/>
  <c r="AB29" i="40"/>
  <c r="AB7" i="40"/>
  <c r="AB24" i="40"/>
  <c r="AB27" i="40"/>
  <c r="X6" i="40"/>
  <c r="K18" i="42"/>
  <c r="AB22" i="40"/>
  <c r="AB19" i="40"/>
  <c r="AB16" i="40"/>
  <c r="AB12" i="40"/>
  <c r="AB13" i="40"/>
  <c r="K21" i="42"/>
  <c r="AA5" i="40"/>
  <c r="AA30" i="40" s="1"/>
  <c r="Y5" i="40"/>
  <c r="K19" i="42"/>
  <c r="AB18" i="40"/>
  <c r="AB15" i="40"/>
  <c r="AB28" i="40"/>
  <c r="AB23" i="40"/>
  <c r="AB17" i="40"/>
  <c r="Z5" i="40"/>
  <c r="Z30" i="40" s="1"/>
  <c r="K20" i="42"/>
  <c r="AB5" i="40" l="1"/>
  <c r="Y30" i="40"/>
  <c r="X16" i="42"/>
  <c r="Y16" i="42"/>
  <c r="W16" i="42"/>
  <c r="V16" i="42"/>
  <c r="X20" i="42"/>
  <c r="V20" i="42"/>
  <c r="W20" i="42"/>
  <c r="Y20" i="42"/>
  <c r="V21" i="42"/>
  <c r="W21" i="42"/>
  <c r="X21" i="42"/>
  <c r="Y21" i="42"/>
  <c r="X30" i="40"/>
  <c r="AB6" i="40"/>
  <c r="W19" i="42" l="1"/>
  <c r="X19" i="42"/>
  <c r="V19" i="42"/>
  <c r="Y19" i="42"/>
  <c r="Y18" i="42"/>
  <c r="V18" i="42"/>
  <c r="X18" i="42"/>
  <c r="W18" i="42"/>
  <c r="AB30" i="40"/>
  <c r="AE5" i="40" s="1"/>
</calcChain>
</file>

<file path=xl/comments1.xml><?xml version="1.0" encoding="utf-8"?>
<comments xmlns="http://schemas.openxmlformats.org/spreadsheetml/2006/main">
  <authors>
    <author>保健福祉課022</author>
    <author>厚生労働省ネットワークシステム</author>
    <author>保健福祉課066</author>
  </authors>
  <commentList>
    <comment ref="AN12" authorId="0" shapeId="0">
      <text>
        <r>
          <rPr>
            <b/>
            <sz val="9"/>
            <color indexed="81"/>
            <rFont val="ＭＳ Ｐゴシック"/>
            <family val="3"/>
            <charset val="128"/>
          </rPr>
          <t xml:space="preserve">日付・指令保福番号:
</t>
        </r>
        <r>
          <rPr>
            <sz val="9"/>
            <color indexed="81"/>
            <rFont val="ＭＳ Ｐゴシック"/>
            <family val="3"/>
            <charset val="128"/>
          </rPr>
          <t>交付決定通知書に記載されています。</t>
        </r>
      </text>
    </comment>
    <comment ref="AN14" authorId="1" shapeId="0">
      <text>
        <r>
          <rPr>
            <b/>
            <sz val="9"/>
            <color indexed="81"/>
            <rFont val="MS P ゴシック"/>
            <family val="3"/>
            <charset val="128"/>
          </rPr>
          <t>交付決定額:</t>
        </r>
        <r>
          <rPr>
            <sz val="9"/>
            <color indexed="81"/>
            <rFont val="MS P ゴシック"/>
            <family val="3"/>
            <charset val="128"/>
          </rPr>
          <t xml:space="preserve">
本欄の金額は、別添１のM列合計額が表示されます。交付決定通知書の額と一致してることを必ず確認してください。
</t>
        </r>
      </text>
    </comment>
    <comment ref="X16" authorId="2" shapeId="0">
      <text>
        <r>
          <rPr>
            <sz val="9"/>
            <color indexed="81"/>
            <rFont val="MS P ゴシック"/>
            <family val="3"/>
            <charset val="128"/>
          </rPr>
          <t>▲とともに金額が表示されている場合、岡山県にその額を返還します。後日、納付書を送付しますので、それで納めてください。
（この例では、慰労金振込手数料として２千円申請していたにが、実際は１千円しかかからなかったので返還する例を示しています。）</t>
        </r>
      </text>
    </comment>
    <comment ref="AN16" authorId="1" shapeId="0">
      <text>
        <r>
          <rPr>
            <b/>
            <sz val="9"/>
            <color indexed="81"/>
            <rFont val="MS P ゴシック"/>
            <family val="3"/>
            <charset val="128"/>
          </rPr>
          <t xml:space="preserve">精算額:
</t>
        </r>
        <r>
          <rPr>
            <sz val="9"/>
            <color indexed="81"/>
            <rFont val="MS P ゴシック"/>
            <family val="3"/>
            <charset val="128"/>
          </rPr>
          <t>本欄の金額は、別添１のW列合計額が表示されます。交付決定額に比べて過少の場合、右横に表示された金額を岡山県に返還します。</t>
        </r>
      </text>
    </comment>
  </commentList>
</comments>
</file>

<file path=xl/comments2.xml><?xml version="1.0" encoding="utf-8"?>
<comments xmlns="http://schemas.openxmlformats.org/spreadsheetml/2006/main">
  <authors>
    <author>厚生労働省ネットワークシステム</author>
    <author>保健福祉課066</author>
    <author>中濱 広太</author>
    <author>保健福祉課022</author>
  </authors>
  <commentList>
    <comment ref="M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R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W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AB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B5" authorId="1" shapeId="0">
      <text>
        <r>
          <rPr>
            <sz val="9"/>
            <color indexed="81"/>
            <rFont val="MS P ゴシック"/>
            <family val="3"/>
            <charset val="128"/>
          </rPr>
          <t xml:space="preserve">個票のシート名称が　個票１　個票２　個票３　
のように、個票＋連番になっていないと、この別添に表示されません。
</t>
        </r>
      </text>
    </comment>
    <comment ref="I5" authorId="1" shapeId="0">
      <text>
        <r>
          <rPr>
            <sz val="14"/>
            <color indexed="81"/>
            <rFont val="MS P ゴシック"/>
            <family val="3"/>
            <charset val="128"/>
          </rPr>
          <t xml:space="preserve">水色のセルのみ、交付決定通知書をもとに金額を入力してください。
個票を入力できていれば、差引課不足額まで自動的に計算されます。
</t>
        </r>
      </text>
    </comment>
    <comment ref="AC5" authorId="2" shapeId="0">
      <text>
        <r>
          <rPr>
            <b/>
            <sz val="10"/>
            <color indexed="81"/>
            <rFont val="ＭＳ Ｐゴシック"/>
            <family val="3"/>
            <charset val="128"/>
          </rPr>
          <t xml:space="preserve">差し引き過不足額合計:
</t>
        </r>
        <r>
          <rPr>
            <sz val="10"/>
            <color indexed="81"/>
            <rFont val="ＭＳ Ｐゴシック"/>
            <family val="3"/>
            <charset val="128"/>
          </rPr>
          <t xml:space="preserve">この列に表示されている金額の合計額を岡山県に返還します。
</t>
        </r>
      </text>
    </comment>
    <comment ref="A30" authorId="3" shapeId="0">
      <text>
        <r>
          <rPr>
            <b/>
            <sz val="18"/>
            <color indexed="81"/>
            <rFont val="ＭＳ Ｐゴシック"/>
            <family val="3"/>
            <charset val="128"/>
          </rPr>
          <t xml:space="preserve">行が不足する場合：
</t>
        </r>
        <r>
          <rPr>
            <sz val="18"/>
            <color indexed="81"/>
            <rFont val="ＭＳ Ｐゴシック"/>
            <family val="3"/>
            <charset val="128"/>
          </rPr>
          <t>行の追加には、シート保護の解除が必要です。
行の追加が必要な場合に限り、保護解除のパスワードをお伝えしますので、086-226-7965（岡山県医療・福祉従事者支援センター　介護施設従事者支援班）までご連絡ください。</t>
        </r>
      </text>
    </comment>
  </commentList>
</comments>
</file>

<file path=xl/comments3.xml><?xml version="1.0" encoding="utf-8"?>
<comments xmlns="http://schemas.openxmlformats.org/spreadsheetml/2006/main">
  <authors>
    <author>shien09</author>
    <author>厚生労働省ネットワークシステム</author>
    <author>保健福祉課066</author>
  </authors>
  <commentList>
    <comment ref="H7" authorId="0" shapeId="0">
      <text>
        <r>
          <rPr>
            <b/>
            <sz val="9"/>
            <color indexed="81"/>
            <rFont val="MS P ゴシック"/>
            <family val="3"/>
            <charset val="128"/>
          </rPr>
          <t>指定の番号:</t>
        </r>
        <r>
          <rPr>
            <sz val="9"/>
            <color indexed="81"/>
            <rFont val="MS P ゴシック"/>
            <family val="3"/>
            <charset val="128"/>
          </rPr>
          <t>有料老人ホーム等介護保険事業所番号がない高齢者施設は県㏋の「介護保険外施設識別番号」を記入し、地域包括支援センター等市町村事業者は保険者番号を記入してください。</t>
        </r>
      </text>
    </comment>
    <comment ref="AV8" authorId="1" shapeId="0">
      <text>
        <r>
          <rPr>
            <b/>
            <sz val="9"/>
            <color indexed="81"/>
            <rFont val="MS P ゴシック"/>
            <family val="3"/>
            <charset val="128"/>
          </rPr>
          <t>「定員」：</t>
        </r>
        <r>
          <rPr>
            <sz val="9"/>
            <color indexed="81"/>
            <rFont val="MS P ゴシック"/>
            <family val="3"/>
            <charset val="128"/>
          </rPr>
          <t>訪問系サービスは記入不要です。</t>
        </r>
      </text>
    </comment>
    <comment ref="X10" authorId="0" shapeId="0">
      <text>
        <r>
          <rPr>
            <b/>
            <sz val="9"/>
            <color indexed="81"/>
            <rFont val="MS P ゴシック"/>
            <family val="3"/>
            <charset val="128"/>
          </rPr>
          <t xml:space="preserve">「サービス種類コード」：
</t>
        </r>
        <r>
          <rPr>
            <sz val="9"/>
            <color indexed="81"/>
            <rFont val="MS P ゴシック"/>
            <family val="3"/>
            <charset val="128"/>
          </rPr>
          <t xml:space="preserve">介護保険外施設は「99」を入力してください。
</t>
        </r>
      </text>
    </comment>
    <comment ref="AV10"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様式３（介護慰労金受給職員表）の記入情報（事業所番号別、慰労金の額別の人数）と一致するようにして下さい。</t>
        </r>
      </text>
    </comment>
    <comment ref="AI24" authorId="2" shapeId="0">
      <text>
        <r>
          <rPr>
            <sz val="9"/>
            <color indexed="81"/>
            <rFont val="MS P ゴシック"/>
            <family val="3"/>
            <charset val="128"/>
          </rPr>
          <t>支出額のうち、今回申請した補助金を充てた額を入力してください。</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「今回実績額」：</t>
        </r>
        <r>
          <rPr>
            <sz val="9"/>
            <color indexed="81"/>
            <rFont val="MS P ゴシック"/>
            <family val="3"/>
            <charset val="128"/>
          </rPr>
          <t xml:space="preserve">
支出額のうち、今回申請した補助金を充てた額を手入力してください。
</t>
        </r>
        <r>
          <rPr>
            <b/>
            <sz val="9"/>
            <color indexed="81"/>
            <rFont val="MS P ゴシック"/>
            <family val="3"/>
            <charset val="128"/>
          </rPr>
          <t xml:space="preserve">「既確定分」：
</t>
        </r>
        <r>
          <rPr>
            <sz val="9"/>
            <color indexed="81"/>
            <rFont val="MS P ゴシック"/>
            <family val="3"/>
            <charset val="128"/>
          </rPr>
          <t xml:space="preserve">補助上限額は、当該事業所が今年度を通じて補助を受けられる上限額です。このため、当該事業所が今年度中に、既に当該事業の実績報告を行っている場合は、その額を記入して下さい。
</t>
        </r>
      </text>
    </comment>
    <comment ref="H37" authorId="2" shapeId="0">
      <text>
        <r>
          <rPr>
            <sz val="9"/>
            <color indexed="81"/>
            <rFont val="MS P ゴシック"/>
            <family val="3"/>
            <charset val="128"/>
          </rPr>
          <t>領収書の金額をもとに、今回申請した物品・経費に対する実支出額を入力してください。
再開環境整備助成事業や他事業所と購入経費を按分した場合、領収書の金額を按分した額で計算してください。</t>
        </r>
      </text>
    </comment>
    <comment ref="AV39" authorId="1"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保健福祉課022</author>
    <author>保健福祉課066</author>
  </authors>
  <commentList>
    <comment ref="K9" authorId="0" shapeId="0">
      <text>
        <r>
          <rPr>
            <b/>
            <sz val="9"/>
            <color indexed="81"/>
            <rFont val="ＭＳ Ｐゴシック"/>
            <family val="3"/>
            <charset val="128"/>
          </rPr>
          <t>補助対象物品総支出額：</t>
        </r>
        <r>
          <rPr>
            <sz val="9"/>
            <color indexed="81"/>
            <rFont val="ＭＳ Ｐゴシック"/>
            <family val="3"/>
            <charset val="128"/>
          </rPr>
          <t xml:space="preserve">
領収書の額を入力し、合計が様式２の『２．感染症対策を徹底した上での介護サービス提供支援事業』の支出額と一致することを確認してください。
</t>
        </r>
      </text>
    </comment>
    <comment ref="C13" authorId="1" shapeId="0">
      <text>
        <r>
          <rPr>
            <sz val="9"/>
            <color indexed="81"/>
            <rFont val="MS P ゴシック"/>
            <family val="3"/>
            <charset val="128"/>
          </rPr>
          <t>再開環境整備助成事業や他事業所と購入経費を按分した場合、領収書の金額を按分した額を入力してください。
今回の例では、領収書金額1,800,000円の購入経費を2：1で、再開環境整備助成事業と按分した例を示しています。</t>
        </r>
      </text>
    </comment>
    <comment ref="C18" authorId="1" shapeId="0">
      <text>
        <r>
          <rPr>
            <sz val="9"/>
            <color indexed="81"/>
            <rFont val="MS P ゴシック"/>
            <family val="3"/>
            <charset val="128"/>
          </rPr>
          <t>衛生用品等以外の物品・経費については、感染対策に必要な係増し経費であることが分かる旨を簡潔に記載してください。</t>
        </r>
      </text>
    </comment>
  </commentList>
</comments>
</file>

<file path=xl/comments5.xml><?xml version="1.0" encoding="utf-8"?>
<comments xmlns="http://schemas.openxmlformats.org/spreadsheetml/2006/main">
  <authors>
    <author>保健福祉課022</author>
  </authors>
  <commentList>
    <comment ref="K9" authorId="0" shapeId="0">
      <text>
        <r>
          <rPr>
            <b/>
            <sz val="9"/>
            <color indexed="81"/>
            <rFont val="ＭＳ Ｐゴシック"/>
            <family val="3"/>
            <charset val="128"/>
          </rPr>
          <t>補助対象物品総支出額：</t>
        </r>
        <r>
          <rPr>
            <sz val="9"/>
            <color indexed="81"/>
            <rFont val="ＭＳ Ｐゴシック"/>
            <family val="3"/>
            <charset val="128"/>
          </rPr>
          <t xml:space="preserve">
領収書の額を入力し、合計が様式２の『４．在宅サービス事業所における環境整備への助成事業』の支出額と一致することを確認してください。
</t>
        </r>
      </text>
    </comment>
  </commentList>
</comments>
</file>

<file path=xl/comments6.xml><?xml version="1.0" encoding="utf-8"?>
<comments xmlns="http://schemas.openxmlformats.org/spreadsheetml/2006/main">
  <authors>
    <author>厚生労働省ネットワークシステム</author>
    <author>保健福祉課066</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P10" authorId="1" shapeId="0">
      <text>
        <r>
          <rPr>
            <sz val="9"/>
            <color indexed="81"/>
            <rFont val="MS P ゴシック"/>
            <family val="3"/>
            <charset val="128"/>
          </rPr>
          <t>必ず「あり」であることを確認してください。</t>
        </r>
      </text>
    </comment>
    <comment ref="Q10" authorId="1" shapeId="0">
      <text>
        <r>
          <rPr>
            <sz val="9"/>
            <color indexed="81"/>
            <rFont val="MS P ゴシック"/>
            <family val="3"/>
            <charset val="128"/>
          </rPr>
          <t>必ず「なし」であることを確認してください。</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
</t>
        </r>
        <r>
          <rPr>
            <b/>
            <sz val="9"/>
            <color indexed="81"/>
            <rFont val="MS P ゴシック"/>
            <family val="3"/>
            <charset val="128"/>
          </rPr>
          <t>「他法人での慰労金の申請の有無」：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可」を入力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事業所が職員に対して、実際に慰労金を支給した日付及び支払金額を記入して下さい。（交付申請時は空欄可）
なお、各事業所が職員に支給したことを証明する資料（入金記録等）は、実績報告書に添付する必要があります。</t>
        </r>
      </text>
    </comment>
    <comment ref="W95"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<sst xmlns="http://schemas.openxmlformats.org/spreadsheetml/2006/main" count="648" uniqueCount="341">
  <si>
    <t>殿</t>
    <rPh sb="0" eb="1">
      <t>トノ</t>
    </rPh>
    <phoneticPr fontId="4"/>
  </si>
  <si>
    <t>日</t>
    <rPh sb="0" eb="1">
      <t>ニチ</t>
    </rPh>
    <phoneticPr fontId="4"/>
  </si>
  <si>
    <t>月</t>
    <rPh sb="0" eb="1">
      <t>ゲツ</t>
    </rPh>
    <phoneticPr fontId="4"/>
  </si>
  <si>
    <t>年</t>
    <rPh sb="0" eb="1">
      <t>ネン</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</si>
  <si>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</si>
  <si>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</si>
  <si>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</si>
  <si>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</si>
  <si>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</si>
  <si>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</si>
  <si>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</si>
  <si>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</si>
  <si>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事業所名称</t>
    <rPh sb="0" eb="3">
      <t>ジギョウショ</t>
    </rPh>
    <rPh sb="3" eb="5">
      <t>メイショウ</t>
    </rPh>
    <phoneticPr fontId="4"/>
  </si>
  <si>
    <t>連絡先</t>
    <rPh sb="0" eb="3">
      <t>レンラクサキ</t>
    </rPh>
    <phoneticPr fontId="4"/>
  </si>
  <si>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</si>
  <si>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</si>
  <si>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</si>
  <si>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</si>
  <si>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</si>
  <si>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</si>
  <si>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</si>
  <si>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</si>
  <si>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</si>
  <si>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</si>
  <si>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</si>
  <si>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</si>
  <si>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</si>
  <si>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</si>
  <si>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</si>
  <si>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</si>
  <si>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</si>
  <si>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</si>
  <si>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</si>
  <si>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</si>
  <si>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</si>
  <si>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</si>
  <si>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</si>
  <si>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</si>
  <si>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</si>
  <si>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</si>
  <si>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科目</t>
    <rPh sb="0" eb="2">
      <t>カモク</t>
    </rPh>
    <phoneticPr fontId="4"/>
  </si>
  <si>
    <t>No.</t>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</si>
  <si>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</si>
  <si>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</si>
  <si>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</si>
  <si>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</si>
  <si>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</si>
  <si>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</si>
  <si>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</si>
  <si>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</si>
  <si>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岩手県</t>
    <phoneticPr fontId="4"/>
  </si>
  <si>
    <t>秋田県</t>
    <phoneticPr fontId="4"/>
  </si>
  <si>
    <t>栃木県</t>
    <phoneticPr fontId="4"/>
  </si>
  <si>
    <t>群馬県</t>
    <phoneticPr fontId="4"/>
  </si>
  <si>
    <t>東京都</t>
    <phoneticPr fontId="4"/>
  </si>
  <si>
    <t>千葉県</t>
    <phoneticPr fontId="4"/>
  </si>
  <si>
    <t>埼玉県</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</si>
  <si>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</si>
  <si>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</si>
  <si>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</si>
  <si>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</si>
  <si>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</si>
  <si>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</si>
  <si>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</si>
  <si>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茨城県</t>
    <phoneticPr fontId="4"/>
  </si>
  <si>
    <t>福島県</t>
    <phoneticPr fontId="4"/>
  </si>
  <si>
    <t>山形県</t>
    <phoneticPr fontId="4"/>
  </si>
  <si>
    <t xml:space="preserve"> 申請法人住所</t>
    <rPh sb="1" eb="3">
      <t>シンセイ</t>
    </rPh>
    <rPh sb="3" eb="5">
      <t>ホウジン</t>
    </rPh>
    <rPh sb="5" eb="7">
      <t>ジュウショ</t>
    </rPh>
    <phoneticPr fontId="4"/>
  </si>
  <si>
    <t>陽性者(濃厚接触者)発生施設</t>
    <phoneticPr fontId="4"/>
  </si>
  <si>
    <t>対象期間の勤務が９日以下</t>
    <phoneticPr fontId="4"/>
  </si>
  <si>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</si>
  <si>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</si>
  <si>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4"/>
  </si>
  <si>
    <t>対象期間の勤務が9日以下</t>
    <phoneticPr fontId="4"/>
  </si>
  <si>
    <t>〒</t>
    <phoneticPr fontId="4"/>
  </si>
  <si>
    <t>青森県</t>
    <phoneticPr fontId="4"/>
  </si>
  <si>
    <t>宮城県</t>
    <phoneticPr fontId="4"/>
  </si>
  <si>
    <t>沖縄県</t>
    <rPh sb="0" eb="3">
      <t>オキナワケン</t>
    </rPh>
    <phoneticPr fontId="4"/>
  </si>
  <si>
    <t>北海道</t>
    <phoneticPr fontId="4"/>
  </si>
  <si>
    <t>サービス種類コード</t>
    <rPh sb="4" eb="6">
      <t>シュルイ</t>
    </rPh>
    <phoneticPr fontId="4"/>
  </si>
  <si>
    <t>人</t>
    <rPh sb="0" eb="1">
      <t>ニン</t>
    </rPh>
    <phoneticPr fontId="4"/>
  </si>
  <si>
    <t>岡山県知事</t>
    <rPh sb="0" eb="3">
      <t>オカヤマケン</t>
    </rPh>
    <rPh sb="3" eb="5">
      <t>チジ</t>
    </rPh>
    <phoneticPr fontId="4"/>
  </si>
  <si>
    <t>令和２年度新型コロナウイルス感染症緊急包括支援交付金（介護分）に係る実績報告書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29" eb="30">
      <t>ブン</t>
    </rPh>
    <rPh sb="32" eb="33">
      <t>カカ</t>
    </rPh>
    <rPh sb="34" eb="36">
      <t>ジッセキ</t>
    </rPh>
    <rPh sb="36" eb="38">
      <t>ホウコク</t>
    </rPh>
    <phoneticPr fontId="4"/>
  </si>
  <si>
    <t>令和</t>
    <rPh sb="0" eb="2">
      <t>レイワ</t>
    </rPh>
    <phoneticPr fontId="4"/>
  </si>
  <si>
    <t>月</t>
    <rPh sb="0" eb="1">
      <t>ガツ</t>
    </rPh>
    <phoneticPr fontId="4"/>
  </si>
  <si>
    <t>住所</t>
    <rPh sb="0" eb="2">
      <t>ジュウショ</t>
    </rPh>
    <phoneticPr fontId="4"/>
  </si>
  <si>
    <t>郵便番号</t>
    <rPh sb="0" eb="2">
      <t>ユウビン</t>
    </rPh>
    <rPh sb="2" eb="4">
      <t>バンゴウ</t>
    </rPh>
    <phoneticPr fontId="4"/>
  </si>
  <si>
    <t>介護保険
事業所番号
または指定の番号</t>
    <rPh sb="0" eb="2">
      <t>カイゴ</t>
    </rPh>
    <rPh sb="2" eb="4">
      <t>ホケン</t>
    </rPh>
    <rPh sb="5" eb="8">
      <t>ジギョウショ</t>
    </rPh>
    <rPh sb="8" eb="10">
      <t>バンゴウ</t>
    </rPh>
    <rPh sb="14" eb="16">
      <t>シテイ</t>
    </rPh>
    <rPh sb="17" eb="19">
      <t>バンゴウ</t>
    </rPh>
    <phoneticPr fontId="4"/>
  </si>
  <si>
    <t>事業所・施設名</t>
    <rPh sb="0" eb="3">
      <t>ジギョウショ</t>
    </rPh>
    <rPh sb="4" eb="7">
      <t>シセツメイ</t>
    </rPh>
    <phoneticPr fontId="4"/>
  </si>
  <si>
    <t>代表となる
事業所・施設名</t>
    <rPh sb="0" eb="2">
      <t>ダイヒョウ</t>
    </rPh>
    <rPh sb="6" eb="9">
      <t>ジギョウショ</t>
    </rPh>
    <rPh sb="10" eb="13">
      <t>シセツメイ</t>
    </rPh>
    <phoneticPr fontId="4"/>
  </si>
  <si>
    <t>介護
慰労金</t>
    <rPh sb="0" eb="2">
      <t>カイゴ</t>
    </rPh>
    <rPh sb="3" eb="6">
      <t>イロウキン</t>
    </rPh>
    <phoneticPr fontId="4"/>
  </si>
  <si>
    <t>感染対策
費用助成
事業</t>
    <rPh sb="0" eb="2">
      <t>カンセン</t>
    </rPh>
    <rPh sb="2" eb="4">
      <t>タイサク</t>
    </rPh>
    <rPh sb="5" eb="7">
      <t>ヒヨウ</t>
    </rPh>
    <rPh sb="7" eb="8">
      <t>スケ</t>
    </rPh>
    <rPh sb="8" eb="9">
      <t>シゲル</t>
    </rPh>
    <rPh sb="10" eb="12">
      <t>ジギョウ</t>
    </rPh>
    <phoneticPr fontId="4"/>
  </si>
  <si>
    <t>個別再開
支援助成
事業</t>
    <rPh sb="0" eb="2">
      <t>コベツ</t>
    </rPh>
    <rPh sb="2" eb="4">
      <t>サイカイ</t>
    </rPh>
    <rPh sb="5" eb="7">
      <t>シエン</t>
    </rPh>
    <rPh sb="7" eb="9">
      <t>ジョセイ</t>
    </rPh>
    <rPh sb="10" eb="12">
      <t>ジギョウ</t>
    </rPh>
    <phoneticPr fontId="4"/>
  </si>
  <si>
    <t>再開環境
整備助成
事業</t>
    <rPh sb="0" eb="2">
      <t>サイカイ</t>
    </rPh>
    <rPh sb="2" eb="4">
      <t>カンキョウ</t>
    </rPh>
    <rPh sb="5" eb="7">
      <t>セイビ</t>
    </rPh>
    <rPh sb="7" eb="9">
      <t>ジョセイ</t>
    </rPh>
    <rPh sb="10" eb="12">
      <t>ジギョウ</t>
    </rPh>
    <phoneticPr fontId="4"/>
  </si>
  <si>
    <t>サービス種別</t>
    <rPh sb="4" eb="6">
      <t>シュベツ</t>
    </rPh>
    <phoneticPr fontId="4"/>
  </si>
  <si>
    <t>　</t>
    <phoneticPr fontId="4"/>
  </si>
  <si>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</si>
  <si>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</si>
  <si>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</si>
  <si>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</si>
  <si>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認知症対応型通所介護事業所</t>
  </si>
  <si>
    <t>短期入所生活介護事業所</t>
  </si>
  <si>
    <t>短期入所療養介護事業所</t>
    <rPh sb="0" eb="2">
      <t>タンキ</t>
    </rPh>
    <rPh sb="2" eb="4">
      <t>ニュウショ</t>
    </rPh>
    <rPh sb="4" eb="6">
      <t>リョウヨウ</t>
    </rPh>
    <rPh sb="6" eb="8">
      <t>カイゴ</t>
    </rPh>
    <rPh sb="8" eb="11">
      <t>ジギョウショ</t>
    </rPh>
    <phoneticPr fontId="4"/>
  </si>
  <si>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</si>
  <si>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</si>
  <si>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</si>
  <si>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</si>
  <si>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</si>
  <si>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</si>
  <si>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</si>
  <si>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</si>
  <si>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4"/>
  </si>
  <si>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</si>
  <si>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</si>
  <si>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</si>
  <si>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</si>
  <si>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</si>
  <si>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</si>
  <si>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</si>
  <si>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</si>
  <si>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</si>
  <si>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</si>
  <si>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</si>
  <si>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</si>
  <si>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</si>
  <si>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</si>
  <si>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</si>
  <si>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</si>
  <si>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介護予防・生活支援サービス事業の事業者</t>
    <rPh sb="0" eb="2">
      <t>カイゴ</t>
    </rPh>
    <rPh sb="2" eb="4">
      <t>ヨボウ</t>
    </rPh>
    <rPh sb="5" eb="7">
      <t>セイカツ</t>
    </rPh>
    <rPh sb="7" eb="9">
      <t>シエン</t>
    </rPh>
    <rPh sb="13" eb="15">
      <t>ジギョウ</t>
    </rPh>
    <rPh sb="16" eb="19">
      <t>ジギョウシャ</t>
    </rPh>
    <phoneticPr fontId="4"/>
  </si>
  <si>
    <t>（別添２）</t>
    <rPh sb="1" eb="3">
      <t>ベッテン</t>
    </rPh>
    <phoneticPr fontId="4"/>
  </si>
  <si>
    <t>本報告書の使い方、報告の手順</t>
    <rPh sb="0" eb="1">
      <t>ホン</t>
    </rPh>
    <rPh sb="1" eb="4">
      <t>ホウコクショ</t>
    </rPh>
    <rPh sb="5" eb="6">
      <t>ツカ</t>
    </rPh>
    <rPh sb="7" eb="8">
      <t>カタ</t>
    </rPh>
    <rPh sb="9" eb="11">
      <t>ホウコク</t>
    </rPh>
    <rPh sb="12" eb="14">
      <t>テジュン</t>
    </rPh>
    <phoneticPr fontId="4"/>
  </si>
  <si>
    <t>事業所名称</t>
    <rPh sb="0" eb="3">
      <t>ジギョウショ</t>
    </rPh>
    <rPh sb="3" eb="5">
      <t>メイショウ</t>
    </rPh>
    <phoneticPr fontId="4"/>
  </si>
  <si>
    <t>介護事業所番号</t>
    <rPh sb="0" eb="2">
      <t>カイゴ</t>
    </rPh>
    <rPh sb="2" eb="5">
      <t>ジギョウショ</t>
    </rPh>
    <rPh sb="5" eb="7">
      <t>バンゴウ</t>
    </rPh>
    <phoneticPr fontId="4"/>
  </si>
  <si>
    <t>（様式２）</t>
    <rPh sb="1" eb="3">
      <t>ヨウシキ</t>
    </rPh>
    <phoneticPr fontId="4"/>
  </si>
  <si>
    <t>（１）①　</t>
  </si>
  <si>
    <t>（２）②</t>
    <phoneticPr fontId="4"/>
  </si>
  <si>
    <t>共通</t>
    <rPh sb="0" eb="2">
      <t>キョウツウ</t>
    </rPh>
    <phoneticPr fontId="4"/>
  </si>
  <si>
    <t>単価</t>
    <rPh sb="0" eb="2">
      <t>タンカ</t>
    </rPh>
    <phoneticPr fontId="4"/>
  </si>
  <si>
    <t>施設概要</t>
    <rPh sb="0" eb="2">
      <t>シセツ</t>
    </rPh>
    <rPh sb="2" eb="4">
      <t>ガイヨウ</t>
    </rPh>
    <phoneticPr fontId="4"/>
  </si>
  <si>
    <t>介護保険事業所番号又は指定の番号</t>
    <rPh sb="0" eb="2">
      <t>カイゴ</t>
    </rPh>
    <rPh sb="2" eb="4">
      <t>ホケン</t>
    </rPh>
    <rPh sb="4" eb="7">
      <t>ジギョウショ</t>
    </rPh>
    <rPh sb="7" eb="9">
      <t>バンゴウ</t>
    </rPh>
    <rPh sb="9" eb="10">
      <t>マタ</t>
    </rPh>
    <rPh sb="11" eb="13">
      <t>シテイ</t>
    </rPh>
    <rPh sb="14" eb="16">
      <t>バンゴウ</t>
    </rPh>
    <phoneticPr fontId="4"/>
  </si>
  <si>
    <t>所在地</t>
    <rPh sb="0" eb="3">
      <t>ショザイチ</t>
    </rPh>
    <phoneticPr fontId="4"/>
  </si>
  <si>
    <t>都道府県名</t>
    <rPh sb="0" eb="4">
      <t>トドウフケン</t>
    </rPh>
    <rPh sb="4" eb="5">
      <t>メイ</t>
    </rPh>
    <phoneticPr fontId="4"/>
  </si>
  <si>
    <t>担当部署名</t>
    <rPh sb="0" eb="2">
      <t>タントウ</t>
    </rPh>
    <rPh sb="2" eb="5">
      <t>ブショメイ</t>
    </rPh>
    <phoneticPr fontId="4"/>
  </si>
  <si>
    <t>提供サービス</t>
    <rPh sb="0" eb="2">
      <t>テイキョウ</t>
    </rPh>
    <phoneticPr fontId="4"/>
  </si>
  <si>
    <t>定員</t>
    <rPh sb="0" eb="2">
      <t>テイイン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</si>
  <si>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</si>
  <si>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事業区分</t>
    <rPh sb="0" eb="2">
      <t>ジギョウ</t>
    </rPh>
    <rPh sb="2" eb="4">
      <t>クブン</t>
    </rPh>
    <phoneticPr fontId="4"/>
  </si>
  <si>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4"/>
  </si>
  <si>
    <r>
      <t xml:space="preserve">  感染対策費用助成事業　</t>
    </r>
    <r>
      <rPr>
        <sz val="8"/>
        <rFont val="ＭＳ Ｐ明朝"/>
        <family val="1"/>
        <charset val="128"/>
      </rPr>
      <t>→ 2を記載</t>
    </r>
    <rPh sb="17" eb="19">
      <t>キサイ</t>
    </rPh>
    <phoneticPr fontId="4"/>
  </si>
  <si>
    <r>
      <t xml:space="preserve"> 個別再開支援助成事業　</t>
    </r>
    <r>
      <rPr>
        <sz val="8"/>
        <rFont val="ＭＳ Ｐ明朝"/>
        <family val="1"/>
        <charset val="128"/>
      </rPr>
      <t>→ 3を記載</t>
    </r>
    <rPh sb="7" eb="9">
      <t>ジョセイ</t>
    </rPh>
    <rPh sb="16" eb="18">
      <t>キサイ</t>
    </rPh>
    <phoneticPr fontId="4"/>
  </si>
  <si>
    <r>
      <t>　再開環境整備助成事業　</t>
    </r>
    <r>
      <rPr>
        <sz val="8"/>
        <rFont val="ＭＳ Ｐ明朝"/>
        <family val="1"/>
        <charset val="128"/>
      </rPr>
      <t>→ 4を記載</t>
    </r>
    <rPh sb="7" eb="9">
      <t>ジョセイ</t>
    </rPh>
    <rPh sb="16" eb="18">
      <t>キサイ</t>
    </rPh>
    <phoneticPr fontId="4"/>
  </si>
  <si>
    <t>短期入所者生活介護事業所・短期入所者療養介護事業所　のみ記入</t>
    <rPh sb="0" eb="2">
      <t>タンキ</t>
    </rPh>
    <rPh sb="2" eb="5">
      <t>ニュウショシャ</t>
    </rPh>
    <rPh sb="5" eb="7">
      <t>セイカツ</t>
    </rPh>
    <rPh sb="7" eb="9">
      <t>カイゴ</t>
    </rPh>
    <rPh sb="9" eb="12">
      <t>ジギョウショ</t>
    </rPh>
    <rPh sb="13" eb="15">
      <t>タンキ</t>
    </rPh>
    <rPh sb="15" eb="18">
      <t>ニュウショシャ</t>
    </rPh>
    <rPh sb="18" eb="20">
      <t>リョウヨウ</t>
    </rPh>
    <rPh sb="20" eb="22">
      <t>カイゴ</t>
    </rPh>
    <rPh sb="22" eb="25">
      <t>ジギョウショ</t>
    </rPh>
    <rPh sb="28" eb="30">
      <t>キニュウ</t>
    </rPh>
    <phoneticPr fontId="4"/>
  </si>
  <si>
    <t>単独型</t>
    <rPh sb="0" eb="2">
      <t>タンドク</t>
    </rPh>
    <rPh sb="2" eb="3">
      <t>ガタ</t>
    </rPh>
    <phoneticPr fontId="4"/>
  </si>
  <si>
    <t>併設型</t>
    <rPh sb="0" eb="3">
      <t>ヘイセツガタ</t>
    </rPh>
    <phoneticPr fontId="4"/>
  </si>
  <si>
    <t>空床利用型</t>
    <rPh sb="0" eb="2">
      <t>クウショウ</t>
    </rPh>
    <rPh sb="2" eb="4">
      <t>リヨウ</t>
    </rPh>
    <rPh sb="4" eb="5">
      <t>カタ</t>
    </rPh>
    <phoneticPr fontId="4"/>
  </si>
  <si>
    <t>人＋</t>
    <rPh sb="0" eb="1">
      <t>ニン</t>
    </rPh>
    <phoneticPr fontId="4"/>
  </si>
  <si>
    <t>＝</t>
    <phoneticPr fontId="4"/>
  </si>
  <si>
    <t>※定員と一致しているか要確認</t>
    <rPh sb="1" eb="3">
      <t>テイイン</t>
    </rPh>
    <rPh sb="4" eb="6">
      <t>イッチ</t>
    </rPh>
    <rPh sb="11" eb="14">
      <t>ヨウカクニン</t>
    </rPh>
    <phoneticPr fontId="4"/>
  </si>
  <si>
    <t>１．介護慰労金事業</t>
    <rPh sb="2" eb="4">
      <t>カイゴ</t>
    </rPh>
    <rPh sb="4" eb="7">
      <t>イロウキン</t>
    </rPh>
    <rPh sb="7" eb="9">
      <t>ジギョウ</t>
    </rPh>
    <phoneticPr fontId="4"/>
  </si>
  <si>
    <t>千円</t>
    <rPh sb="0" eb="2">
      <t>センエン</t>
    </rPh>
    <phoneticPr fontId="4"/>
  </si>
  <si>
    <t>慰労金の区分・人数</t>
    <rPh sb="0" eb="3">
      <t>イロウキン</t>
    </rPh>
    <rPh sb="4" eb="6">
      <t>クブン</t>
    </rPh>
    <rPh sb="7" eb="9">
      <t>ニンズウ</t>
    </rPh>
    <phoneticPr fontId="4"/>
  </si>
  <si>
    <t>20万円対象</t>
    <rPh sb="2" eb="4">
      <t>マンエン</t>
    </rPh>
    <rPh sb="4" eb="6">
      <t>タイショウ</t>
    </rPh>
    <phoneticPr fontId="4"/>
  </si>
  <si>
    <t>5万円対象</t>
    <rPh sb="1" eb="3">
      <t>マンエン</t>
    </rPh>
    <rPh sb="3" eb="5">
      <t>タイショウ</t>
    </rPh>
    <phoneticPr fontId="4"/>
  </si>
  <si>
    <t>振込手数料</t>
    <rPh sb="0" eb="5">
      <t>フリコミテスウリョウ</t>
    </rPh>
    <phoneticPr fontId="4"/>
  </si>
  <si>
    <r>
      <t>千円</t>
    </r>
    <r>
      <rPr>
        <sz val="6"/>
        <rFont val="ＭＳ Ｐ明朝"/>
        <family val="1"/>
        <charset val="128"/>
      </rPr>
      <t>（千円未満切り捨て）</t>
    </r>
    <rPh sb="0" eb="2">
      <t>センエン</t>
    </rPh>
    <rPh sb="7" eb="8">
      <t>キ</t>
    </rPh>
    <rPh sb="9" eb="10">
      <t>ス</t>
    </rPh>
    <phoneticPr fontId="4"/>
  </si>
  <si>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4"/>
  </si>
  <si>
    <t>補助上限額</t>
    <rPh sb="0" eb="2">
      <t>ホジョ</t>
    </rPh>
    <rPh sb="2" eb="5">
      <t>ジョウゲンガク</t>
    </rPh>
    <phoneticPr fontId="4"/>
  </si>
  <si>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4"/>
  </si>
  <si>
    <t>年度合計額</t>
    <rPh sb="0" eb="2">
      <t>ネンド</t>
    </rPh>
    <rPh sb="2" eb="5">
      <t>ゴウケイガク</t>
    </rPh>
    <phoneticPr fontId="4"/>
  </si>
  <si>
    <t>-</t>
  </si>
  <si>
    <t>用途・品目・数量等</t>
    <rPh sb="0" eb="2">
      <t>ヨウト</t>
    </rPh>
    <rPh sb="3" eb="5">
      <t>ヒンモク</t>
    </rPh>
    <rPh sb="6" eb="8">
      <t>スウリョウ</t>
    </rPh>
    <rPh sb="8" eb="9">
      <t>トウ</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</si>
  <si>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</si>
  <si>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</si>
  <si>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</si>
  <si>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</si>
  <si>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</si>
  <si>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</si>
  <si>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</si>
  <si>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</si>
  <si>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</si>
  <si>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4"/>
  </si>
  <si>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4"/>
  </si>
  <si>
    <t>電話による確認</t>
    <rPh sb="0" eb="2">
      <t>デンワ</t>
    </rPh>
    <rPh sb="5" eb="7">
      <t>カクニン</t>
    </rPh>
    <phoneticPr fontId="4"/>
  </si>
  <si>
    <t>円</t>
    <rPh sb="0" eb="1">
      <t>エン</t>
    </rPh>
    <phoneticPr fontId="4"/>
  </si>
  <si>
    <t>対象利用者数</t>
    <rPh sb="0" eb="2">
      <t>タイショウ</t>
    </rPh>
    <rPh sb="2" eb="5">
      <t>リヨウシャ</t>
    </rPh>
    <rPh sb="5" eb="6">
      <t>スウ</t>
    </rPh>
    <phoneticPr fontId="4"/>
  </si>
  <si>
    <t>訪問による確認</t>
    <rPh sb="0" eb="2">
      <t>ホウモン</t>
    </rPh>
    <rPh sb="5" eb="7">
      <t>カクニン</t>
    </rPh>
    <phoneticPr fontId="4"/>
  </si>
  <si>
    <t>居宅介護支援のみ
右欄に記載</t>
    <rPh sb="0" eb="2">
      <t>キョタク</t>
    </rPh>
    <rPh sb="2" eb="4">
      <t>カイゴ</t>
    </rPh>
    <rPh sb="4" eb="6">
      <t>シエン</t>
    </rPh>
    <rPh sb="9" eb="11">
      <t>ウラン</t>
    </rPh>
    <rPh sb="12" eb="14">
      <t>キサイ</t>
    </rPh>
    <phoneticPr fontId="4"/>
  </si>
  <si>
    <t>電話による確認（看護師等が協力した場合）</t>
    <rPh sb="0" eb="2">
      <t>デンワ</t>
    </rPh>
    <rPh sb="5" eb="7">
      <t>カクニン</t>
    </rPh>
    <rPh sb="8" eb="11">
      <t>カンゴシ</t>
    </rPh>
    <rPh sb="11" eb="12">
      <t>トウ</t>
    </rPh>
    <rPh sb="13" eb="15">
      <t>キョウリョク</t>
    </rPh>
    <rPh sb="17" eb="19">
      <t>バアイ</t>
    </rPh>
    <phoneticPr fontId="4"/>
  </si>
  <si>
    <t>訪問による確認（看護師等が協力した場合）</t>
    <rPh sb="0" eb="2">
      <t>ホウモン</t>
    </rPh>
    <rPh sb="5" eb="7">
      <t>カクニン</t>
    </rPh>
    <rPh sb="8" eb="11">
      <t>カンゴシ</t>
    </rPh>
    <rPh sb="11" eb="12">
      <t>トウ</t>
    </rPh>
    <rPh sb="13" eb="15">
      <t>キョウリョク</t>
    </rPh>
    <rPh sb="17" eb="19">
      <t>バアイ</t>
    </rPh>
    <phoneticPr fontId="4"/>
  </si>
  <si>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</si>
  <si>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</si>
  <si>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実績額</t>
    <rPh sb="0" eb="3">
      <t>ジッセキガク</t>
    </rPh>
    <phoneticPr fontId="4"/>
  </si>
  <si>
    <t>　　精算額　：　</t>
    <rPh sb="2" eb="4">
      <t>セイサン</t>
    </rPh>
    <rPh sb="4" eb="5">
      <t>ガク</t>
    </rPh>
    <phoneticPr fontId="4"/>
  </si>
  <si>
    <t>千円</t>
    <rPh sb="0" eb="2">
      <t>センエン</t>
    </rPh>
    <phoneticPr fontId="4"/>
  </si>
  <si>
    <t>（法人名）</t>
  </si>
  <si>
    <t>（役職・代表者名）</t>
  </si>
  <si>
    <t>様式１</t>
    <rPh sb="0" eb="2">
      <t>ヨウシキ</t>
    </rPh>
    <phoneticPr fontId="4"/>
  </si>
  <si>
    <t>交付決定額（千円）</t>
    <rPh sb="0" eb="4">
      <t>コウフケッテイ</t>
    </rPh>
    <rPh sb="4" eb="5">
      <t>ガク</t>
    </rPh>
    <rPh sb="6" eb="8">
      <t>センエン</t>
    </rPh>
    <phoneticPr fontId="4"/>
  </si>
  <si>
    <t>差し引き過不足額（千円）</t>
    <rPh sb="0" eb="1">
      <t>サ</t>
    </rPh>
    <rPh sb="2" eb="3">
      <t>ヒ</t>
    </rPh>
    <rPh sb="4" eb="8">
      <t>カブソクガク</t>
    </rPh>
    <rPh sb="9" eb="11">
      <t>センエン</t>
    </rPh>
    <phoneticPr fontId="4"/>
  </si>
  <si>
    <t>合計</t>
    <rPh sb="0" eb="2">
      <t>ゴウケイ</t>
    </rPh>
    <phoneticPr fontId="4"/>
  </si>
  <si>
    <t>精算額（千円）</t>
    <rPh sb="0" eb="3">
      <t>セイサンガク</t>
    </rPh>
    <rPh sb="4" eb="6">
      <t>センエン</t>
    </rPh>
    <phoneticPr fontId="4"/>
  </si>
  <si>
    <t>介護慰労金事業：</t>
    <rPh sb="0" eb="2">
      <t>カイゴ</t>
    </rPh>
    <rPh sb="2" eb="5">
      <t>イロウキン</t>
    </rPh>
    <rPh sb="5" eb="7">
      <t>ジギョウ</t>
    </rPh>
    <phoneticPr fontId="4"/>
  </si>
  <si>
    <t>　　（精算額内訳）　</t>
    <rPh sb="3" eb="5">
      <t>セイサン</t>
    </rPh>
    <rPh sb="5" eb="6">
      <t>ガク</t>
    </rPh>
    <rPh sb="6" eb="8">
      <t>ウチワケ</t>
    </rPh>
    <phoneticPr fontId="4"/>
  </si>
  <si>
    <t>個別再開支援助成事業：</t>
    <rPh sb="0" eb="2">
      <t>コベツ</t>
    </rPh>
    <rPh sb="2" eb="6">
      <t>サイカイシエン</t>
    </rPh>
    <rPh sb="6" eb="8">
      <t>ジョセイ</t>
    </rPh>
    <rPh sb="8" eb="10">
      <t>ジギョウ</t>
    </rPh>
    <phoneticPr fontId="4"/>
  </si>
  <si>
    <t>（添付書類）</t>
    <rPh sb="1" eb="5">
      <t>テンプショルイ</t>
    </rPh>
    <phoneticPr fontId="4"/>
  </si>
  <si>
    <t>精算額</t>
    <rPh sb="0" eb="2">
      <t>セイサン</t>
    </rPh>
    <phoneticPr fontId="4"/>
  </si>
  <si>
    <t>既確定分</t>
    <rPh sb="0" eb="1">
      <t>スデ</t>
    </rPh>
    <rPh sb="1" eb="3">
      <t>カクテイ</t>
    </rPh>
    <rPh sb="3" eb="4">
      <t>シンセイブン</t>
    </rPh>
    <phoneticPr fontId="4"/>
  </si>
  <si>
    <t>交付決定額-精算額の０千円より大きい額が表示される（様式１の精算額とその内訳欄に反映される）</t>
    <rPh sb="0" eb="4">
      <t>コウフケッテイ</t>
    </rPh>
    <rPh sb="4" eb="5">
      <t>ガク</t>
    </rPh>
    <rPh sb="6" eb="9">
      <t>セイサンガク</t>
    </rPh>
    <rPh sb="11" eb="13">
      <t>センエン</t>
    </rPh>
    <rPh sb="15" eb="16">
      <t>オオ</t>
    </rPh>
    <rPh sb="18" eb="19">
      <t>ガク</t>
    </rPh>
    <rPh sb="20" eb="22">
      <t>ヒョウジ</t>
    </rPh>
    <rPh sb="26" eb="28">
      <t>ヨウシキ</t>
    </rPh>
    <rPh sb="30" eb="33">
      <t>セイサンガク</t>
    </rPh>
    <rPh sb="36" eb="38">
      <t>ウチワケ</t>
    </rPh>
    <rPh sb="38" eb="39">
      <t>ラン</t>
    </rPh>
    <rPh sb="40" eb="42">
      <t>ハンエイ</t>
    </rPh>
    <phoneticPr fontId="4"/>
  </si>
  <si>
    <t>交付決定通知書別紙に記載された額を入力する</t>
    <rPh sb="0" eb="4">
      <t>コウフケッテイ</t>
    </rPh>
    <rPh sb="4" eb="7">
      <t>ツウチショ</t>
    </rPh>
    <rPh sb="7" eb="9">
      <t>ベッシ</t>
    </rPh>
    <rPh sb="10" eb="12">
      <t>キサイ</t>
    </rPh>
    <rPh sb="15" eb="16">
      <t>ガク</t>
    </rPh>
    <rPh sb="17" eb="19">
      <t>ニュウリョク</t>
    </rPh>
    <phoneticPr fontId="4"/>
  </si>
  <si>
    <t>各事業所の個票のシート、別添２、３を１つのExcelファイルに集約し、個票シート名を「個票●」（●は１からの通し番号）に修正</t>
    <rPh sb="0" eb="1">
      <t>カク</t>
    </rPh>
    <rPh sb="1" eb="4">
      <t>ジギョウショ</t>
    </rPh>
    <rPh sb="5" eb="7">
      <t>コヒョウ</t>
    </rPh>
    <rPh sb="12" eb="14">
      <t>ベッテン</t>
    </rPh>
    <rPh sb="31" eb="33">
      <t>シュウヤク</t>
    </rPh>
    <rPh sb="35" eb="37">
      <t>コヒョウ</t>
    </rPh>
    <rPh sb="40" eb="41">
      <t>メイ</t>
    </rPh>
    <rPh sb="43" eb="45">
      <t>コヒョウ</t>
    </rPh>
    <rPh sb="54" eb="55">
      <t>トオ</t>
    </rPh>
    <rPh sb="56" eb="58">
      <t>バンゴウ</t>
    </rPh>
    <rPh sb="60" eb="62">
      <t>シュウセイ</t>
    </rPh>
    <phoneticPr fontId="4"/>
  </si>
  <si>
    <r>
      <t xml:space="preserve">各事業所の別添４（慰労金事業明細）を法人単位で一覧表として取りまとめ
兼務する複数の介護サービス事業所等から重複して申請した者がいないかを確認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ベッテン</t>
    </rPh>
    <rPh sb="9" eb="14">
      <t>イロウキンジギョウ</t>
    </rPh>
    <rPh sb="14" eb="16">
      <t>メイサイ</t>
    </rPh>
    <rPh sb="18" eb="20">
      <t>ホウジン</t>
    </rPh>
    <rPh sb="20" eb="22">
      <t>タンイ</t>
    </rPh>
    <rPh sb="23" eb="26">
      <t>イチランヒョウ</t>
    </rPh>
    <rPh sb="29" eb="30">
      <t>ト</t>
    </rPh>
    <rPh sb="35" eb="37">
      <t>ケンム</t>
    </rPh>
    <rPh sb="39" eb="41">
      <t>フクスウ</t>
    </rPh>
    <rPh sb="42" eb="44">
      <t>カイゴ</t>
    </rPh>
    <rPh sb="48" eb="52">
      <t>ジギョウショトウ</t>
    </rPh>
    <rPh sb="54" eb="56">
      <t>チョウフク</t>
    </rPh>
    <rPh sb="58" eb="60">
      <t>シンセイ</t>
    </rPh>
    <rPh sb="62" eb="63">
      <t>モノ</t>
    </rPh>
    <rPh sb="69" eb="71">
      <t>カクニン</t>
    </rPh>
    <rPh sb="73" eb="75">
      <t>シメイ</t>
    </rPh>
    <rPh sb="76" eb="78">
      <t>カンジ</t>
    </rPh>
    <rPh sb="83" eb="85">
      <t>セイネン</t>
    </rPh>
    <rPh sb="85" eb="87">
      <t>ガッピ</t>
    </rPh>
    <rPh sb="88" eb="90">
      <t>イッチ</t>
    </rPh>
    <rPh sb="92" eb="93">
      <t>モノ</t>
    </rPh>
    <rPh sb="96" eb="98">
      <t>バアイ</t>
    </rPh>
    <rPh sb="109" eb="110">
      <t>ラン</t>
    </rPh>
    <rPh sb="112" eb="113">
      <t>カ</t>
    </rPh>
    <rPh sb="115" eb="117">
      <t>ヒョウジ</t>
    </rPh>
    <rPh sb="125" eb="128">
      <t>キニュウラン</t>
    </rPh>
    <rPh sb="129" eb="131">
      <t>フソク</t>
    </rPh>
    <rPh sb="133" eb="135">
      <t>バアイ</t>
    </rPh>
    <phoneticPr fontId="4"/>
  </si>
  <si>
    <r>
      <t xml:space="preserve">各個票の内容が別添１（別添（サービス別一覧））に正しく反映されていることを確認し、水色のセル（各事業所における事業ごとの交付決定額）を入力する
あわせて、交付された補助金を使い切らなかった場合、各事業ごとに、差し引き過不足列に返還額が正しく表示されているか確認する
</t>
    </r>
    <r>
      <rPr>
        <sz val="10"/>
        <color rgb="FF0070C0"/>
        <rFont val="ＭＳ ゴシック"/>
        <family val="3"/>
        <charset val="128"/>
      </rPr>
      <t>※別添の記入欄が不足する場合は、6行目～20行目を行ごとコピーし、21行目に右クリック→「コピーしたセルの挿入」で挿入。</t>
    </r>
    <rPh sb="0" eb="1">
      <t>カク</t>
    </rPh>
    <rPh sb="1" eb="3">
      <t>コヒョウ</t>
    </rPh>
    <rPh sb="4" eb="6">
      <t>ナイヨウ</t>
    </rPh>
    <rPh sb="7" eb="9">
      <t>ベッテン</t>
    </rPh>
    <rPh sb="11" eb="13">
      <t>ベッテン</t>
    </rPh>
    <rPh sb="18" eb="19">
      <t>ベツ</t>
    </rPh>
    <rPh sb="19" eb="21">
      <t>イチラン</t>
    </rPh>
    <rPh sb="24" eb="25">
      <t>タダ</t>
    </rPh>
    <rPh sb="25" eb="26">
      <t>テキセイ</t>
    </rPh>
    <rPh sb="27" eb="29">
      <t>ハンエイ</t>
    </rPh>
    <rPh sb="37" eb="39">
      <t>カクニン</t>
    </rPh>
    <rPh sb="41" eb="43">
      <t>ミズイロ</t>
    </rPh>
    <rPh sb="47" eb="48">
      <t>カク</t>
    </rPh>
    <rPh sb="48" eb="51">
      <t>ジギョウショ</t>
    </rPh>
    <rPh sb="55" eb="57">
      <t>ジギョウ</t>
    </rPh>
    <rPh sb="60" eb="65">
      <t>コウフケッテイガク</t>
    </rPh>
    <rPh sb="67" eb="69">
      <t>ニュウリョク</t>
    </rPh>
    <rPh sb="77" eb="79">
      <t>コウフキン</t>
    </rPh>
    <rPh sb="82" eb="85">
      <t>ホジョキン</t>
    </rPh>
    <rPh sb="86" eb="87">
      <t>ツカ</t>
    </rPh>
    <rPh sb="88" eb="89">
      <t>キ</t>
    </rPh>
    <rPh sb="94" eb="96">
      <t>バアイ</t>
    </rPh>
    <rPh sb="97" eb="100">
      <t>カクジギョウ</t>
    </rPh>
    <rPh sb="104" eb="105">
      <t>サ</t>
    </rPh>
    <rPh sb="106" eb="107">
      <t>ヒ</t>
    </rPh>
    <rPh sb="108" eb="111">
      <t>カブソク</t>
    </rPh>
    <rPh sb="111" eb="112">
      <t>レツ</t>
    </rPh>
    <rPh sb="113" eb="116">
      <t>ヘンカンガク</t>
    </rPh>
    <rPh sb="117" eb="118">
      <t>タダ</t>
    </rPh>
    <rPh sb="120" eb="122">
      <t>ヒョウジ</t>
    </rPh>
    <rPh sb="128" eb="130">
      <t>カクニン</t>
    </rPh>
    <rPh sb="134" eb="136">
      <t>ベッテン</t>
    </rPh>
    <rPh sb="137" eb="140">
      <t>キニュウラン</t>
    </rPh>
    <rPh sb="141" eb="143">
      <t>フソク</t>
    </rPh>
    <rPh sb="145" eb="147">
      <t>バアイ</t>
    </rPh>
    <rPh sb="158" eb="159">
      <t>ギョウ</t>
    </rPh>
    <rPh sb="171" eb="172">
      <t>ミギ</t>
    </rPh>
    <phoneticPr fontId="4"/>
  </si>
  <si>
    <t/>
  </si>
  <si>
    <t>本Excelを各事業所に配布し、以下の様式への記入、証明書の送付を依頼
・様式２（個票）
・別添２〜４（実績を報告する必要がある場合のみ）
・慰労金事業を報告する場合、受領した者の氏名、慰労金としての支給額、支給年月日、振込手数料を証する書類（写し可）
・委託会社を経由して、委託業者に慰労金を支給した場合、委託会社が作成した、受領した者の氏名、慰労金としての支給額、支給年月日を称する書類（写し可）</t>
    <rPh sb="16" eb="18">
      <t>イカ</t>
    </rPh>
    <rPh sb="19" eb="21">
      <t>ヨウシキ</t>
    </rPh>
    <rPh sb="23" eb="25">
      <t>キニュウ</t>
    </rPh>
    <rPh sb="26" eb="29">
      <t>ショウメイショ</t>
    </rPh>
    <rPh sb="30" eb="32">
      <t>ソウフ</t>
    </rPh>
    <rPh sb="33" eb="35">
      <t>イライ</t>
    </rPh>
    <rPh sb="41" eb="43">
      <t>コヒョウ</t>
    </rPh>
    <rPh sb="46" eb="48">
      <t>ベッテン</t>
    </rPh>
    <rPh sb="55" eb="57">
      <t>ホウコク</t>
    </rPh>
    <rPh sb="59" eb="61">
      <t>ヒツヨウ</t>
    </rPh>
    <rPh sb="64" eb="66">
      <t>バアイ</t>
    </rPh>
    <rPh sb="71" eb="74">
      <t>イロウキン</t>
    </rPh>
    <rPh sb="74" eb="76">
      <t>ジギョウ</t>
    </rPh>
    <rPh sb="77" eb="79">
      <t>ホウコク</t>
    </rPh>
    <rPh sb="81" eb="83">
      <t>バアイ</t>
    </rPh>
    <rPh sb="84" eb="86">
      <t>ジュリョウ</t>
    </rPh>
    <rPh sb="88" eb="89">
      <t>モノ</t>
    </rPh>
    <rPh sb="90" eb="92">
      <t>シメイ</t>
    </rPh>
    <rPh sb="93" eb="96">
      <t>イロウキン</t>
    </rPh>
    <rPh sb="100" eb="103">
      <t>シキュウガク</t>
    </rPh>
    <rPh sb="104" eb="109">
      <t>シキュウネンガッピ</t>
    </rPh>
    <rPh sb="110" eb="112">
      <t>フリコミ</t>
    </rPh>
    <rPh sb="112" eb="115">
      <t>テスウリョウ</t>
    </rPh>
    <rPh sb="116" eb="117">
      <t>ショウ</t>
    </rPh>
    <rPh sb="119" eb="121">
      <t>ショルイ</t>
    </rPh>
    <rPh sb="122" eb="123">
      <t>ウツ</t>
    </rPh>
    <rPh sb="124" eb="125">
      <t>カ</t>
    </rPh>
    <rPh sb="128" eb="132">
      <t>イタクガイシャ</t>
    </rPh>
    <rPh sb="133" eb="135">
      <t>ケイユ</t>
    </rPh>
    <rPh sb="138" eb="140">
      <t>イタク</t>
    </rPh>
    <rPh sb="140" eb="142">
      <t>ギョウシャ</t>
    </rPh>
    <rPh sb="143" eb="146">
      <t>イロウキン</t>
    </rPh>
    <rPh sb="147" eb="149">
      <t>シキュウ</t>
    </rPh>
    <rPh sb="151" eb="153">
      <t>バアイ</t>
    </rPh>
    <rPh sb="154" eb="158">
      <t>イタクガイシャ</t>
    </rPh>
    <rPh sb="159" eb="161">
      <t>サクセイスル</t>
    </rPh>
    <rPh sb="164" eb="166">
      <t>ジュリョウ</t>
    </rPh>
    <rPh sb="168" eb="169">
      <t>モノ</t>
    </rPh>
    <rPh sb="170" eb="172">
      <t>シメイ</t>
    </rPh>
    <rPh sb="173" eb="176">
      <t>イロウキン</t>
    </rPh>
    <rPh sb="180" eb="183">
      <t>シキュウガク</t>
    </rPh>
    <rPh sb="184" eb="189">
      <t>シキュウネンガッピ</t>
    </rPh>
    <rPh sb="190" eb="191">
      <t>ショウ</t>
    </rPh>
    <rPh sb="193" eb="195">
      <t>ショルイ</t>
    </rPh>
    <rPh sb="196" eb="197">
      <t>ウツ</t>
    </rPh>
    <rPh sb="198" eb="199">
      <t>カ</t>
    </rPh>
    <phoneticPr fontId="4"/>
  </si>
  <si>
    <t>号で交付決定を受けた標記交付金について、</t>
    <rPh sb="0" eb="1">
      <t>ゴウ</t>
    </rPh>
    <rPh sb="2" eb="4">
      <t>コウフ</t>
    </rPh>
    <rPh sb="4" eb="6">
      <t>ケッテイ</t>
    </rPh>
    <rPh sb="7" eb="8">
      <t>ウ</t>
    </rPh>
    <rPh sb="10" eb="11">
      <t>ヒョウ</t>
    </rPh>
    <rPh sb="11" eb="12">
      <t>キ</t>
    </rPh>
    <rPh sb="12" eb="15">
      <t>コウフキン</t>
    </rPh>
    <phoneticPr fontId="4"/>
  </si>
  <si>
    <t>感染対策費用助成事業：</t>
    <rPh sb="0" eb="2">
      <t>カンセン</t>
    </rPh>
    <rPh sb="2" eb="6">
      <t>タイサクヒヨウ</t>
    </rPh>
    <rPh sb="6" eb="8">
      <t>ジョセイ</t>
    </rPh>
    <rPh sb="8" eb="10">
      <t>ジギョウ</t>
    </rPh>
    <phoneticPr fontId="4"/>
  </si>
  <si>
    <t>実績額（千円）</t>
    <rPh sb="0" eb="2">
      <t>ジッセキ</t>
    </rPh>
    <rPh sb="2" eb="3">
      <t>ショヨウガク</t>
    </rPh>
    <rPh sb="4" eb="6">
      <t>センエン</t>
    </rPh>
    <phoneticPr fontId="4"/>
  </si>
  <si>
    <t>交付決定額又は実績額のうち、何れか低い額が表示される</t>
    <rPh sb="0" eb="4">
      <t>コウフケッテイ</t>
    </rPh>
    <rPh sb="4" eb="5">
      <t>ガク</t>
    </rPh>
    <rPh sb="5" eb="6">
      <t>マタ</t>
    </rPh>
    <rPh sb="7" eb="9">
      <t>ジッセキ</t>
    </rPh>
    <rPh sb="9" eb="10">
      <t>ガク</t>
    </rPh>
    <rPh sb="10" eb="11">
      <t>テイガク</t>
    </rPh>
    <rPh sb="14" eb="15">
      <t>イズ</t>
    </rPh>
    <rPh sb="17" eb="18">
      <t>ヒク</t>
    </rPh>
    <rPh sb="19" eb="20">
      <t>ガク</t>
    </rPh>
    <rPh sb="21" eb="23">
      <t>ヒョウジ</t>
    </rPh>
    <phoneticPr fontId="4"/>
  </si>
  <si>
    <t>合計額</t>
    <rPh sb="0" eb="2">
      <t>ゴウケイ</t>
    </rPh>
    <rPh sb="2" eb="3">
      <t>ガク</t>
    </rPh>
    <phoneticPr fontId="4"/>
  </si>
  <si>
    <t>（法人単位で作成する）</t>
    <rPh sb="1" eb="3">
      <t>ホウジン</t>
    </rPh>
    <rPh sb="3" eb="5">
      <t>タンイ</t>
    </rPh>
    <rPh sb="6" eb="8">
      <t>サクセイ</t>
    </rPh>
    <phoneticPr fontId="4"/>
  </si>
  <si>
    <t>各事業所個票の各実績額が正しく反映されていることを確認する</t>
    <rPh sb="0" eb="4">
      <t>カクジギョウショ</t>
    </rPh>
    <rPh sb="4" eb="6">
      <t>コヒョウ</t>
    </rPh>
    <rPh sb="7" eb="8">
      <t>カク</t>
    </rPh>
    <rPh sb="8" eb="10">
      <t>ジッセキ</t>
    </rPh>
    <rPh sb="10" eb="11">
      <t>ガク</t>
    </rPh>
    <rPh sb="12" eb="13">
      <t>タダ</t>
    </rPh>
    <rPh sb="15" eb="17">
      <t>ハンエイ</t>
    </rPh>
    <rPh sb="25" eb="27">
      <t>カクニン</t>
    </rPh>
    <phoneticPr fontId="4"/>
  </si>
  <si>
    <t>※　本表は法人単位でまとめて記載すること。</t>
    <rPh sb="2" eb="4">
      <t>ホンピョウ</t>
    </rPh>
    <rPh sb="5" eb="7">
      <t>ホウジン</t>
    </rPh>
    <rPh sb="7" eb="9">
      <t>タンイ</t>
    </rPh>
    <rPh sb="14" eb="16">
      <t>キサイ</t>
    </rPh>
    <phoneticPr fontId="4"/>
  </si>
  <si>
    <t>氏名
（漢字）</t>
    <rPh sb="0" eb="2">
      <t>シメイ</t>
    </rPh>
    <rPh sb="4" eb="6">
      <t>カンジ</t>
    </rPh>
    <phoneticPr fontId="4"/>
  </si>
  <si>
    <t>氏名
（全角カナ）</t>
    <rPh sb="0" eb="2">
      <t>シメイ</t>
    </rPh>
    <rPh sb="4" eb="6">
      <t>ゼンカク</t>
    </rPh>
    <phoneticPr fontId="4"/>
  </si>
  <si>
    <t>生年月日
（西暦）</t>
    <rPh sb="0" eb="2">
      <t>セイネン</t>
    </rPh>
    <rPh sb="2" eb="4">
      <t>ガッピ</t>
    </rPh>
    <rPh sb="6" eb="8">
      <t>セイレキ</t>
    </rPh>
    <phoneticPr fontId="4"/>
  </si>
  <si>
    <t>本人の住所</t>
    <rPh sb="0" eb="2">
      <t>ホンニン</t>
    </rPh>
    <rPh sb="3" eb="5">
      <t>ジュウショ</t>
    </rPh>
    <phoneticPr fontId="4"/>
  </si>
  <si>
    <t>主たる勤務先</t>
    <rPh sb="0" eb="1">
      <t>シュ</t>
    </rPh>
    <rPh sb="3" eb="6">
      <t>キンムサキ</t>
    </rPh>
    <phoneticPr fontId="4"/>
  </si>
  <si>
    <t>分類</t>
    <rPh sb="0" eb="2">
      <t>ブンルイ</t>
    </rPh>
    <phoneticPr fontId="4"/>
  </si>
  <si>
    <t>慰労金
(万円)</t>
    <rPh sb="0" eb="3">
      <t>イロウキン</t>
    </rPh>
    <rPh sb="5" eb="7">
      <t>マンエン</t>
    </rPh>
    <phoneticPr fontId="4"/>
  </si>
  <si>
    <t>確認事項</t>
    <rPh sb="0" eb="2">
      <t>カクニン</t>
    </rPh>
    <rPh sb="2" eb="4">
      <t>ジコウ</t>
    </rPh>
    <phoneticPr fontId="4"/>
  </si>
  <si>
    <t>支払実績</t>
    <rPh sb="0" eb="2">
      <t>シハライ</t>
    </rPh>
    <rPh sb="2" eb="4">
      <t>ジッセキ</t>
    </rPh>
    <phoneticPr fontId="4"/>
  </si>
  <si>
    <t>（確認用）</t>
    <rPh sb="1" eb="3">
      <t>カクニン</t>
    </rPh>
    <rPh sb="3" eb="4">
      <t>ヨウ</t>
    </rPh>
    <phoneticPr fontId="4"/>
  </si>
  <si>
    <t>事業所番号</t>
    <rPh sb="0" eb="3">
      <t>ジギョウショ</t>
    </rPh>
    <rPh sb="3" eb="5">
      <t>バンゴウ</t>
    </rPh>
    <phoneticPr fontId="4"/>
  </si>
  <si>
    <t>事業所・施設の名称</t>
    <rPh sb="0" eb="3">
      <t>ジギョウショ</t>
    </rPh>
    <rPh sb="4" eb="6">
      <t>シセツ</t>
    </rPh>
    <rPh sb="7" eb="9">
      <t>メイショウ</t>
    </rPh>
    <phoneticPr fontId="4"/>
  </si>
  <si>
    <t>対応区分</t>
    <rPh sb="0" eb="2">
      <t>タイオウ</t>
    </rPh>
    <rPh sb="2" eb="4">
      <t>クブン</t>
    </rPh>
    <phoneticPr fontId="4"/>
  </si>
  <si>
    <t>(計算用)</t>
    <rPh sb="1" eb="3">
      <t>ケイサン</t>
    </rPh>
    <rPh sb="3" eb="4">
      <t>ヨウ</t>
    </rPh>
    <phoneticPr fontId="4"/>
  </si>
  <si>
    <t>他の施設等との期間通算がある場合その施設名</t>
    <rPh sb="14" eb="16">
      <t>バアイ</t>
    </rPh>
    <rPh sb="18" eb="21">
      <t>シセツメイ</t>
    </rPh>
    <phoneticPr fontId="4"/>
  </si>
  <si>
    <t>委任状の有無</t>
    <rPh sb="0" eb="3">
      <t>イニンジョウ</t>
    </rPh>
    <rPh sb="4" eb="6">
      <t>ウム</t>
    </rPh>
    <phoneticPr fontId="4"/>
  </si>
  <si>
    <t>他法人での慰労金の申請の有無</t>
    <rPh sb="0" eb="3">
      <t>タホウジン</t>
    </rPh>
    <rPh sb="5" eb="8">
      <t>イロウキン</t>
    </rPh>
    <rPh sb="9" eb="11">
      <t>シンセイ</t>
    </rPh>
    <rPh sb="12" eb="14">
      <t>ウム</t>
    </rPh>
    <phoneticPr fontId="4"/>
  </si>
  <si>
    <t>業務委託による
従事者</t>
    <rPh sb="0" eb="2">
      <t>ギョウム</t>
    </rPh>
    <rPh sb="2" eb="4">
      <t>イタク</t>
    </rPh>
    <rPh sb="8" eb="11">
      <t>ジュウジシャ</t>
    </rPh>
    <phoneticPr fontId="4"/>
  </si>
  <si>
    <t>重複
申請者確認用</t>
    <rPh sb="0" eb="2">
      <t>チョウフク</t>
    </rPh>
    <rPh sb="3" eb="6">
      <t>シンセイシャ</t>
    </rPh>
    <rPh sb="6" eb="8">
      <t>カクニン</t>
    </rPh>
    <rPh sb="8" eb="9">
      <t>ヨウ</t>
    </rPh>
    <phoneticPr fontId="4"/>
  </si>
  <si>
    <t>支払年月日
(西暦)</t>
    <rPh sb="0" eb="2">
      <t>シハライ</t>
    </rPh>
    <rPh sb="2" eb="5">
      <t>ネンガッピ</t>
    </rPh>
    <rPh sb="7" eb="9">
      <t>セイレキ</t>
    </rPh>
    <phoneticPr fontId="4"/>
  </si>
  <si>
    <t>支払金額
（円）</t>
    <rPh sb="0" eb="2">
      <t>シハライ</t>
    </rPh>
    <rPh sb="2" eb="4">
      <t>キンガク</t>
    </rPh>
    <rPh sb="6" eb="7">
      <t>エン</t>
    </rPh>
    <phoneticPr fontId="4"/>
  </si>
  <si>
    <t>（別添４）介護慰労金事業明細（法人単位）</t>
    <rPh sb="1" eb="3">
      <t>ベッテン</t>
    </rPh>
    <rPh sb="5" eb="7">
      <t>カイゴ</t>
    </rPh>
    <rPh sb="7" eb="10">
      <t>イロウキン</t>
    </rPh>
    <rPh sb="10" eb="12">
      <t>ジギョウ</t>
    </rPh>
    <rPh sb="12" eb="14">
      <t>メイサイ</t>
    </rPh>
    <rPh sb="15" eb="17">
      <t>ホウジン</t>
    </rPh>
    <rPh sb="17" eb="19">
      <t>タンイ</t>
    </rPh>
    <phoneticPr fontId="4"/>
  </si>
  <si>
    <t>再開環境整備助成事業：</t>
    <rPh sb="0" eb="4">
      <t>サイカイカンキョウ</t>
    </rPh>
    <rPh sb="4" eb="6">
      <t>セイビ</t>
    </rPh>
    <rPh sb="6" eb="10">
      <t>ジョセイジギョウ</t>
    </rPh>
    <phoneticPr fontId="4"/>
  </si>
  <si>
    <t>※委託業者等経由で給付した場合は、当該委託業者等が委託業者等に雇用される者に給付したことが確認できる書類も必要</t>
    <rPh sb="1" eb="3">
      <t>イタク</t>
    </rPh>
    <rPh sb="3" eb="5">
      <t>ギョウシャ</t>
    </rPh>
    <rPh sb="5" eb="6">
      <t>ナド</t>
    </rPh>
    <rPh sb="6" eb="8">
      <t>ケイユ</t>
    </rPh>
    <rPh sb="9" eb="11">
      <t>キュウフ</t>
    </rPh>
    <rPh sb="13" eb="15">
      <t>バアイ</t>
    </rPh>
    <rPh sb="17" eb="19">
      <t>トウガイ</t>
    </rPh>
    <rPh sb="19" eb="21">
      <t>イタク</t>
    </rPh>
    <rPh sb="21" eb="23">
      <t>ギョウシャ</t>
    </rPh>
    <rPh sb="23" eb="24">
      <t>ナド</t>
    </rPh>
    <phoneticPr fontId="4"/>
  </si>
  <si>
    <t>※振込記録又は受領簿など、個人に介護慰労金を給付した額と日付が確認できるもの　　　　　　　　　　　　　　　　　　　　　　　　</t>
    <phoneticPr fontId="4"/>
  </si>
  <si>
    <t>１　事業所・施設別一覧（別添１）</t>
    <rPh sb="2" eb="5">
      <t>ジギョウショ</t>
    </rPh>
    <rPh sb="6" eb="9">
      <t>シセツベツ</t>
    </rPh>
    <rPh sb="9" eb="11">
      <t>イチラン</t>
    </rPh>
    <rPh sb="12" eb="14">
      <t>ベッテン</t>
    </rPh>
    <phoneticPr fontId="4"/>
  </si>
  <si>
    <r>
      <t>２</t>
    </r>
    <r>
      <rPr>
        <sz val="9"/>
        <rFont val="ＭＳ 明朝"/>
        <family val="1"/>
        <charset val="128"/>
      </rPr>
      <t>　新型コロナウイルス感染症緊急包括支援交付金（介護分）に関する事業実績報告書（事業所単位）（様式２）</t>
    </r>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ジッセキ</t>
    </rPh>
    <rPh sb="36" eb="39">
      <t>ホウコクショ</t>
    </rPh>
    <rPh sb="40" eb="43">
      <t>ジギョウショ</t>
    </rPh>
    <rPh sb="43" eb="45">
      <t>タンイ</t>
    </rPh>
    <rPh sb="47" eb="49">
      <t>ヨウシキ</t>
    </rPh>
    <phoneticPr fontId="4"/>
  </si>
  <si>
    <t>３　各事業添付書類</t>
    <rPh sb="2" eb="5">
      <t>カクジギョウ</t>
    </rPh>
    <rPh sb="5" eb="7">
      <t>テンプ</t>
    </rPh>
    <rPh sb="7" eb="9">
      <t>ショルイ</t>
    </rPh>
    <phoneticPr fontId="4"/>
  </si>
  <si>
    <t>（１）介護慰労金事業</t>
    <rPh sb="3" eb="5">
      <t>カイゴ</t>
    </rPh>
    <rPh sb="5" eb="8">
      <t>イロウキン</t>
    </rPh>
    <rPh sb="8" eb="10">
      <t>ジギョウ</t>
    </rPh>
    <phoneticPr fontId="4"/>
  </si>
  <si>
    <t>・職員等に対して給付したことを証する書類（任意様式）</t>
    <rPh sb="21" eb="23">
      <t>ニンイ</t>
    </rPh>
    <rPh sb="23" eb="25">
      <t>ヨウシキ</t>
    </rPh>
    <phoneticPr fontId="4"/>
  </si>
  <si>
    <t>（２）感染対策費用助成事業</t>
    <rPh sb="3" eb="5">
      <t>カンセン</t>
    </rPh>
    <rPh sb="5" eb="8">
      <t>タイサクヒ</t>
    </rPh>
    <rPh sb="8" eb="9">
      <t>ヨウ</t>
    </rPh>
    <rPh sb="9" eb="11">
      <t>ジョセイ</t>
    </rPh>
    <rPh sb="11" eb="13">
      <t>ジギョウ</t>
    </rPh>
    <phoneticPr fontId="4"/>
  </si>
  <si>
    <t>・感染対策費用助成事業明細（別添２）</t>
    <rPh sb="1" eb="3">
      <t>カンセン</t>
    </rPh>
    <rPh sb="3" eb="5">
      <t>タイサク</t>
    </rPh>
    <rPh sb="5" eb="7">
      <t>ヒヨウ</t>
    </rPh>
    <rPh sb="7" eb="9">
      <t>ジョセイ</t>
    </rPh>
    <rPh sb="9" eb="11">
      <t>ジギョウ</t>
    </rPh>
    <rPh sb="11" eb="13">
      <t>メイサイ</t>
    </rPh>
    <rPh sb="14" eb="16">
      <t>ベッテン</t>
    </rPh>
    <phoneticPr fontId="4"/>
  </si>
  <si>
    <t>・介護慰労金事業明細（法人単位）（別添４）</t>
    <rPh sb="17" eb="19">
      <t>ベッテン</t>
    </rPh>
    <phoneticPr fontId="4"/>
  </si>
  <si>
    <t>（３）再開環境整備助成事業</t>
    <rPh sb="3" eb="5">
      <t>サイカイ</t>
    </rPh>
    <rPh sb="5" eb="7">
      <t>カンキョウ</t>
    </rPh>
    <rPh sb="7" eb="9">
      <t>セイビ</t>
    </rPh>
    <rPh sb="9" eb="11">
      <t>ジョセイ</t>
    </rPh>
    <rPh sb="11" eb="13">
      <t>ジギョウ</t>
    </rPh>
    <phoneticPr fontId="4"/>
  </si>
  <si>
    <t>・再開環境整備助成事業明細（別添３）</t>
    <rPh sb="1" eb="3">
      <t>サイカイ</t>
    </rPh>
    <rPh sb="3" eb="5">
      <t>カンキョウ</t>
    </rPh>
    <rPh sb="5" eb="7">
      <t>セイビ</t>
    </rPh>
    <rPh sb="7" eb="9">
      <t>ジョセイ</t>
    </rPh>
    <rPh sb="9" eb="11">
      <t>ジギョウ</t>
    </rPh>
    <rPh sb="11" eb="13">
      <t>メイサイ</t>
    </rPh>
    <rPh sb="14" eb="16">
      <t>ベッテン</t>
    </rPh>
    <phoneticPr fontId="4"/>
  </si>
  <si>
    <r>
      <t>（別添１）</t>
    </r>
    <r>
      <rPr>
        <sz val="11"/>
        <color rgb="FFFF0000"/>
        <rFont val="ＭＳ Ｐ明朝"/>
        <family val="1"/>
        <charset val="128"/>
      </rPr>
      <t>事業所・施設別一覧（サービス別）</t>
    </r>
    <rPh sb="1" eb="3">
      <t>ベッテン</t>
    </rPh>
    <rPh sb="5" eb="8">
      <t>ジギョウショ</t>
    </rPh>
    <rPh sb="9" eb="11">
      <t>シセツ</t>
    </rPh>
    <rPh sb="11" eb="12">
      <t>ベツ</t>
    </rPh>
    <rPh sb="12" eb="14">
      <t>イチラン</t>
    </rPh>
    <rPh sb="19" eb="20">
      <t>ベツ</t>
    </rPh>
    <phoneticPr fontId="4"/>
  </si>
  <si>
    <r>
      <t>実績内訳（品目・数量）
衛生用品等以外</t>
    </r>
    <r>
      <rPr>
        <sz val="11"/>
        <color theme="1"/>
        <rFont val="ＭＳ Ｐゴシック"/>
        <family val="3"/>
        <charset val="128"/>
      </rPr>
      <t>物品・経費の</t>
    </r>
    <r>
      <rPr>
        <sz val="11"/>
        <rFont val="ＭＳ Ｐゴシック"/>
        <family val="3"/>
        <charset val="128"/>
      </rPr>
      <t>用途</t>
    </r>
    <rPh sb="0" eb="2">
      <t>ジッセキ</t>
    </rPh>
    <rPh sb="2" eb="4">
      <t>ウチワケ</t>
    </rPh>
    <rPh sb="5" eb="7">
      <t>ヒンモク</t>
    </rPh>
    <rPh sb="8" eb="10">
      <t>スウリョウ</t>
    </rPh>
    <rPh sb="12" eb="14">
      <t>エイセイ</t>
    </rPh>
    <rPh sb="14" eb="16">
      <t>ヨウヒン</t>
    </rPh>
    <rPh sb="16" eb="17">
      <t>トウ</t>
    </rPh>
    <rPh sb="17" eb="19">
      <t>イガイ</t>
    </rPh>
    <rPh sb="19" eb="21">
      <t>ブッピン</t>
    </rPh>
    <rPh sb="22" eb="24">
      <t>ケイヒ</t>
    </rPh>
    <rPh sb="25" eb="27">
      <t>ヨウト</t>
    </rPh>
    <phoneticPr fontId="4"/>
  </si>
  <si>
    <t>今回実績額②</t>
    <rPh sb="0" eb="2">
      <t>コンカイ</t>
    </rPh>
    <rPh sb="2" eb="4">
      <t>ジッセキ</t>
    </rPh>
    <rPh sb="4" eb="5">
      <t>ジッセキガク</t>
    </rPh>
    <phoneticPr fontId="4"/>
  </si>
  <si>
    <t>実績額①</t>
    <rPh sb="0" eb="2">
      <t>ジッセキ</t>
    </rPh>
    <rPh sb="2" eb="3">
      <t>ジッセキガク</t>
    </rPh>
    <phoneticPr fontId="4"/>
  </si>
  <si>
    <t>新型コロナウイルス感染症緊急包括支援交付金（介護分）に関する事業実績報告書（事業所単位）</t>
    <rPh sb="32" eb="34">
      <t>ジッセキ</t>
    </rPh>
    <rPh sb="34" eb="36">
      <t>ホウコク</t>
    </rPh>
    <rPh sb="36" eb="37">
      <t>ショ</t>
    </rPh>
    <rPh sb="38" eb="41">
      <t>ジギョウショ</t>
    </rPh>
    <rPh sb="41" eb="43">
      <t>タンイ</t>
    </rPh>
    <phoneticPr fontId="4"/>
  </si>
  <si>
    <t>（注）行が不足する場合には、行を追加すること。列の挿入は絶対に行わないこと。</t>
    <rPh sb="1" eb="2">
      <t>チュウ</t>
    </rPh>
    <phoneticPr fontId="4"/>
  </si>
  <si>
    <t>支出額（円）</t>
    <rPh sb="0" eb="2">
      <t>シシュツ</t>
    </rPh>
    <rPh sb="2" eb="3">
      <t>ガク</t>
    </rPh>
    <rPh sb="4" eb="5">
      <t>エン</t>
    </rPh>
    <phoneticPr fontId="4"/>
  </si>
  <si>
    <t>今回実績分④</t>
    <rPh sb="0" eb="2">
      <t>コンカイ</t>
    </rPh>
    <rPh sb="2" eb="4">
      <t>ジッセキ</t>
    </rPh>
    <rPh sb="4" eb="5">
      <t>ブン</t>
    </rPh>
    <rPh sb="5" eb="6">
      <t>セイブン</t>
    </rPh>
    <phoneticPr fontId="4"/>
  </si>
  <si>
    <t>実績額③</t>
    <rPh sb="0" eb="3">
      <t>ジッセキガク</t>
    </rPh>
    <phoneticPr fontId="4"/>
  </si>
  <si>
    <t>様式１（報告書）の水色のセルを記入する。</t>
    <rPh sb="4" eb="7">
      <t>ホウコクショ</t>
    </rPh>
    <rPh sb="9" eb="11">
      <t>ミズイロ</t>
    </rPh>
    <rPh sb="15" eb="17">
      <t>キニュウ</t>
    </rPh>
    <phoneticPr fontId="4"/>
  </si>
  <si>
    <t>日付け岡山県指令保福第</t>
    <rPh sb="0" eb="1">
      <t>ニチ</t>
    </rPh>
    <rPh sb="1" eb="2">
      <t>ヅ</t>
    </rPh>
    <rPh sb="3" eb="6">
      <t>オカヤマケン</t>
    </rPh>
    <rPh sb="6" eb="8">
      <t>シレイ</t>
    </rPh>
    <rPh sb="8" eb="9">
      <t>ホ</t>
    </rPh>
    <rPh sb="9" eb="10">
      <t>フク</t>
    </rPh>
    <rPh sb="10" eb="11">
      <t>ダイ</t>
    </rPh>
    <phoneticPr fontId="4"/>
  </si>
  <si>
    <t>岡山県補助金等交付規則第１３条の規定により、関係書類を添えて実績を報告する。</t>
    <rPh sb="0" eb="3">
      <t>オカヤマケン</t>
    </rPh>
    <rPh sb="3" eb="6">
      <t>ホジョキン</t>
    </rPh>
    <rPh sb="6" eb="7">
      <t>トウ</t>
    </rPh>
    <rPh sb="7" eb="9">
      <t>コウフ</t>
    </rPh>
    <rPh sb="9" eb="11">
      <t>キソク</t>
    </rPh>
    <rPh sb="11" eb="12">
      <t>ダイ</t>
    </rPh>
    <rPh sb="14" eb="15">
      <t>ジョウ</t>
    </rPh>
    <rPh sb="16" eb="18">
      <t>キテイ</t>
    </rPh>
    <rPh sb="22" eb="24">
      <t>カンケイ</t>
    </rPh>
    <rPh sb="24" eb="26">
      <t>ショルイ</t>
    </rPh>
    <rPh sb="27" eb="28">
      <t>ソ</t>
    </rPh>
    <rPh sb="30" eb="32">
      <t>ジッセキ</t>
    </rPh>
    <rPh sb="33" eb="35">
      <t>ホウコク</t>
    </rPh>
    <phoneticPr fontId="4"/>
  </si>
  <si>
    <t>【報告内容に関する連絡先等】</t>
    <rPh sb="1" eb="3">
      <t>ホウコク</t>
    </rPh>
    <rPh sb="3" eb="5">
      <t>ナイヨウ</t>
    </rPh>
    <rPh sb="6" eb="7">
      <t>カン</t>
    </rPh>
    <rPh sb="9" eb="11">
      <t>レンラク</t>
    </rPh>
    <rPh sb="11" eb="12">
      <t>サキ</t>
    </rPh>
    <rPh sb="12" eb="13">
      <t>ナド</t>
    </rPh>
    <phoneticPr fontId="4"/>
  </si>
  <si>
    <r>
      <rPr>
        <sz val="10"/>
        <color theme="1"/>
        <rFont val="ＭＳ Ｐ明朝"/>
        <family val="1"/>
        <charset val="128"/>
      </rPr>
      <t>支出額の内訳等</t>
    </r>
    <r>
      <rPr>
        <sz val="10"/>
        <rFont val="ＭＳ Ｐ明朝"/>
        <family val="1"/>
        <charset val="128"/>
      </rPr>
      <t xml:space="preserve">は、（別添２）感染対策費用助成事業明細に記載のこと
</t>
    </r>
    <rPh sb="0" eb="2">
      <t>シシュツ</t>
    </rPh>
    <rPh sb="2" eb="3">
      <t>ガク</t>
    </rPh>
    <rPh sb="4" eb="6">
      <t>ウチワケ</t>
    </rPh>
    <rPh sb="6" eb="7">
      <t>トウ</t>
    </rPh>
    <rPh sb="10" eb="12">
      <t>ベッテン</t>
    </rPh>
    <rPh sb="18" eb="20">
      <t>ヒヨウ</t>
    </rPh>
    <rPh sb="27" eb="29">
      <t>キサイ</t>
    </rPh>
    <phoneticPr fontId="4"/>
  </si>
  <si>
    <t>補助対象物品等実支出額（円）</t>
    <rPh sb="0" eb="2">
      <t>ホジョタイギョウ</t>
    </rPh>
    <rPh sb="2" eb="6">
      <t>タイショウブッピン</t>
    </rPh>
    <rPh sb="6" eb="7">
      <t>ナド</t>
    </rPh>
    <rPh sb="7" eb="8">
      <t>ジツ</t>
    </rPh>
    <rPh sb="8" eb="11">
      <t>シシュツガク</t>
    </rPh>
    <rPh sb="12" eb="13">
      <t>エン</t>
    </rPh>
    <phoneticPr fontId="4"/>
  </si>
  <si>
    <r>
      <rPr>
        <sz val="10"/>
        <color theme="1"/>
        <rFont val="ＭＳ Ｐ明朝"/>
        <family val="1"/>
        <charset val="128"/>
      </rPr>
      <t>支出額の内訳等</t>
    </r>
    <r>
      <rPr>
        <sz val="10"/>
        <rFont val="ＭＳ Ｐ明朝"/>
        <family val="1"/>
        <charset val="128"/>
      </rPr>
      <t xml:space="preserve">は、（別添３）再開環境整備助成事業明細に記載のこと
</t>
    </r>
    <rPh sb="0" eb="2">
      <t>シシュツ</t>
    </rPh>
    <rPh sb="2" eb="3">
      <t>ガク</t>
    </rPh>
    <rPh sb="4" eb="6">
      <t>ウチワケ</t>
    </rPh>
    <rPh sb="6" eb="7">
      <t>トウ</t>
    </rPh>
    <rPh sb="10" eb="12">
      <t>ベッテン</t>
    </rPh>
    <rPh sb="14" eb="20">
      <t>サイカイカンキョウセイビ</t>
    </rPh>
    <rPh sb="27" eb="29">
      <t>キサイ</t>
    </rPh>
    <phoneticPr fontId="4"/>
  </si>
  <si>
    <t>←別添２（感染対策費用助成事業明細）の合計額と一致していることを確認する</t>
    <rPh sb="1" eb="3">
      <t>ベッテン</t>
    </rPh>
    <rPh sb="5" eb="7">
      <t>カンセン</t>
    </rPh>
    <rPh sb="7" eb="9">
      <t>タイサク</t>
    </rPh>
    <rPh sb="9" eb="11">
      <t>ヒヨウ</t>
    </rPh>
    <rPh sb="11" eb="13">
      <t>ジョセイ</t>
    </rPh>
    <rPh sb="13" eb="15">
      <t>ジギョウ</t>
    </rPh>
    <rPh sb="15" eb="17">
      <t>メイサイ</t>
    </rPh>
    <rPh sb="19" eb="21">
      <t>ゴウケイ</t>
    </rPh>
    <rPh sb="21" eb="22">
      <t>ガク</t>
    </rPh>
    <rPh sb="23" eb="25">
      <t>イッチ</t>
    </rPh>
    <rPh sb="32" eb="34">
      <t>カクニン</t>
    </rPh>
    <phoneticPr fontId="4"/>
  </si>
  <si>
    <t>←別添３（再開環境整備助成事業明細）の合計額と一致していることを確認する</t>
    <rPh sb="1" eb="3">
      <t>ベッテン</t>
    </rPh>
    <rPh sb="5" eb="15">
      <t>サイカイカンキョウセイビジョセイジギョウ</t>
    </rPh>
    <rPh sb="15" eb="17">
      <t>メイサイ</t>
    </rPh>
    <rPh sb="19" eb="21">
      <t>ゴウケイ</t>
    </rPh>
    <rPh sb="21" eb="22">
      <t>ガク</t>
    </rPh>
    <rPh sb="23" eb="25">
      <t>イッチ</t>
    </rPh>
    <rPh sb="32" eb="34">
      <t>カクニン</t>
    </rPh>
    <phoneticPr fontId="4"/>
  </si>
  <si>
    <t>（別添３）</t>
    <rPh sb="1" eb="3">
      <t>ベッテン</t>
    </rPh>
    <phoneticPr fontId="4"/>
  </si>
  <si>
    <r>
      <t xml:space="preserve">Excelファイル名を代表となる事業所の事業所番号（指定した番号）、事業所名、報告年月日に変更
光ディスク等にExcelファイルを保存して、CD-R等電子媒体の盤面に所要の事項（※）を記載したラベルを貼付又はフェルトペン等で記入
</t>
    </r>
    <r>
      <rPr>
        <sz val="10"/>
        <color theme="4"/>
        <rFont val="ＭＳ 明朝"/>
        <family val="1"/>
        <charset val="128"/>
      </rPr>
      <t>※盤面に記載する事項
・新型コロナ支援交付金(介護分)報告書
・代表となる事業所番号及び事業所名
・報告年月日（報告書に記載した日付）
・媒体枚数（　枚中　枚目）</t>
    </r>
    <rPh sb="26" eb="28">
      <t>シテイ</t>
    </rPh>
    <rPh sb="30" eb="32">
      <t>バンゴウ</t>
    </rPh>
    <rPh sb="34" eb="37">
      <t>ジギョウショ</t>
    </rPh>
    <rPh sb="37" eb="38">
      <t>メイ</t>
    </rPh>
    <rPh sb="39" eb="42">
      <t>ホウコクネン</t>
    </rPh>
    <rPh sb="42" eb="43">
      <t>ガツ</t>
    </rPh>
    <rPh sb="43" eb="44">
      <t>シンセイビ</t>
    </rPh>
    <rPh sb="75" eb="77">
      <t>デンシ</t>
    </rPh>
    <rPh sb="77" eb="79">
      <t>バイタイ</t>
    </rPh>
    <rPh sb="127" eb="129">
      <t>シンガタ</t>
    </rPh>
    <rPh sb="132" eb="134">
      <t>シエン</t>
    </rPh>
    <rPh sb="134" eb="137">
      <t>コウフキン</t>
    </rPh>
    <rPh sb="138" eb="140">
      <t>カイゴ</t>
    </rPh>
    <rPh sb="140" eb="141">
      <t>ブン</t>
    </rPh>
    <rPh sb="142" eb="144">
      <t>ホウコク</t>
    </rPh>
    <rPh sb="144" eb="145">
      <t>シンセイショ</t>
    </rPh>
    <rPh sb="165" eb="167">
      <t>ホウコク</t>
    </rPh>
    <rPh sb="171" eb="173">
      <t>ホウコク</t>
    </rPh>
    <phoneticPr fontId="4"/>
  </si>
  <si>
    <r>
      <rPr>
        <b/>
        <sz val="12"/>
        <color theme="1"/>
        <rFont val="ＭＳ 明朝"/>
        <family val="1"/>
        <charset val="128"/>
      </rPr>
      <t>郵送で、報告書のデータを保存したCD-R等電子媒体、慰労金を支給したことがわかる書類を提出する。</t>
    </r>
    <r>
      <rPr>
        <sz val="12"/>
        <color theme="1"/>
        <rFont val="ＭＳ 明朝"/>
        <family val="1"/>
        <charset val="128"/>
      </rPr>
      <t xml:space="preserve">
提出先
岡山県医療・福祉従事者支援センター（〒700-0823　岡山市北区丸の内１－１－４全日信販ビル２階）（封筒に「新型コロナ支援交付金(介護分)報告書在中」と必ず明記すること）
※国保連に提出することがないようご注意ください</t>
    </r>
    <rPh sb="0" eb="2">
      <t>ユウソウ</t>
    </rPh>
    <rPh sb="4" eb="7">
      <t>ホウコクショ</t>
    </rPh>
    <rPh sb="12" eb="14">
      <t>ホゾン</t>
    </rPh>
    <rPh sb="20" eb="21">
      <t>トウ</t>
    </rPh>
    <rPh sb="21" eb="23">
      <t>デンシ</t>
    </rPh>
    <rPh sb="23" eb="25">
      <t>バイタイ</t>
    </rPh>
    <rPh sb="26" eb="29">
      <t>イロウキン</t>
    </rPh>
    <rPh sb="30" eb="32">
      <t>シキュウ</t>
    </rPh>
    <rPh sb="40" eb="42">
      <t>ショルイ</t>
    </rPh>
    <rPh sb="43" eb="45">
      <t>テイシュツ</t>
    </rPh>
    <rPh sb="49" eb="52">
      <t>テイシュツサキ</t>
    </rPh>
    <rPh sb="53" eb="56">
      <t>オカヤマケン</t>
    </rPh>
    <rPh sb="56" eb="58">
      <t>イリョウ</t>
    </rPh>
    <rPh sb="59" eb="61">
      <t>フクシ</t>
    </rPh>
    <rPh sb="61" eb="64">
      <t>ジュウジシャ</t>
    </rPh>
    <rPh sb="64" eb="66">
      <t>シエン</t>
    </rPh>
    <rPh sb="81" eb="84">
      <t>オカヤマシ</t>
    </rPh>
    <rPh sb="84" eb="86">
      <t>キタク</t>
    </rPh>
    <rPh sb="86" eb="87">
      <t>マル</t>
    </rPh>
    <rPh sb="88" eb="89">
      <t>ウチ</t>
    </rPh>
    <rPh sb="94" eb="98">
      <t>ゼンニチシンパン</t>
    </rPh>
    <rPh sb="101" eb="102">
      <t>カイ</t>
    </rPh>
    <rPh sb="108" eb="110">
      <t>シンガタ</t>
    </rPh>
    <rPh sb="113" eb="115">
      <t>シエン</t>
    </rPh>
    <rPh sb="115" eb="118">
      <t>コウフキン</t>
    </rPh>
    <rPh sb="119" eb="121">
      <t>カイゴ</t>
    </rPh>
    <rPh sb="121" eb="122">
      <t>ブン</t>
    </rPh>
    <rPh sb="123" eb="125">
      <t>ホウコクショ</t>
    </rPh>
    <rPh sb="126" eb="128">
      <t>ザイチュウ</t>
    </rPh>
    <rPh sb="130" eb="131">
      <t>カナラ</t>
    </rPh>
    <rPh sb="132" eb="134">
      <t>メイキ</t>
    </rPh>
    <rPh sb="142" eb="145">
      <t>コクホレン</t>
    </rPh>
    <rPh sb="146" eb="148">
      <t>テイシュツ</t>
    </rPh>
    <rPh sb="158" eb="160">
      <t>チュウイ</t>
    </rPh>
    <phoneticPr fontId="4"/>
  </si>
  <si>
    <t>再開環境整備助成事業明細(事業所ごとに作成する）</t>
    <rPh sb="0" eb="2">
      <t>サイカイ</t>
    </rPh>
    <rPh sb="2" eb="4">
      <t>カンキョウ</t>
    </rPh>
    <rPh sb="4" eb="6">
      <t>セイビ</t>
    </rPh>
    <rPh sb="6" eb="8">
      <t>ジョセイ</t>
    </rPh>
    <rPh sb="8" eb="10">
      <t>ジギョウ</t>
    </rPh>
    <rPh sb="10" eb="12">
      <t>メイサイ</t>
    </rPh>
    <rPh sb="13" eb="16">
      <t>ジギョウショ</t>
    </rPh>
    <rPh sb="19" eb="21">
      <t>サクセイ</t>
    </rPh>
    <phoneticPr fontId="4"/>
  </si>
  <si>
    <t>感染対策費用助成事業明細（事業所ごとに作成する）</t>
    <rPh sb="13" eb="16">
      <t>ジギョウショ</t>
    </rPh>
    <rPh sb="19" eb="21">
      <t>サクセイ</t>
    </rPh>
    <phoneticPr fontId="4"/>
  </si>
  <si>
    <t>/事業所</t>
    <rPh sb="1" eb="4">
      <t>ジギョウショ</t>
    </rPh>
    <phoneticPr fontId="1"/>
  </si>
  <si>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</si>
  <si>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</si>
  <si>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</si>
  <si>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1"/>
  </si>
  <si>
    <t>交付決定額　：</t>
    <rPh sb="0" eb="2">
      <t>コウフ</t>
    </rPh>
    <rPh sb="2" eb="4">
      <t>ケッテイ</t>
    </rPh>
    <rPh sb="4" eb="5">
      <t>ガク</t>
    </rPh>
    <phoneticPr fontId="4"/>
  </si>
  <si>
    <t>※一の物品に対して、再開環境整備助成事業費又は他の事業所等と購入経費を按分した場合、按分後の額を記入すること。</t>
    <rPh sb="25" eb="27">
      <t>ジギョウ</t>
    </rPh>
    <rPh sb="27" eb="28">
      <t>トコロ</t>
    </rPh>
    <rPh sb="28" eb="29">
      <t>ナド</t>
    </rPh>
    <rPh sb="42" eb="44">
      <t>アンブン</t>
    </rPh>
    <rPh sb="44" eb="45">
      <t>ゴ</t>
    </rPh>
    <rPh sb="46" eb="47">
      <t>ガク</t>
    </rPh>
    <rPh sb="48" eb="50">
      <t>キニュウ</t>
    </rPh>
    <phoneticPr fontId="4"/>
  </si>
  <si>
    <t>※一の物品に対して、感染対策費用助成事業費又は他の事業所等と購入経費を按分した場合、按分後の額を記入すること。</t>
    <rPh sb="10" eb="12">
      <t>カンセン</t>
    </rPh>
    <rPh sb="12" eb="14">
      <t>タイサク</t>
    </rPh>
    <rPh sb="25" eb="28">
      <t>ジギョウショ</t>
    </rPh>
    <rPh sb="28" eb="29">
      <t>ナド</t>
    </rPh>
    <rPh sb="42" eb="44">
      <t>アンブン</t>
    </rPh>
    <rPh sb="44" eb="45">
      <t>ゴ</t>
    </rPh>
    <rPh sb="46" eb="47">
      <t>ガク</t>
    </rPh>
    <rPh sb="48" eb="50">
      <t>キニュウ</t>
    </rPh>
    <phoneticPr fontId="4"/>
  </si>
  <si>
    <t>※領収書等支出を証する書類の提出は不要だが、必要に応じて提出を求めることがあるので、事業所等において保管すること。</t>
    <rPh sb="1" eb="4">
      <t>リョウシュウショ</t>
    </rPh>
    <rPh sb="4" eb="5">
      <t>トウ</t>
    </rPh>
    <rPh sb="5" eb="7">
      <t>シシュツ</t>
    </rPh>
    <rPh sb="8" eb="9">
      <t>ショウ</t>
    </rPh>
    <rPh sb="11" eb="13">
      <t>ショルイ</t>
    </rPh>
    <rPh sb="14" eb="16">
      <t>テイシュツ</t>
    </rPh>
    <rPh sb="17" eb="19">
      <t>フヨウ</t>
    </rPh>
    <rPh sb="22" eb="24">
      <t>ヒツヨウ</t>
    </rPh>
    <rPh sb="25" eb="26">
      <t>オウ</t>
    </rPh>
    <rPh sb="28" eb="30">
      <t>テイシュツ</t>
    </rPh>
    <rPh sb="31" eb="32">
      <t>モト</t>
    </rPh>
    <rPh sb="42" eb="45">
      <t>ジギョウショ</t>
    </rPh>
    <rPh sb="45" eb="46">
      <t>トウ</t>
    </rPh>
    <rPh sb="50" eb="52">
      <t>ホカン</t>
    </rPh>
    <phoneticPr fontId="4"/>
  </si>
  <si>
    <t xml:space="preserve">経費区分
</t>
    <rPh sb="0" eb="2">
      <t>ケイヒ</t>
    </rPh>
    <rPh sb="2" eb="4">
      <t>クブン</t>
    </rPh>
    <phoneticPr fontId="4"/>
  </si>
  <si>
    <t>以下の作業を行った上で、事業者（法人本部）へ返送
【様式２（個票）】
・水色セル：必要情報を全て入力
・緑色セル：プルダウンから選択
【様式２、３（各事業精算の明細）】
・水色セル：必要情報を全て入力
・緑色セル：プルダウンから選択
【別添４（慰労金事業明細）】
・水色セル：必要情報を全て入力
・緑色セル：プルダウンから選択</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7">
      <t>スベ</t>
    </rPh>
    <rPh sb="48" eb="50">
      <t>ニュウリョク</t>
    </rPh>
    <rPh sb="52" eb="54">
      <t>ミドリイロ</t>
    </rPh>
    <rPh sb="64" eb="66">
      <t>センタク</t>
    </rPh>
    <rPh sb="68" eb="70">
      <t>ヨウシキ</t>
    </rPh>
    <rPh sb="74" eb="75">
      <t>カク</t>
    </rPh>
    <rPh sb="75" eb="77">
      <t>ジギョウ</t>
    </rPh>
    <rPh sb="77" eb="79">
      <t>セイサン</t>
    </rPh>
    <rPh sb="80" eb="82">
      <t>メイサイ</t>
    </rPh>
    <rPh sb="86" eb="87">
      <t>ミズ</t>
    </rPh>
    <rPh sb="87" eb="88">
      <t>イロ</t>
    </rPh>
    <rPh sb="91" eb="93">
      <t>ヒツヨウ</t>
    </rPh>
    <rPh sb="93" eb="95">
      <t>ジョウホウ</t>
    </rPh>
    <rPh sb="96" eb="97">
      <t>スベ</t>
    </rPh>
    <rPh sb="98" eb="100">
      <t>ニュウリョク</t>
    </rPh>
    <rPh sb="102" eb="103">
      <t>ミドリ</t>
    </rPh>
    <rPh sb="103" eb="104">
      <t>イロ</t>
    </rPh>
    <rPh sb="114" eb="116">
      <t>センタク</t>
    </rPh>
    <rPh sb="118" eb="120">
      <t>ベッテン</t>
    </rPh>
    <rPh sb="122" eb="125">
      <t>イロウキン</t>
    </rPh>
    <rPh sb="125" eb="127">
      <t>ジギョウ</t>
    </rPh>
    <rPh sb="127" eb="129">
      <t>メイサイ</t>
    </rPh>
    <rPh sb="133" eb="135">
      <t>ミズイロ</t>
    </rPh>
    <rPh sb="138" eb="142">
      <t>ヒツヨウジョウホウ</t>
    </rPh>
    <rPh sb="143" eb="144">
      <t>スベ</t>
    </rPh>
    <rPh sb="145" eb="147">
      <t>ニュウリョク</t>
    </rPh>
    <rPh sb="149" eb="151">
      <t>ミドリイロ</t>
    </rPh>
    <rPh sb="161" eb="163">
      <t>センタク</t>
    </rPh>
    <phoneticPr fontId="4"/>
  </si>
  <si>
    <t>12345678790</t>
    <phoneticPr fontId="4"/>
  </si>
  <si>
    <t>従事者支援班デイサービス</t>
    <rPh sb="0" eb="3">
      <t>ジュウジシャ</t>
    </rPh>
    <rPh sb="3" eb="5">
      <t>シエン</t>
    </rPh>
    <rPh sb="5" eb="6">
      <t>ハン</t>
    </rPh>
    <phoneticPr fontId="4"/>
  </si>
  <si>
    <t>700-8507</t>
    <phoneticPr fontId="4"/>
  </si>
  <si>
    <t>岡山市北区内山下２－４－６</t>
    <rPh sb="0" eb="3">
      <t>オカヤマシ</t>
    </rPh>
    <rPh sb="3" eb="5">
      <t>キタク</t>
    </rPh>
    <rPh sb="5" eb="8">
      <t>ウチサンゲ</t>
    </rPh>
    <phoneticPr fontId="4"/>
  </si>
  <si>
    <t>保健福祉部</t>
    <rPh sb="0" eb="2">
      <t>ホケン</t>
    </rPh>
    <rPh sb="2" eb="4">
      <t>フクシ</t>
    </rPh>
    <rPh sb="4" eb="5">
      <t>ブ</t>
    </rPh>
    <phoneticPr fontId="4"/>
  </si>
  <si>
    <t>086-226-7965</t>
    <phoneticPr fontId="4"/>
  </si>
  <si>
    <t>〇</t>
    <phoneticPr fontId="4"/>
  </si>
  <si>
    <t>従事者支援班デイサービス</t>
    <rPh sb="0" eb="6">
      <t>ジュウジシャシエンハン</t>
    </rPh>
    <phoneticPr fontId="4"/>
  </si>
  <si>
    <t>マスク100箱</t>
    <rPh sb="6" eb="7">
      <t>ハコ</t>
    </rPh>
    <phoneticPr fontId="4"/>
  </si>
  <si>
    <t>給与等（感染対策の対応するため、通常人員に追加して雇用した看護師に対する賃金・手当）</t>
    <rPh sb="0" eb="2">
      <t>キュウヨ</t>
    </rPh>
    <rPh sb="2" eb="3">
      <t>ナド</t>
    </rPh>
    <rPh sb="4" eb="6">
      <t>カンセン</t>
    </rPh>
    <rPh sb="6" eb="8">
      <t>タイサク</t>
    </rPh>
    <rPh sb="9" eb="11">
      <t>タイオウ</t>
    </rPh>
    <rPh sb="16" eb="18">
      <t>ツウジョウ</t>
    </rPh>
    <rPh sb="18" eb="20">
      <t>ジンイン</t>
    </rPh>
    <rPh sb="21" eb="23">
      <t>ツイカ</t>
    </rPh>
    <rPh sb="25" eb="27">
      <t>コヨウ</t>
    </rPh>
    <rPh sb="29" eb="32">
      <t>カンゴシ</t>
    </rPh>
    <rPh sb="33" eb="34">
      <t>タイ</t>
    </rPh>
    <rPh sb="36" eb="38">
      <t>チンギン</t>
    </rPh>
    <rPh sb="39" eb="41">
      <t>テアテ</t>
    </rPh>
    <phoneticPr fontId="4"/>
  </si>
  <si>
    <t>自動車（密を避け、分散して送迎するために購入したもの）
（再開環境整備助成事業と購入経費按分）</t>
    <rPh sb="0" eb="3">
      <t>ジドウシャ</t>
    </rPh>
    <rPh sb="4" eb="5">
      <t>ミツ</t>
    </rPh>
    <rPh sb="6" eb="7">
      <t>サ</t>
    </rPh>
    <rPh sb="9" eb="11">
      <t>ブンサン</t>
    </rPh>
    <rPh sb="13" eb="15">
      <t>ソウゲイ</t>
    </rPh>
    <rPh sb="20" eb="22">
      <t>コウニュウ</t>
    </rPh>
    <rPh sb="29" eb="39">
      <t>サイカイカンキョウセイビジョセイジギョウ</t>
    </rPh>
    <rPh sb="40" eb="42">
      <t>コウニュウ</t>
    </rPh>
    <rPh sb="42" eb="44">
      <t>ケイヒ</t>
    </rPh>
    <rPh sb="44" eb="46">
      <t>アンブン</t>
    </rPh>
    <phoneticPr fontId="4"/>
  </si>
  <si>
    <t>岡山太郎１</t>
    <rPh sb="0" eb="2">
      <t>オカヤマ</t>
    </rPh>
    <rPh sb="2" eb="4">
      <t>タロウ</t>
    </rPh>
    <phoneticPr fontId="4"/>
  </si>
  <si>
    <t>岡山太郎２</t>
    <rPh sb="0" eb="2">
      <t>オカヤマ</t>
    </rPh>
    <rPh sb="2" eb="4">
      <t>タロウ</t>
    </rPh>
    <phoneticPr fontId="4"/>
  </si>
  <si>
    <t>岡山太郎３</t>
    <rPh sb="0" eb="2">
      <t>オカヤマ</t>
    </rPh>
    <rPh sb="2" eb="4">
      <t>タロウ</t>
    </rPh>
    <phoneticPr fontId="4"/>
  </si>
  <si>
    <t>岡山太郎４</t>
    <rPh sb="0" eb="2">
      <t>オカヤマ</t>
    </rPh>
    <rPh sb="2" eb="4">
      <t>タロウ</t>
    </rPh>
    <phoneticPr fontId="4"/>
  </si>
  <si>
    <t>岡山太郎５</t>
    <rPh sb="0" eb="2">
      <t>オカヤマ</t>
    </rPh>
    <rPh sb="2" eb="4">
      <t>タロウ</t>
    </rPh>
    <phoneticPr fontId="4"/>
  </si>
  <si>
    <t>オカヤマタロウ１</t>
    <phoneticPr fontId="4"/>
  </si>
  <si>
    <t>オカヤマタロウ２</t>
  </si>
  <si>
    <t>オカヤマタロウ３</t>
  </si>
  <si>
    <t>オカヤマタロウ４</t>
  </si>
  <si>
    <t>オカヤマタロウ５</t>
  </si>
  <si>
    <t>岡山市北区〇〇</t>
    <rPh sb="0" eb="3">
      <t>オカヤマシ</t>
    </rPh>
    <rPh sb="3" eb="5">
      <t>キタク</t>
    </rPh>
    <phoneticPr fontId="4"/>
  </si>
  <si>
    <t>１２３４５６７８９０</t>
    <phoneticPr fontId="4"/>
  </si>
  <si>
    <t>１５</t>
    <phoneticPr fontId="4"/>
  </si>
  <si>
    <t>あり</t>
  </si>
  <si>
    <t>なし</t>
  </si>
  <si>
    <t>社会福祉法人　従事者支援班会</t>
    <rPh sb="0" eb="2">
      <t>シャカイ</t>
    </rPh>
    <rPh sb="2" eb="4">
      <t>フクシ</t>
    </rPh>
    <rPh sb="4" eb="6">
      <t>ホウジン</t>
    </rPh>
    <rPh sb="7" eb="10">
      <t>ジュウジシャ</t>
    </rPh>
    <rPh sb="10" eb="12">
      <t>シエン</t>
    </rPh>
    <rPh sb="12" eb="13">
      <t>ハン</t>
    </rPh>
    <rPh sb="13" eb="14">
      <t>カイ</t>
    </rPh>
    <phoneticPr fontId="4"/>
  </si>
  <si>
    <t>代表取締役　岡山太郎</t>
    <rPh sb="0" eb="2">
      <t>ダイヒョウ</t>
    </rPh>
    <rPh sb="2" eb="4">
      <t>トリシマリ</t>
    </rPh>
    <rPh sb="4" eb="5">
      <t>ヤク</t>
    </rPh>
    <rPh sb="6" eb="8">
      <t>オカヤマ</t>
    </rPh>
    <rPh sb="8" eb="10">
      <t>タロウ</t>
    </rPh>
    <phoneticPr fontId="4"/>
  </si>
  <si>
    <t>７００－８５７０</t>
    <phoneticPr fontId="4"/>
  </si>
  <si>
    <t>岡山市北区内山下２－４－６</t>
    <rPh sb="0" eb="3">
      <t>オカヤマシ</t>
    </rPh>
    <rPh sb="3" eb="5">
      <t>キタク</t>
    </rPh>
    <rPh sb="5" eb="8">
      <t>ウチサンゲ</t>
    </rPh>
    <phoneticPr fontId="4"/>
  </si>
  <si>
    <t>保健福祉部</t>
    <rPh sb="0" eb="2">
      <t>ホケン</t>
    </rPh>
    <rPh sb="2" eb="4">
      <t>フクシ</t>
    </rPh>
    <rPh sb="4" eb="5">
      <t>ブ</t>
    </rPh>
    <phoneticPr fontId="4"/>
  </si>
  <si>
    <t>岡山桃子</t>
    <rPh sb="0" eb="1">
      <t>オカ</t>
    </rPh>
    <rPh sb="1" eb="2">
      <t>ヤマ</t>
    </rPh>
    <rPh sb="2" eb="4">
      <t>モモコ</t>
    </rPh>
    <phoneticPr fontId="4"/>
  </si>
  <si>
    <t>086-226-7964</t>
    <phoneticPr fontId="4"/>
  </si>
  <si>
    <t>xxx@xxx.xx.xxx</t>
    <phoneticPr fontId="4"/>
  </si>
  <si>
    <t>岡山太郎６</t>
    <rPh sb="0" eb="2">
      <t>オカヤマ</t>
    </rPh>
    <rPh sb="2" eb="4">
      <t>タロウ</t>
    </rPh>
    <phoneticPr fontId="4"/>
  </si>
  <si>
    <t>岡山太郎７</t>
    <rPh sb="0" eb="2">
      <t>オカヤマ</t>
    </rPh>
    <rPh sb="2" eb="4">
      <t>タロウ</t>
    </rPh>
    <phoneticPr fontId="4"/>
  </si>
  <si>
    <t>岡山太郎８</t>
    <rPh sb="0" eb="2">
      <t>オカヤマ</t>
    </rPh>
    <rPh sb="2" eb="4">
      <t>タロウ</t>
    </rPh>
    <phoneticPr fontId="4"/>
  </si>
  <si>
    <t>岡山太郎９</t>
    <rPh sb="0" eb="2">
      <t>オカヤマ</t>
    </rPh>
    <rPh sb="2" eb="4">
      <t>タロウ</t>
    </rPh>
    <phoneticPr fontId="4"/>
  </si>
  <si>
    <t>岡山太郎１０</t>
    <rPh sb="0" eb="2">
      <t>オカヤマ</t>
    </rPh>
    <rPh sb="2" eb="4">
      <t>タロウ</t>
    </rPh>
    <phoneticPr fontId="4"/>
  </si>
  <si>
    <t>岡山太郎１１</t>
    <rPh sb="0" eb="2">
      <t>オカヤマ</t>
    </rPh>
    <rPh sb="2" eb="4">
      <t>タロウ</t>
    </rPh>
    <phoneticPr fontId="4"/>
  </si>
  <si>
    <t>岡山太郎１２</t>
    <rPh sb="0" eb="2">
      <t>オカヤマ</t>
    </rPh>
    <rPh sb="2" eb="4">
      <t>タロウ</t>
    </rPh>
    <phoneticPr fontId="4"/>
  </si>
  <si>
    <t>岡山太郎１３</t>
    <rPh sb="0" eb="2">
      <t>オカヤマ</t>
    </rPh>
    <rPh sb="2" eb="4">
      <t>タロウ</t>
    </rPh>
    <phoneticPr fontId="4"/>
  </si>
  <si>
    <t>オカヤマタロウ６</t>
  </si>
  <si>
    <t>オカヤマタロウ７</t>
  </si>
  <si>
    <t>オカヤマタロウ８</t>
  </si>
  <si>
    <t>オカヤマタロウ９</t>
  </si>
  <si>
    <t>オカヤマタロウ１０</t>
  </si>
  <si>
    <t>オカヤマタロウ１１</t>
  </si>
  <si>
    <t>オカヤマタロウ１２</t>
  </si>
  <si>
    <t>オカヤマタロウ１３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</si>
</sst>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quot;&quot;"/>
    <numFmt numFmtId="178" formatCode="#,##0_);[Red]\(#,##0\)"/>
    <numFmt numFmtId="179" formatCode="#,##0.0_ "/>
    <numFmt numFmtId="180" formatCode="#,##0_ ;[Red]\-#,##0\ "/>
    <numFmt numFmtId="181" formatCode="[$-F800]dddd\,\ mmmm\ dd\,\ yyyy"/>
    <numFmt numFmtId="182" formatCode="yyyy&quot;年&quot;m&quot;月&quot;d&quot;日&quot;;@"/>
    <numFmt numFmtId="183" formatCode="#,##0.#;[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color indexed="81"/>
      <name val="MS P ゴシック"/>
      <family val="3"/>
      <charset val="128"/>
    </font>
    <font>
      <sz val="9"/>
      <name val="ＭＳ 明朝"/>
      <family val="1"/>
      <charset val="128"/>
    </font>
    <font>
      <sz val="10"/>
      <color theme="4"/>
      <name val="ＭＳ 明朝"/>
      <family val="1"/>
      <charset val="128"/>
    </font>
    <font>
      <b/>
      <sz val="12"/>
      <color theme="1"/>
      <name val="ＭＳ 明朝"/>
      <family val="1"/>
      <charset val="128"/>
    </font>
    <font>
      <u/>
      <sz val="11"/>
      <color theme="10"/>
      <name val="ＭＳ Ｐゴシック"/>
      <family val="3"/>
      <charset val="128"/>
    </font>
    <font>
      <u/>
      <sz val="11"/>
      <color theme="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8"/>
      <name val="ＭＳ Ｐ明朝"/>
      <family val="1"/>
      <charset val="128"/>
    </font>
    <font>
      <strike/>
      <sz val="10"/>
      <name val="ＭＳ Ｐ明朝"/>
      <family val="1"/>
      <charset val="128"/>
    </font>
    <font>
      <strike/>
      <sz val="6"/>
      <name val="ＭＳ Ｐ明朝"/>
      <family val="1"/>
      <charset val="128"/>
    </font>
    <font>
      <sz val="10"/>
      <color theme="0"/>
      <name val="ＭＳ Ｐ明朝"/>
      <family val="1"/>
      <charset val="128"/>
    </font>
    <font>
      <sz val="10"/>
      <color rgb="FFFF0000"/>
      <name val="ＭＳ Ｐ明朝"/>
      <family val="1"/>
      <charset val="128"/>
    </font>
    <font>
      <sz val="8"/>
      <name val="ＭＳ 明朝"/>
      <family val="1"/>
      <charset val="128"/>
    </font>
    <font>
      <sz val="10"/>
      <color indexed="81"/>
      <name val="ＭＳ Ｐゴシック"/>
      <family val="3"/>
      <charset val="128"/>
    </font>
    <font>
      <b/>
      <sz val="10"/>
      <color indexed="81"/>
      <name val="ＭＳ Ｐゴシック"/>
      <family val="3"/>
      <charset val="128"/>
    </font>
    <font>
      <sz val="12"/>
      <name val="ＭＳ Ｐ明朝"/>
      <family val="1"/>
      <charset val="128"/>
    </font>
    <font>
      <sz val="16"/>
      <name val="ＭＳ Ｐ明朝"/>
      <family val="1"/>
      <charset val="128"/>
    </font>
    <font>
      <sz val="18"/>
      <name val="ＭＳ Ｐ明朝"/>
      <family val="1"/>
      <charset val="128"/>
    </font>
    <font>
      <sz val="18"/>
      <name val="ＭＳ Ｐゴシック"/>
      <family val="3"/>
      <charset val="128"/>
    </font>
    <font>
      <sz val="11"/>
      <color rgb="FFFF0000"/>
      <name val="ＭＳ Ｐ明朝"/>
      <family val="1"/>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font>
    <font>
      <sz val="10"/>
      <color rgb="FFFF0000"/>
      <name val="ＭＳ 明朝"/>
      <family val="1"/>
      <charset val="128"/>
    </font>
    <font>
      <sz val="8"/>
      <color rgb="FFFF0000"/>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b/>
      <sz val="10"/>
      <color theme="1"/>
      <name val="ＭＳ Ｐ明朝"/>
      <family val="1"/>
      <charset val="128"/>
    </font>
    <font>
      <sz val="6"/>
      <color theme="1"/>
      <name val="ＭＳ Ｐ明朝"/>
      <family val="1"/>
      <charset val="128"/>
    </font>
    <font>
      <b/>
      <sz val="18"/>
      <color indexed="81"/>
      <name val="ＭＳ Ｐゴシック"/>
      <family val="3"/>
      <charset val="128"/>
    </font>
    <font>
      <sz val="18"/>
      <color indexed="81"/>
      <name val="ＭＳ Ｐゴシック"/>
      <family val="3"/>
      <charset val="128"/>
    </font>
    <font>
      <sz val="8"/>
      <name val="ＭＳ Ｐゴシック"/>
      <family val="3"/>
      <charset val="128"/>
    </font>
    <font>
      <sz val="10"/>
      <name val="ＭＳ Ｐゴシック"/>
      <family val="3"/>
      <charset val="128"/>
    </font>
    <font>
      <sz val="14"/>
      <color indexed="81"/>
      <name val="MS P 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79998168889431442"/>
        <bgColor indexed="64"/>
      </patternFill>
    </fill>
  </fills>
  <borders count="7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style="thin">
        <color auto="1"/>
      </left>
      <right/>
      <top/>
      <bottom/>
      <diagonal/>
    </border>
    <border>
      <left/>
      <right style="thin">
        <color auto="1"/>
      </right>
      <top style="medium">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s>
  <cellStyleXfs count="13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cellStyleXfs>
  <cellXfs count="552">
    <xf numFmtId="0" fontId="0" fillId="0" borderId="0" xfId="0">
      <alignment vertical="center"/>
    </xf>
    <xf numFmtId="0" fontId="6" fillId="0" borderId="0" xfId="0" applyFont="1">
      <alignment vertical="center"/>
    </xf>
    <xf numFmtId="0" fontId="8" fillId="0" borderId="0" xfId="0" applyFont="1">
      <alignment vertical="center"/>
    </xf>
    <xf numFmtId="0" fontId="0" fillId="4" borderId="0" xfId="0" applyFill="1">
      <alignment vertical="center"/>
    </xf>
    <xf numFmtId="0" fontId="4" fillId="0" borderId="0" xfId="0" applyFont="1">
      <alignment vertical="center"/>
    </xf>
    <xf numFmtId="0" fontId="6" fillId="5" borderId="0" xfId="0" applyFont="1" applyFill="1">
      <alignment vertical="center"/>
    </xf>
    <xf numFmtId="0" fontId="7" fillId="0" borderId="0" xfId="0" applyFont="1" applyAlignment="1">
      <alignment horizontal="left" vertical="top"/>
    </xf>
    <xf numFmtId="0" fontId="11" fillId="0" borderId="0" xfId="0" applyFont="1" applyAlignment="1">
      <alignment horizontal="left" vertical="top"/>
    </xf>
    <xf numFmtId="0" fontId="7" fillId="0" borderId="0" xfId="0" applyFont="1">
      <alignment vertical="center"/>
    </xf>
    <xf numFmtId="0" fontId="7" fillId="0" borderId="13" xfId="0" applyFont="1" applyBorder="1" applyAlignment="1">
      <alignment horizontal="center" vertical="center"/>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1" xfId="0" applyFont="1" applyBorder="1" applyAlignment="1">
      <alignment vertical="center" wrapText="1"/>
    </xf>
    <xf numFmtId="0" fontId="7" fillId="6" borderId="13" xfId="0" applyFont="1" applyFill="1" applyBorder="1" applyAlignment="1">
      <alignment horizontal="center" vertical="center"/>
    </xf>
    <xf numFmtId="0" fontId="11" fillId="6" borderId="13" xfId="0" applyFont="1" applyFill="1" applyBorder="1" applyAlignment="1">
      <alignment horizontal="center" vertical="top"/>
    </xf>
    <xf numFmtId="0" fontId="7" fillId="0" borderId="8" xfId="0" applyFont="1" applyBorder="1">
      <alignment vertical="center"/>
    </xf>
    <xf numFmtId="0" fontId="19" fillId="0" borderId="0" xfId="0" applyFont="1">
      <alignment vertical="center"/>
    </xf>
    <xf numFmtId="0" fontId="24" fillId="0" borderId="0" xfId="0" applyFont="1">
      <alignment vertical="center"/>
    </xf>
    <xf numFmtId="0" fontId="19" fillId="8" borderId="15" xfId="0" applyFont="1" applyFill="1" applyBorder="1">
      <alignment vertical="center"/>
    </xf>
    <xf numFmtId="0" fontId="19" fillId="0" borderId="16" xfId="0" applyFont="1" applyBorder="1">
      <alignment vertical="center"/>
    </xf>
    <xf numFmtId="0" fontId="21" fillId="0" borderId="0" xfId="0" applyFont="1">
      <alignment vertical="center"/>
    </xf>
    <xf numFmtId="0" fontId="21" fillId="0" borderId="0" xfId="0" applyFont="1" applyAlignment="1">
      <alignment horizontal="center" vertical="center" shrinkToFit="1"/>
    </xf>
    <xf numFmtId="0" fontId="21" fillId="0" borderId="0" xfId="0" applyFont="1" applyAlignment="1">
      <alignment horizontal="center" vertical="center"/>
    </xf>
    <xf numFmtId="0" fontId="21" fillId="0" borderId="0" xfId="0" applyFont="1" applyAlignment="1">
      <alignment horizontal="left" vertical="center"/>
    </xf>
    <xf numFmtId="0" fontId="6" fillId="0" borderId="17" xfId="0" applyFont="1" applyBorder="1">
      <alignment vertical="center"/>
    </xf>
    <xf numFmtId="0" fontId="11" fillId="9" borderId="13" xfId="0" applyFont="1" applyFill="1" applyBorder="1" applyAlignment="1">
      <alignment horizontal="left" vertical="center" wrapText="1"/>
    </xf>
    <xf numFmtId="0" fontId="0" fillId="0" borderId="0" xfId="0" applyFill="1" applyAlignment="1">
      <alignment horizontal="center" vertical="center"/>
    </xf>
    <xf numFmtId="176" fontId="0" fillId="0" borderId="0" xfId="0" applyNumberFormat="1">
      <alignment vertical="center"/>
    </xf>
    <xf numFmtId="0" fontId="0" fillId="4" borderId="0" xfId="0" applyFill="1" applyAlignment="1">
      <alignment horizontal="center" vertical="center"/>
    </xf>
    <xf numFmtId="0" fontId="21" fillId="5" borderId="7" xfId="0" applyFont="1" applyFill="1" applyBorder="1" applyProtection="1">
      <alignment vertical="center"/>
      <protection locked="0"/>
    </xf>
    <xf numFmtId="0" fontId="21" fillId="5" borderId="0" xfId="0" applyFont="1" applyFill="1">
      <alignment vertical="center"/>
    </xf>
    <xf numFmtId="0" fontId="21" fillId="5" borderId="5" xfId="0" applyFont="1" applyFill="1" applyBorder="1" applyProtection="1">
      <alignment vertical="center"/>
      <protection locked="0"/>
    </xf>
    <xf numFmtId="0" fontId="0" fillId="5" borderId="0" xfId="0" applyFill="1">
      <alignment vertical="center"/>
    </xf>
    <xf numFmtId="176" fontId="0" fillId="5" borderId="0" xfId="0" applyNumberFormat="1" applyFill="1">
      <alignment vertical="center"/>
    </xf>
    <xf numFmtId="0" fontId="27" fillId="5" borderId="0" xfId="0" applyFont="1" applyFill="1" applyProtection="1">
      <alignment vertical="center"/>
      <protection locked="0"/>
    </xf>
    <xf numFmtId="0" fontId="21" fillId="5" borderId="0" xfId="0" applyFont="1" applyFill="1" applyProtection="1">
      <alignment vertical="center"/>
      <protection locked="0"/>
    </xf>
    <xf numFmtId="0" fontId="21" fillId="5" borderId="0" xfId="0" applyFont="1" applyFill="1" applyAlignment="1" applyProtection="1">
      <alignment vertical="center" shrinkToFit="1"/>
      <protection locked="0"/>
    </xf>
    <xf numFmtId="0" fontId="22" fillId="0" borderId="15" xfId="0" applyFont="1" applyBorder="1">
      <alignment vertical="center"/>
    </xf>
    <xf numFmtId="0" fontId="22" fillId="0" borderId="16" xfId="0" applyFont="1" applyBorder="1">
      <alignment vertical="center"/>
    </xf>
    <xf numFmtId="176" fontId="20" fillId="2" borderId="1" xfId="0" applyNumberFormat="1" applyFont="1" applyFill="1" applyBorder="1" applyProtection="1">
      <alignment vertical="center"/>
      <protection locked="0"/>
    </xf>
    <xf numFmtId="176" fontId="20" fillId="2" borderId="7" xfId="0" applyNumberFormat="1" applyFont="1" applyFill="1" applyBorder="1" applyProtection="1">
      <alignment vertical="center"/>
      <protection locked="0"/>
    </xf>
    <xf numFmtId="176" fontId="20" fillId="2" borderId="0" xfId="0" applyNumberFormat="1" applyFont="1" applyFill="1" applyProtection="1">
      <alignment vertical="center"/>
      <protection locked="0"/>
    </xf>
    <xf numFmtId="176" fontId="20" fillId="2" borderId="2" xfId="0" applyNumberFormat="1" applyFont="1" applyFill="1" applyBorder="1" applyProtection="1">
      <alignment vertical="center"/>
      <protection locked="0"/>
    </xf>
    <xf numFmtId="0" fontId="29" fillId="0" borderId="0" xfId="0" applyFont="1">
      <alignment vertical="center"/>
    </xf>
    <xf numFmtId="0" fontId="30" fillId="5" borderId="0" xfId="0" applyFont="1" applyFill="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7" fillId="5" borderId="0" xfId="0" applyFont="1" applyFill="1" applyProtection="1">
      <alignment vertical="center"/>
    </xf>
    <xf numFmtId="0" fontId="7" fillId="7" borderId="0" xfId="0" applyFont="1" applyFill="1" applyProtection="1">
      <alignment vertical="center"/>
      <protection locked="0"/>
    </xf>
    <xf numFmtId="0" fontId="19" fillId="0" borderId="0" xfId="0" applyFont="1" applyProtection="1">
      <alignment vertical="center"/>
      <protection locked="0"/>
    </xf>
    <xf numFmtId="0" fontId="19" fillId="5" borderId="0" xfId="0" applyFont="1" applyFill="1" applyAlignment="1" applyProtection="1">
      <alignment horizontal="center" vertical="center"/>
      <protection locked="0"/>
    </xf>
    <xf numFmtId="0" fontId="21" fillId="5" borderId="5" xfId="0" applyFont="1" applyFill="1" applyBorder="1" applyAlignment="1" applyProtection="1">
      <alignment horizontal="left" vertical="center"/>
      <protection locked="0"/>
    </xf>
    <xf numFmtId="0" fontId="21" fillId="5" borderId="5"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1" fillId="5" borderId="7" xfId="0" applyFont="1" applyFill="1" applyBorder="1" applyAlignment="1" applyProtection="1">
      <alignment horizontal="left" vertical="center"/>
      <protection locked="0"/>
    </xf>
    <xf numFmtId="0" fontId="21" fillId="5" borderId="7"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0" fillId="5" borderId="5" xfId="0" applyFont="1" applyFill="1" applyBorder="1" applyProtection="1">
      <alignment vertical="center"/>
      <protection locked="0"/>
    </xf>
    <xf numFmtId="0" fontId="21" fillId="5" borderId="0" xfId="0" applyFont="1" applyFill="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7" fillId="5" borderId="0" xfId="0" applyFont="1" applyFill="1" applyAlignment="1" applyProtection="1">
      <alignment horizontal="center" vertical="center"/>
      <protection locked="0"/>
    </xf>
    <xf numFmtId="0" fontId="28" fillId="5" borderId="0" xfId="0" applyFont="1" applyFill="1" applyAlignment="1" applyProtection="1">
      <alignment vertical="center" wrapText="1"/>
      <protection locked="0"/>
    </xf>
    <xf numFmtId="0" fontId="25" fillId="5" borderId="0" xfId="0" applyFont="1" applyFill="1" applyAlignment="1" applyProtection="1">
      <alignment vertical="center" wrapText="1"/>
      <protection locked="0"/>
    </xf>
    <xf numFmtId="0" fontId="21" fillId="5" borderId="0" xfId="0" applyFont="1" applyFill="1" applyAlignment="1" applyProtection="1">
      <alignment horizontal="center" vertical="center"/>
      <protection locked="0"/>
    </xf>
    <xf numFmtId="0" fontId="23" fillId="5" borderId="0" xfId="0" applyFont="1" applyFill="1" applyAlignment="1" applyProtection="1">
      <alignment horizontal="left" vertical="center"/>
      <protection locked="0"/>
    </xf>
    <xf numFmtId="0" fontId="21" fillId="2" borderId="2" xfId="0" applyFont="1" applyFill="1" applyBorder="1" applyAlignment="1" applyProtection="1">
      <alignment horizontal="center" vertical="center"/>
      <protection locked="0"/>
    </xf>
    <xf numFmtId="0" fontId="21" fillId="0" borderId="3" xfId="0" applyFont="1" applyBorder="1" applyProtection="1">
      <alignment vertical="center"/>
      <protection locked="0"/>
    </xf>
    <xf numFmtId="0" fontId="21" fillId="5" borderId="3" xfId="0" applyFont="1" applyFill="1" applyBorder="1" applyProtection="1">
      <alignment vertical="center"/>
      <protection locked="0"/>
    </xf>
    <xf numFmtId="0" fontId="20" fillId="5" borderId="22" xfId="0" applyFont="1" applyFill="1" applyBorder="1" applyProtection="1">
      <alignment vertical="center"/>
      <protection locked="0"/>
    </xf>
    <xf numFmtId="0" fontId="25" fillId="5" borderId="7" xfId="0" applyFont="1" applyFill="1" applyBorder="1" applyProtection="1">
      <alignment vertical="center"/>
      <protection locked="0"/>
    </xf>
    <xf numFmtId="0" fontId="23" fillId="5" borderId="0" xfId="0" applyFont="1" applyFill="1" applyProtection="1">
      <alignment vertical="center"/>
      <protection locked="0"/>
    </xf>
    <xf numFmtId="0" fontId="26" fillId="5" borderId="0" xfId="0" applyFont="1" applyFill="1" applyProtection="1">
      <alignment vertical="center"/>
      <protection locked="0"/>
    </xf>
    <xf numFmtId="0" fontId="21" fillId="5" borderId="0" xfId="0" applyFont="1" applyFill="1" applyAlignment="1" applyProtection="1">
      <alignment vertical="center" textRotation="255"/>
      <protection locked="0"/>
    </xf>
    <xf numFmtId="0" fontId="19" fillId="5" borderId="0" xfId="0" applyFont="1" applyFill="1" applyProtection="1">
      <alignment vertical="center"/>
      <protection locked="0"/>
    </xf>
    <xf numFmtId="0" fontId="20" fillId="2" borderId="15" xfId="0" applyFont="1" applyFill="1" applyBorder="1" applyProtection="1">
      <alignment vertical="center"/>
      <protection locked="0"/>
    </xf>
    <xf numFmtId="0" fontId="20" fillId="5" borderId="0" xfId="0" applyFont="1" applyFill="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49" fontId="20" fillId="5" borderId="25" xfId="0" applyNumberFormat="1" applyFont="1" applyFill="1" applyBorder="1" applyProtection="1">
      <alignment vertical="center"/>
      <protection locked="0"/>
    </xf>
    <xf numFmtId="49" fontId="20" fillId="5" borderId="26" xfId="0" applyNumberFormat="1" applyFont="1" applyFill="1" applyBorder="1" applyAlignment="1" applyProtection="1">
      <alignment vertical="center" wrapText="1"/>
      <protection locked="0"/>
    </xf>
    <xf numFmtId="0" fontId="26" fillId="5" borderId="26" xfId="0" applyFont="1" applyFill="1" applyBorder="1" applyAlignment="1" applyProtection="1">
      <alignment vertical="center" shrinkToFit="1"/>
      <protection locked="0"/>
    </xf>
    <xf numFmtId="0" fontId="26" fillId="5" borderId="27" xfId="0" applyFont="1" applyFill="1" applyBorder="1" applyAlignment="1" applyProtection="1">
      <alignment vertical="center" shrinkToFit="1"/>
      <protection locked="0"/>
    </xf>
    <xf numFmtId="49" fontId="20" fillId="5" borderId="17" xfId="0" applyNumberFormat="1" applyFont="1" applyFill="1" applyBorder="1" applyProtection="1">
      <alignment vertical="center"/>
      <protection locked="0"/>
    </xf>
    <xf numFmtId="49" fontId="20" fillId="5" borderId="28" xfId="0" applyNumberFormat="1" applyFont="1" applyFill="1" applyBorder="1" applyAlignment="1" applyProtection="1">
      <alignment vertical="center" wrapText="1"/>
      <protection locked="0"/>
    </xf>
    <xf numFmtId="0" fontId="26" fillId="5" borderId="28" xfId="0" applyFont="1" applyFill="1" applyBorder="1" applyAlignment="1" applyProtection="1">
      <alignment vertical="center" shrinkToFit="1"/>
      <protection locked="0"/>
    </xf>
    <xf numFmtId="0" fontId="26" fillId="5" borderId="29" xfId="0" applyFont="1" applyFill="1" applyBorder="1" applyAlignment="1" applyProtection="1">
      <alignment vertical="center" shrinkToFit="1"/>
      <protection locked="0"/>
    </xf>
    <xf numFmtId="49" fontId="20" fillId="5" borderId="28" xfId="0" applyNumberFormat="1" applyFont="1" applyFill="1" applyBorder="1" applyProtection="1">
      <alignment vertical="center"/>
      <protection locked="0"/>
    </xf>
    <xf numFmtId="49" fontId="20" fillId="5" borderId="29" xfId="0" applyNumberFormat="1" applyFont="1" applyFill="1" applyBorder="1" applyProtection="1">
      <alignment vertical="center"/>
      <protection locked="0"/>
    </xf>
    <xf numFmtId="49" fontId="20" fillId="5" borderId="30" xfId="0" applyNumberFormat="1" applyFont="1" applyFill="1" applyBorder="1" applyProtection="1">
      <alignment vertical="center"/>
      <protection locked="0"/>
    </xf>
    <xf numFmtId="49" fontId="20" fillId="5" borderId="31" xfId="0" applyNumberFormat="1" applyFont="1" applyFill="1" applyBorder="1" applyAlignment="1" applyProtection="1">
      <alignment vertical="center" wrapText="1"/>
      <protection locked="0"/>
    </xf>
    <xf numFmtId="0" fontId="26" fillId="5" borderId="31" xfId="0" applyFont="1" applyFill="1" applyBorder="1" applyAlignment="1" applyProtection="1">
      <alignment vertical="center" shrinkToFit="1"/>
      <protection locked="0"/>
    </xf>
    <xf numFmtId="0" fontId="26" fillId="5" borderId="32" xfId="0" applyFont="1" applyFill="1" applyBorder="1" applyAlignment="1" applyProtection="1">
      <alignment vertical="center" shrinkToFit="1"/>
      <protection locked="0"/>
    </xf>
    <xf numFmtId="49" fontId="20" fillId="5" borderId="1" xfId="0" applyNumberFormat="1" applyFont="1" applyFill="1" applyBorder="1" applyProtection="1">
      <alignment vertical="center"/>
      <protection locked="0"/>
    </xf>
    <xf numFmtId="49" fontId="20" fillId="5" borderId="2" xfId="0" applyNumberFormat="1" applyFont="1" applyFill="1" applyBorder="1" applyAlignment="1" applyProtection="1">
      <alignment vertical="center" wrapText="1"/>
      <protection locked="0"/>
    </xf>
    <xf numFmtId="49" fontId="20" fillId="5" borderId="3" xfId="0" applyNumberFormat="1" applyFont="1" applyFill="1" applyBorder="1" applyAlignment="1" applyProtection="1">
      <alignment vertical="center" wrapText="1"/>
      <protection locked="0"/>
    </xf>
    <xf numFmtId="49" fontId="20" fillId="5" borderId="0" xfId="0" applyNumberFormat="1" applyFont="1" applyFill="1" applyAlignment="1" applyProtection="1">
      <alignment horizontal="center" vertical="center" wrapText="1"/>
      <protection locked="0"/>
    </xf>
    <xf numFmtId="49" fontId="20" fillId="5" borderId="0" xfId="0" applyNumberFormat="1" applyFont="1" applyFill="1" applyAlignment="1" applyProtection="1">
      <alignment vertical="center" wrapText="1"/>
      <protection locked="0"/>
    </xf>
    <xf numFmtId="180" fontId="19" fillId="5" borderId="0" xfId="34" applyNumberFormat="1" applyFont="1" applyFill="1" applyAlignment="1" applyProtection="1">
      <alignment vertical="center" shrinkToFit="1"/>
      <protection locked="0"/>
    </xf>
    <xf numFmtId="0" fontId="19" fillId="5" borderId="33" xfId="0" applyFont="1" applyFill="1" applyBorder="1" applyProtection="1">
      <alignment vertical="center"/>
      <protection locked="0"/>
    </xf>
    <xf numFmtId="0" fontId="21" fillId="2" borderId="34" xfId="0" applyFont="1" applyFill="1" applyBorder="1" applyProtection="1">
      <alignment vertical="center"/>
      <protection locked="0"/>
    </xf>
    <xf numFmtId="0" fontId="21" fillId="2" borderId="7" xfId="0" applyFont="1" applyFill="1" applyBorder="1" applyProtection="1">
      <alignment vertical="center"/>
      <protection locked="0"/>
    </xf>
    <xf numFmtId="0" fontId="21" fillId="2" borderId="10" xfId="0" applyFont="1" applyFill="1" applyBorder="1" applyProtection="1">
      <alignment vertical="center"/>
      <protection locked="0"/>
    </xf>
    <xf numFmtId="0" fontId="20" fillId="2" borderId="23" xfId="0" applyFont="1" applyFill="1" applyBorder="1" applyAlignment="1" applyProtection="1">
      <alignment vertical="center" wrapText="1"/>
      <protection locked="0"/>
    </xf>
    <xf numFmtId="0" fontId="21" fillId="2" borderId="0" xfId="0" applyFont="1" applyFill="1" applyProtection="1">
      <alignment vertical="center"/>
      <protection locked="0"/>
    </xf>
    <xf numFmtId="0" fontId="20" fillId="2" borderId="0" xfId="0" applyFont="1" applyFill="1" applyProtection="1">
      <alignment vertical="center"/>
      <protection locked="0"/>
    </xf>
    <xf numFmtId="0" fontId="21" fillId="2" borderId="8" xfId="0" applyFont="1" applyFill="1" applyBorder="1" applyProtection="1">
      <alignment vertical="center"/>
      <protection locked="0"/>
    </xf>
    <xf numFmtId="0" fontId="20" fillId="2" borderId="9" xfId="0" applyFont="1" applyFill="1" applyBorder="1" applyAlignment="1" applyProtection="1">
      <alignment vertical="center" wrapText="1"/>
      <protection locked="0"/>
    </xf>
    <xf numFmtId="0" fontId="20" fillId="5" borderId="0" xfId="0" applyFont="1" applyFill="1" applyAlignment="1" applyProtection="1">
      <alignment vertical="center" wrapText="1"/>
      <protection locked="0"/>
    </xf>
    <xf numFmtId="0" fontId="21" fillId="2" borderId="20" xfId="0" applyFont="1" applyFill="1" applyBorder="1" applyProtection="1">
      <alignment vertical="center"/>
      <protection locked="0"/>
    </xf>
    <xf numFmtId="0" fontId="21" fillId="2" borderId="24" xfId="0" applyFont="1" applyFill="1" applyBorder="1" applyProtection="1">
      <alignment vertical="center"/>
      <protection locked="0"/>
    </xf>
    <xf numFmtId="49" fontId="20" fillId="5" borderId="2" xfId="0" applyNumberFormat="1" applyFont="1" applyFill="1" applyBorder="1" applyProtection="1">
      <alignment vertical="center"/>
      <protection locked="0"/>
    </xf>
    <xf numFmtId="0" fontId="26" fillId="5" borderId="0" xfId="0" applyFont="1" applyFill="1" applyAlignment="1" applyProtection="1">
      <alignment vertical="center" shrinkToFit="1"/>
      <protection locked="0"/>
    </xf>
    <xf numFmtId="180" fontId="26" fillId="5" borderId="0" xfId="34" applyNumberFormat="1" applyFont="1" applyFill="1" applyAlignment="1" applyProtection="1">
      <alignment vertical="center" shrinkToFit="1"/>
      <protection locked="0"/>
    </xf>
    <xf numFmtId="0" fontId="26" fillId="5" borderId="5" xfId="0" applyFont="1" applyFill="1" applyBorder="1" applyAlignment="1" applyProtection="1">
      <alignment vertical="center" shrinkToFit="1"/>
      <protection locked="0"/>
    </xf>
    <xf numFmtId="0" fontId="21" fillId="0" borderId="0" xfId="0" applyFont="1" applyProtection="1">
      <alignment vertical="center"/>
    </xf>
    <xf numFmtId="0" fontId="22" fillId="0" borderId="14" xfId="0" applyFont="1" applyBorder="1" applyProtection="1">
      <alignment vertical="center"/>
    </xf>
    <xf numFmtId="0" fontId="21" fillId="3" borderId="18" xfId="0" applyFont="1" applyFill="1" applyBorder="1" applyProtection="1">
      <alignment vertical="center"/>
      <protection locked="0"/>
    </xf>
    <xf numFmtId="0" fontId="21" fillId="3" borderId="19" xfId="0" applyFont="1" applyFill="1" applyBorder="1" applyAlignment="1" applyProtection="1">
      <alignment horizontal="left" vertical="center"/>
      <protection locked="0"/>
    </xf>
    <xf numFmtId="0" fontId="6" fillId="5" borderId="0" xfId="0" applyFont="1" applyFill="1" applyProtection="1">
      <alignment vertical="center"/>
    </xf>
    <xf numFmtId="0" fontId="7" fillId="5" borderId="0" xfId="0" applyFont="1" applyFill="1" applyAlignment="1" applyProtection="1">
      <alignment vertical="center"/>
    </xf>
    <xf numFmtId="0" fontId="7" fillId="5" borderId="7" xfId="0" applyFont="1" applyFill="1" applyBorder="1" applyProtection="1">
      <alignment vertical="center"/>
    </xf>
    <xf numFmtId="0" fontId="6" fillId="0" borderId="7" xfId="0" applyFont="1" applyBorder="1" applyProtection="1">
      <alignment vertical="center"/>
    </xf>
    <xf numFmtId="0" fontId="6" fillId="5" borderId="7"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6" fillId="0" borderId="0" xfId="0" applyFont="1" applyBorder="1">
      <alignment vertical="center"/>
    </xf>
    <xf numFmtId="0" fontId="14" fillId="0" borderId="0" xfId="0" applyFont="1" applyBorder="1">
      <alignment vertical="center"/>
    </xf>
    <xf numFmtId="0" fontId="20" fillId="2" borderId="10" xfId="0" applyFont="1" applyFill="1" applyBorder="1" applyAlignment="1" applyProtection="1">
      <alignment horizontal="center" vertical="center"/>
      <protection locked="0"/>
    </xf>
    <xf numFmtId="0" fontId="20" fillId="2" borderId="5" xfId="0" applyFont="1" applyFill="1" applyBorder="1" applyProtection="1">
      <alignment vertical="center"/>
      <protection locked="0"/>
    </xf>
    <xf numFmtId="0" fontId="20" fillId="2" borderId="7" xfId="0" applyFont="1" applyFill="1" applyBorder="1" applyProtection="1">
      <alignment vertical="center"/>
      <protection locked="0"/>
    </xf>
    <xf numFmtId="0" fontId="20" fillId="2" borderId="1" xfId="0" applyFont="1" applyFill="1" applyBorder="1" applyAlignment="1" applyProtection="1">
      <alignment horizontal="left" vertical="center"/>
      <protection locked="0"/>
    </xf>
    <xf numFmtId="0" fontId="21" fillId="2" borderId="2" xfId="0" applyFont="1" applyFill="1" applyBorder="1" applyProtection="1">
      <alignment vertical="center"/>
      <protection locked="0"/>
    </xf>
    <xf numFmtId="0" fontId="21" fillId="2" borderId="3" xfId="0" applyFont="1" applyFill="1" applyBorder="1" applyProtection="1">
      <alignment vertical="center"/>
      <protection locked="0"/>
    </xf>
    <xf numFmtId="0" fontId="20" fillId="2" borderId="1" xfId="0" applyFont="1" applyFill="1" applyBorder="1" applyProtection="1">
      <alignment vertical="center"/>
      <protection locked="0"/>
    </xf>
    <xf numFmtId="0" fontId="20" fillId="2" borderId="2" xfId="0" applyFont="1" applyFill="1" applyBorder="1" applyProtection="1">
      <alignment vertical="center"/>
      <protection locked="0"/>
    </xf>
    <xf numFmtId="0" fontId="20" fillId="2" borderId="3" xfId="0" applyFont="1" applyFill="1" applyBorder="1" applyProtection="1">
      <alignment vertical="center"/>
      <protection locked="0"/>
    </xf>
    <xf numFmtId="0" fontId="21" fillId="5" borderId="2" xfId="0" applyFont="1" applyFill="1" applyBorder="1" applyAlignment="1" applyProtection="1">
      <alignment horizontal="center" vertical="center"/>
      <protection locked="0"/>
    </xf>
    <xf numFmtId="0" fontId="20" fillId="5" borderId="0" xfId="0" applyFont="1" applyFill="1" applyProtection="1">
      <alignment vertical="center"/>
      <protection locked="0"/>
    </xf>
    <xf numFmtId="0" fontId="21" fillId="0" borderId="0" xfId="0" applyFont="1" applyFill="1">
      <alignment vertical="center"/>
    </xf>
    <xf numFmtId="0" fontId="7" fillId="5" borderId="0" xfId="0" applyFont="1" applyFill="1" applyAlignment="1" applyProtection="1">
      <alignment horizontal="center" vertical="center"/>
    </xf>
    <xf numFmtId="0" fontId="7" fillId="3" borderId="0" xfId="0" applyFont="1" applyFill="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50" fillId="2" borderId="15" xfId="0" applyFont="1" applyFill="1" applyBorder="1" applyProtection="1">
      <alignment vertical="center"/>
      <protection locked="0"/>
    </xf>
    <xf numFmtId="0" fontId="50" fillId="2" borderId="20" xfId="0" applyFont="1" applyFill="1" applyBorder="1" applyProtection="1">
      <alignment vertical="center"/>
      <protection locked="0"/>
    </xf>
    <xf numFmtId="0" fontId="50" fillId="2" borderId="14" xfId="0" applyFont="1" applyFill="1" applyBorder="1" applyProtection="1">
      <alignment vertical="center"/>
      <protection locked="0"/>
    </xf>
    <xf numFmtId="0" fontId="50" fillId="2" borderId="9" xfId="0" applyFont="1" applyFill="1" applyBorder="1" applyProtection="1">
      <alignment vertical="center"/>
      <protection locked="0"/>
    </xf>
    <xf numFmtId="0" fontId="6" fillId="5" borderId="0" xfId="0" applyFont="1" applyFill="1" applyProtection="1">
      <alignment vertical="center"/>
      <protection locked="0"/>
    </xf>
    <xf numFmtId="0" fontId="7" fillId="5" borderId="0" xfId="0" applyFont="1" applyFill="1" applyAlignment="1" applyProtection="1">
      <alignment horizontal="right" vertical="center"/>
      <protection locked="0"/>
    </xf>
    <xf numFmtId="0" fontId="7" fillId="5" borderId="0" xfId="0" applyFont="1" applyFill="1" applyAlignment="1" applyProtection="1">
      <alignment horizontal="center" vertical="center"/>
      <protection locked="0"/>
    </xf>
    <xf numFmtId="0" fontId="7" fillId="5" borderId="0" xfId="0" applyFont="1" applyFill="1" applyProtection="1">
      <alignment vertical="center"/>
      <protection locked="0"/>
    </xf>
    <xf numFmtId="0" fontId="7" fillId="3" borderId="0" xfId="0" applyFont="1" applyFill="1" applyProtection="1">
      <alignment vertical="center"/>
      <protection locked="0"/>
    </xf>
    <xf numFmtId="0" fontId="7" fillId="3" borderId="0" xfId="0" applyFont="1" applyFill="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7" fillId="5" borderId="0" xfId="0" applyFont="1" applyFill="1" applyAlignment="1" applyProtection="1">
      <alignment vertical="top"/>
      <protection locked="0"/>
    </xf>
    <xf numFmtId="176" fontId="7" fillId="5" borderId="0" xfId="0" applyNumberFormat="1" applyFont="1" applyFill="1" applyProtection="1">
      <alignment vertical="center"/>
      <protection locked="0"/>
    </xf>
    <xf numFmtId="0" fontId="7" fillId="5" borderId="0" xfId="0" applyFont="1" applyFill="1" applyAlignment="1" applyProtection="1">
      <alignment horizontal="distributed" vertical="center"/>
      <protection locked="0"/>
    </xf>
    <xf numFmtId="0" fontId="7" fillId="5" borderId="7" xfId="0" applyFont="1" applyFill="1" applyBorder="1" applyProtection="1">
      <alignment vertical="center"/>
      <protection locked="0"/>
    </xf>
    <xf numFmtId="0" fontId="14" fillId="5" borderId="0" xfId="0" applyFont="1" applyFill="1" applyAlignment="1" applyProtection="1">
      <alignment vertical="center"/>
      <protection locked="0"/>
    </xf>
    <xf numFmtId="0" fontId="7" fillId="5" borderId="0" xfId="0" applyFont="1" applyFill="1" applyAlignment="1" applyProtection="1">
      <alignment vertical="center"/>
      <protection locked="0"/>
    </xf>
    <xf numFmtId="0" fontId="31" fillId="5" borderId="0" xfId="0" applyFont="1" applyFill="1" applyAlignment="1" applyProtection="1">
      <alignment vertical="center" wrapText="1"/>
      <protection locked="0"/>
    </xf>
    <xf numFmtId="0" fontId="45" fillId="5" borderId="0" xfId="0" applyFont="1" applyFill="1" applyProtection="1">
      <alignment vertical="center"/>
      <protection locked="0"/>
    </xf>
    <xf numFmtId="0" fontId="42" fillId="5" borderId="0" xfId="0" applyFont="1" applyFill="1" applyProtection="1">
      <alignment vertical="center"/>
      <protection locked="0"/>
    </xf>
    <xf numFmtId="0" fontId="43" fillId="5" borderId="0" xfId="0" applyFont="1" applyFill="1" applyAlignment="1" applyProtection="1">
      <alignment vertical="center" wrapText="1"/>
      <protection locked="0"/>
    </xf>
    <xf numFmtId="0" fontId="47" fillId="5" borderId="0" xfId="0" applyFont="1" applyFill="1" applyProtection="1">
      <alignment vertical="center"/>
      <protection locked="0"/>
    </xf>
    <xf numFmtId="0" fontId="45" fillId="0" borderId="0" xfId="0" applyFont="1" applyProtection="1">
      <alignment vertical="center"/>
      <protection locked="0"/>
    </xf>
    <xf numFmtId="0" fontId="46" fillId="5" borderId="0" xfId="0" applyFont="1" applyFill="1" applyProtection="1">
      <alignment vertical="center"/>
      <protection locked="0"/>
    </xf>
    <xf numFmtId="0" fontId="14" fillId="5" borderId="0" xfId="0" applyFont="1" applyFill="1" applyAlignment="1" applyProtection="1">
      <alignment vertical="center" wrapText="1"/>
      <protection locked="0"/>
    </xf>
    <xf numFmtId="0" fontId="42" fillId="5" borderId="0" xfId="0" applyFont="1" applyFill="1" applyAlignment="1" applyProtection="1">
      <alignment vertical="center"/>
      <protection locked="0"/>
    </xf>
    <xf numFmtId="0" fontId="41" fillId="0" borderId="0" xfId="0" applyFont="1" applyProtection="1">
      <alignment vertical="center"/>
      <protection locked="0"/>
    </xf>
    <xf numFmtId="0" fontId="6" fillId="5" borderId="0" xfId="0" applyFont="1" applyFill="1" applyAlignment="1" applyProtection="1">
      <protection locked="0"/>
    </xf>
    <xf numFmtId="0" fontId="31" fillId="5" borderId="0" xfId="0" applyFont="1" applyFill="1" applyBorder="1" applyAlignment="1" applyProtection="1">
      <alignment vertical="center"/>
      <protection locked="0"/>
    </xf>
    <xf numFmtId="0" fontId="31" fillId="5" borderId="7" xfId="0" applyFont="1" applyFill="1" applyBorder="1" applyAlignment="1" applyProtection="1">
      <alignment vertical="center"/>
      <protection locked="0"/>
    </xf>
    <xf numFmtId="0" fontId="6" fillId="5" borderId="4" xfId="0" applyFont="1" applyFill="1" applyBorder="1" applyAlignment="1" applyProtection="1">
      <alignment vertical="center" shrinkToFit="1"/>
      <protection locked="0"/>
    </xf>
    <xf numFmtId="0" fontId="6" fillId="5" borderId="5" xfId="0" applyFont="1" applyFill="1" applyBorder="1" applyAlignment="1" applyProtection="1">
      <alignment vertical="center" shrinkToFit="1"/>
      <protection locked="0"/>
    </xf>
    <xf numFmtId="0" fontId="6" fillId="5" borderId="6" xfId="0" applyFont="1" applyFill="1" applyBorder="1" applyAlignment="1" applyProtection="1">
      <alignment vertical="center" shrinkToFit="1"/>
      <protection locked="0"/>
    </xf>
    <xf numFmtId="0" fontId="6" fillId="2" borderId="3" xfId="0" applyFont="1" applyFill="1" applyBorder="1" applyProtection="1">
      <alignment vertical="center"/>
      <protection locked="0"/>
    </xf>
    <xf numFmtId="0" fontId="34" fillId="0" borderId="0" xfId="0" applyFont="1" applyProtection="1">
      <alignment vertical="center"/>
      <protection locked="0"/>
    </xf>
    <xf numFmtId="0" fontId="23" fillId="0" borderId="0" xfId="0" applyFont="1" applyAlignment="1" applyProtection="1">
      <alignment horizontal="left" vertical="center"/>
      <protection locked="0"/>
    </xf>
    <xf numFmtId="0" fontId="20" fillId="2" borderId="38"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protection locked="0"/>
    </xf>
    <xf numFmtId="49" fontId="36" fillId="0" borderId="1" xfId="0" applyNumberFormat="1" applyFont="1" applyBorder="1" applyAlignment="1" applyProtection="1">
      <alignment vertical="center" shrinkToFit="1"/>
      <protection locked="0"/>
    </xf>
    <xf numFmtId="177" fontId="36" fillId="4" borderId="38" xfId="34" applyNumberFormat="1" applyFont="1" applyFill="1" applyBorder="1" applyAlignment="1" applyProtection="1">
      <alignment horizontal="right" vertical="center" shrinkToFit="1"/>
      <protection locked="0"/>
    </xf>
    <xf numFmtId="177" fontId="36" fillId="4" borderId="13" xfId="34" applyNumberFormat="1" applyFont="1" applyFill="1" applyBorder="1" applyAlignment="1" applyProtection="1">
      <alignment horizontal="right" vertical="center" shrinkToFit="1"/>
      <protection locked="0"/>
    </xf>
    <xf numFmtId="0" fontId="36" fillId="4" borderId="13" xfId="34" applyNumberFormat="1" applyFont="1" applyFill="1" applyBorder="1" applyAlignment="1" applyProtection="1">
      <alignment horizontal="right" vertical="center" shrinkToFit="1"/>
      <protection locked="0"/>
    </xf>
    <xf numFmtId="177" fontId="36" fillId="4" borderId="1" xfId="34" applyNumberFormat="1" applyFont="1" applyFill="1" applyBorder="1" applyAlignment="1" applyProtection="1">
      <alignment horizontal="right" vertical="center" shrinkToFit="1"/>
      <protection locked="0"/>
    </xf>
    <xf numFmtId="177" fontId="36" fillId="4" borderId="40" xfId="34" applyNumberFormat="1" applyFont="1" applyFill="1" applyBorder="1" applyAlignment="1" applyProtection="1">
      <alignment horizontal="right" vertical="center" shrinkToFit="1"/>
      <protection locked="0"/>
    </xf>
    <xf numFmtId="177" fontId="36" fillId="4" borderId="41" xfId="34" applyNumberFormat="1" applyFont="1" applyFill="1" applyBorder="1" applyAlignment="1" applyProtection="1">
      <alignment horizontal="right" vertical="center" shrinkToFit="1"/>
      <protection locked="0"/>
    </xf>
    <xf numFmtId="0" fontId="36" fillId="4" borderId="41" xfId="34" applyNumberFormat="1" applyFont="1" applyFill="1" applyBorder="1" applyAlignment="1" applyProtection="1">
      <alignment horizontal="right" vertical="center" shrinkToFit="1"/>
      <protection locked="0"/>
    </xf>
    <xf numFmtId="177" fontId="36" fillId="4" borderId="42" xfId="34" applyNumberFormat="1" applyFont="1" applyFill="1" applyBorder="1" applyAlignment="1" applyProtection="1">
      <alignment horizontal="right" vertical="center" shrinkToFit="1"/>
      <protection locked="0"/>
    </xf>
    <xf numFmtId="0" fontId="36" fillId="0" borderId="0" xfId="0" applyFont="1" applyProtection="1">
      <alignment vertical="center"/>
      <protection locked="0"/>
    </xf>
    <xf numFmtId="0" fontId="37" fillId="0" borderId="0" xfId="0" applyFont="1" applyProtection="1">
      <alignment vertical="center"/>
      <protection locked="0"/>
    </xf>
    <xf numFmtId="177" fontId="36" fillId="0" borderId="13" xfId="0" applyNumberFormat="1" applyFont="1" applyBorder="1" applyAlignment="1" applyProtection="1">
      <alignment horizontal="center" vertical="center" shrinkToFit="1"/>
    </xf>
    <xf numFmtId="0" fontId="36" fillId="0" borderId="13" xfId="0" applyFont="1" applyBorder="1" applyAlignment="1" applyProtection="1">
      <alignment vertical="center" shrinkToFit="1"/>
    </xf>
    <xf numFmtId="49" fontId="36" fillId="0" borderId="13" xfId="0" applyNumberFormat="1" applyFont="1" applyBorder="1" applyAlignment="1" applyProtection="1">
      <alignment vertical="center" shrinkToFit="1"/>
    </xf>
    <xf numFmtId="0" fontId="36" fillId="0" borderId="0" xfId="0" applyFont="1" applyAlignment="1" applyProtection="1">
      <alignment vertical="center" shrinkToFit="1"/>
    </xf>
    <xf numFmtId="0" fontId="36" fillId="0" borderId="39" xfId="34" applyNumberFormat="1" applyFont="1" applyBorder="1" applyAlignment="1" applyProtection="1">
      <alignment horizontal="right" vertical="center" shrinkToFit="1"/>
    </xf>
    <xf numFmtId="177" fontId="36" fillId="0" borderId="38" xfId="34" applyNumberFormat="1" applyFont="1" applyBorder="1" applyAlignment="1" applyProtection="1">
      <alignment horizontal="right" vertical="center" shrinkToFit="1"/>
    </xf>
    <xf numFmtId="177" fontId="36" fillId="0" borderId="13" xfId="34" applyNumberFormat="1" applyFont="1" applyBorder="1" applyAlignment="1" applyProtection="1">
      <alignment horizontal="right" vertical="center" shrinkToFit="1"/>
    </xf>
    <xf numFmtId="0" fontId="36" fillId="0" borderId="13" xfId="34" applyNumberFormat="1" applyFont="1" applyBorder="1" applyAlignment="1" applyProtection="1">
      <alignment horizontal="right" vertical="center" shrinkToFit="1"/>
    </xf>
    <xf numFmtId="177" fontId="36" fillId="0" borderId="1" xfId="34" applyNumberFormat="1" applyFont="1" applyBorder="1" applyAlignment="1" applyProtection="1">
      <alignment horizontal="right" vertical="center" shrinkToFit="1"/>
    </xf>
    <xf numFmtId="0" fontId="36" fillId="0" borderId="43" xfId="34" applyNumberFormat="1" applyFont="1" applyBorder="1" applyAlignment="1" applyProtection="1">
      <alignment horizontal="right" vertical="center" shrinkToFit="1"/>
    </xf>
    <xf numFmtId="177" fontId="36" fillId="0" borderId="40" xfId="34" applyNumberFormat="1" applyFont="1" applyBorder="1" applyAlignment="1" applyProtection="1">
      <alignment horizontal="right" vertical="center" shrinkToFit="1"/>
    </xf>
    <xf numFmtId="0" fontId="36" fillId="0" borderId="41" xfId="34" applyNumberFormat="1" applyFont="1" applyBorder="1" applyAlignment="1" applyProtection="1">
      <alignment horizontal="right" vertical="center" shrinkToFit="1"/>
    </xf>
    <xf numFmtId="177" fontId="36" fillId="0" borderId="11" xfId="34" applyNumberFormat="1" applyFont="1" applyBorder="1" applyAlignment="1" applyProtection="1">
      <alignment horizontal="right" vertical="center" shrinkToFit="1"/>
    </xf>
    <xf numFmtId="0" fontId="36" fillId="0" borderId="11" xfId="34" applyNumberFormat="1" applyFont="1" applyBorder="1" applyAlignment="1" applyProtection="1">
      <alignment horizontal="right" vertical="center" shrinkToFit="1"/>
    </xf>
    <xf numFmtId="177" fontId="36" fillId="0" borderId="4" xfId="34" applyNumberFormat="1" applyFont="1" applyBorder="1" applyAlignment="1" applyProtection="1">
      <alignment horizontal="right" vertical="center" shrinkToFit="1"/>
    </xf>
    <xf numFmtId="0" fontId="36" fillId="0" borderId="50" xfId="34" applyNumberFormat="1" applyFont="1" applyBorder="1" applyAlignment="1" applyProtection="1">
      <alignment horizontal="right" vertical="center" shrinkToFit="1"/>
    </xf>
    <xf numFmtId="0" fontId="22" fillId="8" borderId="14" xfId="0" applyFont="1" applyFill="1" applyBorder="1" applyProtection="1">
      <alignment vertical="center"/>
    </xf>
    <xf numFmtId="0" fontId="19" fillId="0" borderId="0" xfId="0" applyFont="1" applyProtection="1">
      <alignment vertical="center"/>
    </xf>
    <xf numFmtId="177" fontId="36" fillId="0" borderId="49" xfId="34" applyNumberFormat="1" applyFont="1" applyBorder="1" applyAlignment="1" applyProtection="1">
      <alignment horizontal="right" vertical="center" shrinkToFit="1"/>
    </xf>
    <xf numFmtId="177" fontId="19" fillId="0" borderId="0" xfId="34" applyNumberFormat="1" applyFont="1" applyBorder="1" applyAlignment="1" applyProtection="1">
      <alignment horizontal="right" vertical="center" shrinkToFit="1"/>
    </xf>
    <xf numFmtId="0" fontId="50" fillId="2" borderId="7" xfId="0" applyFont="1" applyFill="1" applyBorder="1" applyProtection="1">
      <alignment vertical="center"/>
      <protection locked="0"/>
    </xf>
    <xf numFmtId="0" fontId="50" fillId="2" borderId="4" xfId="0" applyFont="1" applyFill="1" applyBorder="1" applyProtection="1">
      <alignment vertical="center"/>
      <protection locked="0"/>
    </xf>
    <xf numFmtId="0" fontId="50" fillId="2" borderId="5" xfId="0" applyFont="1" applyFill="1" applyBorder="1" applyProtection="1">
      <alignment vertical="center"/>
      <protection locked="0"/>
    </xf>
    <xf numFmtId="0" fontId="50" fillId="2" borderId="7" xfId="0" applyFont="1" applyFill="1" applyBorder="1" applyAlignment="1" applyProtection="1">
      <alignment vertical="center" wrapText="1"/>
      <protection locked="0"/>
    </xf>
    <xf numFmtId="0" fontId="50" fillId="2" borderId="5" xfId="0" applyFont="1" applyFill="1" applyBorder="1" applyAlignment="1" applyProtection="1">
      <alignment vertical="center" wrapText="1"/>
      <protection locked="0"/>
    </xf>
    <xf numFmtId="0" fontId="48" fillId="5" borderId="0" xfId="0" applyFont="1" applyFill="1" applyProtection="1">
      <alignment vertical="center"/>
      <protection locked="0"/>
    </xf>
    <xf numFmtId="0" fontId="48" fillId="5" borderId="0" xfId="0" applyFont="1" applyFill="1" applyAlignment="1" applyProtection="1">
      <alignment horizontal="left" vertical="center"/>
      <protection locked="0"/>
    </xf>
    <xf numFmtId="0" fontId="48" fillId="5" borderId="0" xfId="0" applyFont="1" applyFill="1" applyAlignment="1" applyProtection="1">
      <alignment horizontal="center" vertical="center"/>
      <protection locked="0"/>
    </xf>
    <xf numFmtId="0" fontId="52" fillId="5" borderId="0" xfId="0" applyFont="1" applyFill="1" applyAlignment="1" applyProtection="1">
      <alignment horizontal="left" vertical="center"/>
      <protection locked="0"/>
    </xf>
    <xf numFmtId="0" fontId="53" fillId="5"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0" xfId="0" applyAlignment="1" applyProtection="1">
      <alignment horizontal="center" vertical="top"/>
      <protection locked="0"/>
    </xf>
    <xf numFmtId="0" fontId="0" fillId="0" borderId="0" xfId="0" applyFill="1" applyBorder="1" applyAlignment="1" applyProtection="1">
      <alignment horizontal="center" vertical="center"/>
      <protection locked="0"/>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0" fillId="0" borderId="0" xfId="0" applyBorder="1" applyAlignment="1" applyProtection="1">
      <alignment vertical="center"/>
      <protection locked="0"/>
    </xf>
    <xf numFmtId="0" fontId="21" fillId="0" borderId="0" xfId="0" applyFont="1" applyProtection="1">
      <alignment vertical="center"/>
      <protection locked="0"/>
    </xf>
    <xf numFmtId="0" fontId="21" fillId="0" borderId="0" xfId="0" applyFont="1" applyFill="1" applyProtection="1">
      <alignment vertical="center"/>
      <protection locked="0"/>
    </xf>
    <xf numFmtId="0" fontId="26" fillId="0" borderId="0" xfId="0" applyFont="1" applyProtection="1">
      <alignment vertical="center"/>
      <protection locked="0"/>
    </xf>
    <xf numFmtId="0" fontId="21" fillId="0" borderId="0" xfId="0" applyFont="1" applyAlignment="1" applyProtection="1">
      <alignment horizontal="right" vertical="center"/>
      <protection locked="0"/>
    </xf>
    <xf numFmtId="0" fontId="20" fillId="6" borderId="11" xfId="0" applyFont="1" applyFill="1" applyBorder="1" applyAlignment="1" applyProtection="1">
      <alignment horizontal="center" vertical="center"/>
      <protection locked="0"/>
    </xf>
    <xf numFmtId="0" fontId="20" fillId="6" borderId="1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1" fillId="3" borderId="13" xfId="0" applyFont="1" applyFill="1" applyBorder="1" applyAlignment="1" applyProtection="1">
      <alignment vertical="center" shrinkToFit="1"/>
      <protection locked="0"/>
    </xf>
    <xf numFmtId="181" fontId="21" fillId="3" borderId="13" xfId="0" applyNumberFormat="1" applyFont="1" applyFill="1" applyBorder="1" applyAlignment="1" applyProtection="1">
      <alignment vertical="center" shrinkToFit="1"/>
      <protection locked="0"/>
    </xf>
    <xf numFmtId="49" fontId="21" fillId="3" borderId="13" xfId="0" applyNumberFormat="1" applyFont="1" applyFill="1" applyBorder="1" applyAlignment="1" applyProtection="1">
      <alignment vertical="center" shrinkToFit="1"/>
      <protection locked="0"/>
    </xf>
    <xf numFmtId="49" fontId="20" fillId="3" borderId="13" xfId="0" applyNumberFormat="1" applyFont="1" applyFill="1" applyBorder="1" applyAlignment="1" applyProtection="1">
      <alignment horizontal="center" vertical="center" shrinkToFit="1"/>
      <protection locked="0"/>
    </xf>
    <xf numFmtId="181" fontId="25" fillId="12" borderId="13" xfId="0" applyNumberFormat="1" applyFont="1" applyFill="1" applyBorder="1" applyAlignment="1" applyProtection="1">
      <alignment vertical="center" shrinkToFit="1"/>
      <protection locked="0"/>
    </xf>
    <xf numFmtId="0" fontId="21" fillId="3" borderId="13" xfId="0" applyFont="1" applyFill="1" applyBorder="1" applyAlignment="1" applyProtection="1">
      <alignment horizontal="center" vertical="center" shrinkToFit="1"/>
      <protection locked="0"/>
    </xf>
    <xf numFmtId="0" fontId="21" fillId="12" borderId="13" xfId="0" applyFont="1" applyFill="1" applyBorder="1" applyAlignment="1" applyProtection="1">
      <alignment horizontal="center" vertical="center"/>
      <protection locked="0"/>
    </xf>
    <xf numFmtId="182" fontId="21" fillId="3" borderId="13" xfId="0" applyNumberFormat="1" applyFont="1" applyFill="1" applyBorder="1" applyAlignment="1" applyProtection="1">
      <alignment vertical="center" shrinkToFit="1"/>
      <protection locked="0"/>
    </xf>
    <xf numFmtId="176" fontId="21" fillId="3" borderId="13" xfId="0" applyNumberFormat="1" applyFont="1" applyFill="1" applyBorder="1" applyProtection="1">
      <alignment vertical="center"/>
      <protection locked="0"/>
    </xf>
    <xf numFmtId="0" fontId="21" fillId="6" borderId="13" xfId="0" applyFont="1" applyFill="1" applyBorder="1" applyAlignment="1" applyProtection="1">
      <alignment vertical="center" shrinkToFit="1"/>
    </xf>
    <xf numFmtId="0" fontId="21" fillId="0" borderId="13" xfId="0" applyFont="1" applyBorder="1" applyProtection="1">
      <alignment vertical="center"/>
    </xf>
    <xf numFmtId="181" fontId="25" fillId="3" borderId="13" xfId="0" applyNumberFormat="1" applyFont="1" applyFill="1" applyBorder="1" applyAlignment="1" applyProtection="1">
      <alignment vertical="center" shrinkToFit="1"/>
    </xf>
    <xf numFmtId="0" fontId="21" fillId="5" borderId="13" xfId="0" applyFont="1" applyFill="1" applyBorder="1" applyProtection="1">
      <alignment vertical="center"/>
    </xf>
    <xf numFmtId="0" fontId="21" fillId="0" borderId="13" xfId="0" applyFont="1" applyBorder="1" applyAlignment="1" applyProtection="1">
      <alignment horizontal="center" vertical="center"/>
    </xf>
    <xf numFmtId="0" fontId="0" fillId="5" borderId="0" xfId="0" applyFill="1" applyBorder="1" applyAlignment="1" applyProtection="1">
      <alignment horizontal="center" vertical="center"/>
    </xf>
    <xf numFmtId="0" fontId="0" fillId="0" borderId="0" xfId="0" applyAlignment="1" applyProtection="1">
      <alignment horizontal="center" vertical="top"/>
      <protection locked="0"/>
    </xf>
    <xf numFmtId="176" fontId="0" fillId="3" borderId="55" xfId="0" applyNumberFormat="1" applyFill="1" applyBorder="1" applyAlignment="1" applyProtection="1">
      <alignment horizontal="left" vertical="top" wrapText="1"/>
      <protection locked="0"/>
    </xf>
    <xf numFmtId="176" fontId="0" fillId="3" borderId="59" xfId="0" applyNumberFormat="1" applyFill="1" applyBorder="1" applyAlignment="1" applyProtection="1">
      <alignment horizontal="left" vertical="top"/>
      <protection locked="0"/>
    </xf>
    <xf numFmtId="176" fontId="0" fillId="3" borderId="63" xfId="0" applyNumberFormat="1" applyFill="1" applyBorder="1" applyAlignment="1" applyProtection="1">
      <alignment horizontal="left" vertical="top"/>
      <protection locked="0"/>
    </xf>
    <xf numFmtId="0" fontId="0" fillId="0" borderId="0" xfId="0" applyAlignment="1" applyProtection="1">
      <alignment horizontal="center" vertical="top"/>
      <protection locked="0"/>
    </xf>
    <xf numFmtId="183" fontId="7" fillId="5" borderId="7" xfId="0" applyNumberFormat="1" applyFont="1" applyFill="1" applyBorder="1" applyAlignment="1" applyProtection="1">
      <alignment horizontal="center" vertical="center"/>
    </xf>
    <xf numFmtId="183" fontId="7" fillId="5" borderId="0" xfId="0" applyNumberFormat="1" applyFont="1" applyFill="1" applyAlignment="1" applyProtection="1">
      <alignment horizontal="center" vertical="center"/>
    </xf>
    <xf numFmtId="0" fontId="7" fillId="5" borderId="0" xfId="0" applyFont="1" applyFill="1" applyAlignment="1" applyProtection="1">
      <alignment horizontal="left" vertical="center"/>
      <protection locked="0"/>
    </xf>
    <xf numFmtId="0" fontId="10" fillId="0" borderId="0" xfId="0" applyFont="1" applyAlignment="1">
      <alignment horizontal="center" vertical="center"/>
    </xf>
    <xf numFmtId="176" fontId="7" fillId="5" borderId="0" xfId="0" applyNumberFormat="1" applyFont="1" applyFill="1" applyAlignment="1" applyProtection="1">
      <alignment vertical="center"/>
    </xf>
    <xf numFmtId="0" fontId="6" fillId="0" borderId="0" xfId="0" applyFont="1" applyAlignment="1">
      <alignment horizontal="center" vertical="center"/>
    </xf>
    <xf numFmtId="0" fontId="7" fillId="5" borderId="0" xfId="0" applyFont="1" applyFill="1" applyAlignment="1" applyProtection="1">
      <alignment horizontal="right" vertical="center"/>
      <protection locked="0"/>
    </xf>
    <xf numFmtId="0" fontId="7" fillId="5" borderId="0" xfId="0" applyFont="1" applyFill="1" applyAlignment="1" applyProtection="1">
      <alignment horizontal="right" vertical="center" shrinkToFit="1"/>
      <protection locked="0"/>
    </xf>
    <xf numFmtId="0" fontId="47" fillId="5" borderId="0" xfId="0" applyFont="1" applyFill="1" applyAlignment="1" applyProtection="1">
      <alignment horizontal="left" vertical="center" wrapText="1"/>
      <protection locked="0"/>
    </xf>
    <xf numFmtId="0" fontId="7" fillId="0" borderId="0" xfId="0" applyFont="1" applyAlignment="1" applyProtection="1">
      <alignment horizontal="distributed" vertical="center"/>
      <protection locked="0"/>
    </xf>
    <xf numFmtId="0" fontId="14" fillId="5" borderId="0" xfId="0" applyFont="1" applyFill="1" applyAlignment="1" applyProtection="1">
      <alignment horizontal="distributed" vertical="center"/>
      <protection locked="0"/>
    </xf>
    <xf numFmtId="0" fontId="6" fillId="5" borderId="5" xfId="0" applyFont="1" applyFill="1" applyBorder="1" applyAlignment="1" applyProtection="1">
      <alignment horizontal="distributed" vertical="center"/>
      <protection locked="0"/>
    </xf>
    <xf numFmtId="0" fontId="6" fillId="5" borderId="0" xfId="0" applyFont="1" applyFill="1" applyAlignment="1" applyProtection="1">
      <alignment horizontal="distributed" vertical="center"/>
      <protection locked="0"/>
    </xf>
    <xf numFmtId="0" fontId="6" fillId="2" borderId="1" xfId="0" applyFont="1" applyFill="1" applyBorder="1" applyProtection="1">
      <alignment vertical="center"/>
      <protection locked="0"/>
    </xf>
    <xf numFmtId="0" fontId="6" fillId="2" borderId="2" xfId="0" applyFont="1" applyFill="1" applyBorder="1" applyProtection="1">
      <alignment vertical="center"/>
      <protection locked="0"/>
    </xf>
    <xf numFmtId="0" fontId="6" fillId="3" borderId="13" xfId="0" applyFont="1" applyFill="1" applyBorder="1" applyAlignment="1" applyProtection="1">
      <alignment vertical="center" shrinkToFit="1"/>
      <protection locked="0"/>
    </xf>
    <xf numFmtId="0" fontId="6" fillId="2" borderId="4" xfId="0" applyFont="1" applyFill="1" applyBorder="1" applyProtection="1">
      <alignment vertical="center"/>
      <protection locked="0"/>
    </xf>
    <xf numFmtId="0" fontId="6" fillId="2" borderId="5" xfId="0" applyFont="1" applyFill="1" applyBorder="1" applyProtection="1">
      <alignment vertical="center"/>
      <protection locked="0"/>
    </xf>
    <xf numFmtId="0" fontId="6" fillId="2" borderId="6" xfId="0" applyFont="1" applyFill="1" applyBorder="1" applyProtection="1">
      <alignment vertical="center"/>
      <protection locked="0"/>
    </xf>
    <xf numFmtId="0" fontId="6" fillId="2" borderId="9" xfId="0" applyFont="1" applyFill="1" applyBorder="1" applyProtection="1">
      <alignment vertical="center"/>
      <protection locked="0"/>
    </xf>
    <xf numFmtId="0" fontId="6" fillId="2" borderId="7" xfId="0" applyFont="1" applyFill="1" applyBorder="1" applyProtection="1">
      <alignment vertical="center"/>
      <protection locked="0"/>
    </xf>
    <xf numFmtId="0" fontId="6" fillId="2" borderId="10" xfId="0" applyFont="1" applyFill="1" applyBorder="1" applyProtection="1">
      <alignment vertical="center"/>
      <protection locked="0"/>
    </xf>
    <xf numFmtId="0" fontId="6" fillId="3" borderId="5" xfId="0" applyFont="1" applyFill="1" applyBorder="1" applyAlignment="1" applyProtection="1">
      <alignment vertical="center" shrinkToFit="1"/>
      <protection locked="0"/>
    </xf>
    <xf numFmtId="0" fontId="6" fillId="3" borderId="12" xfId="0"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17" fillId="3" borderId="13" xfId="137" applyFill="1" applyBorder="1" applyAlignment="1" applyProtection="1">
      <alignment vertical="center" shrinkToFit="1"/>
      <protection locked="0"/>
    </xf>
    <xf numFmtId="0" fontId="14" fillId="3" borderId="0" xfId="0" applyFont="1" applyFill="1" applyAlignment="1" applyProtection="1">
      <alignment horizontal="left" vertical="center" shrinkToFit="1"/>
      <protection locked="0"/>
    </xf>
    <xf numFmtId="0" fontId="7" fillId="5" borderId="0" xfId="0" applyFont="1" applyFill="1" applyAlignment="1" applyProtection="1">
      <alignment horizontal="center" vertical="center"/>
      <protection locked="0"/>
    </xf>
    <xf numFmtId="0" fontId="7" fillId="5" borderId="7" xfId="0" applyFont="1" applyFill="1" applyBorder="1" applyAlignment="1" applyProtection="1">
      <alignment horizontal="distributed" vertical="center"/>
      <protection locked="0"/>
    </xf>
    <xf numFmtId="183" fontId="7" fillId="5" borderId="7" xfId="0" applyNumberFormat="1" applyFont="1" applyFill="1" applyBorder="1" applyAlignment="1" applyProtection="1">
      <alignment vertical="center"/>
    </xf>
    <xf numFmtId="183" fontId="7" fillId="5" borderId="0" xfId="0" applyNumberFormat="1" applyFont="1" applyFill="1" applyAlignment="1" applyProtection="1">
      <alignment vertical="center"/>
    </xf>
    <xf numFmtId="0" fontId="7" fillId="7" borderId="0" xfId="0"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14" fillId="0" borderId="0" xfId="0" applyFont="1" applyBorder="1" applyProtection="1">
      <alignment vertical="center"/>
    </xf>
    <xf numFmtId="0" fontId="34" fillId="8" borderId="0" xfId="0" applyFont="1" applyFill="1" applyAlignment="1" applyProtection="1">
      <alignment horizontal="left" vertical="center" wrapText="1"/>
      <protection locked="0"/>
    </xf>
    <xf numFmtId="0" fontId="34" fillId="8" borderId="51" xfId="0" applyFont="1" applyFill="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36" fillId="0" borderId="5" xfId="0" applyFont="1" applyBorder="1" applyAlignment="1" applyProtection="1">
      <alignment horizontal="right" vertical="center"/>
      <protection locked="0"/>
    </xf>
    <xf numFmtId="0" fontId="36" fillId="0" borderId="0" xfId="0" applyFont="1" applyAlignment="1" applyProtection="1">
      <alignment horizontal="right" vertical="center"/>
      <protection locked="0"/>
    </xf>
    <xf numFmtId="0" fontId="36" fillId="0" borderId="44" xfId="34" applyNumberFormat="1" applyFont="1" applyFill="1" applyBorder="1" applyAlignment="1" applyProtection="1">
      <alignment horizontal="center" vertical="center" shrinkToFit="1"/>
    </xf>
    <xf numFmtId="0" fontId="36" fillId="0" borderId="46" xfId="34" applyNumberFormat="1" applyFont="1" applyFill="1" applyBorder="1" applyAlignment="1" applyProtection="1">
      <alignment horizontal="center" vertical="center" shrinkToFit="1"/>
    </xf>
    <xf numFmtId="0" fontId="36" fillId="0" borderId="45" xfId="34" applyNumberFormat="1" applyFont="1" applyFill="1" applyBorder="1" applyAlignment="1" applyProtection="1">
      <alignment horizontal="center" vertical="center" shrinkToFit="1"/>
    </xf>
    <xf numFmtId="0" fontId="36" fillId="0" borderId="47" xfId="34" applyNumberFormat="1" applyFont="1" applyFill="1" applyBorder="1" applyAlignment="1" applyProtection="1">
      <alignment horizontal="center" vertical="center" shrinkToFit="1"/>
    </xf>
    <xf numFmtId="0" fontId="36" fillId="0" borderId="37" xfId="34" applyNumberFormat="1" applyFont="1" applyFill="1" applyBorder="1" applyAlignment="1" applyProtection="1">
      <alignment horizontal="center" vertical="center" shrinkToFit="1"/>
    </xf>
    <xf numFmtId="0" fontId="36" fillId="0" borderId="48" xfId="34" applyNumberFormat="1" applyFont="1" applyFill="1" applyBorder="1" applyAlignment="1" applyProtection="1">
      <alignment horizontal="center" vertical="center" shrinkToFit="1"/>
    </xf>
    <xf numFmtId="0" fontId="36" fillId="0" borderId="37" xfId="34" applyNumberFormat="1" applyFont="1" applyBorder="1" applyAlignment="1" applyProtection="1">
      <alignment horizontal="center" vertical="center" shrinkToFit="1"/>
    </xf>
    <xf numFmtId="0" fontId="36" fillId="0" borderId="64" xfId="34" applyNumberFormat="1" applyFont="1" applyBorder="1" applyAlignment="1" applyProtection="1">
      <alignment horizontal="center" vertical="center" shrinkToFit="1"/>
    </xf>
    <xf numFmtId="0" fontId="36" fillId="0" borderId="5"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0" fillId="2" borderId="35"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37" xfId="0" applyFont="1" applyFill="1" applyBorder="1" applyAlignment="1" applyProtection="1">
      <alignment horizontal="center" vertical="center" shrinkToFit="1"/>
      <protection locked="0"/>
    </xf>
    <xf numFmtId="0" fontId="19" fillId="2" borderId="13"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51" fillId="10" borderId="1" xfId="0" applyFont="1" applyFill="1" applyBorder="1" applyAlignment="1" applyProtection="1">
      <alignment horizontal="center" vertical="center"/>
      <protection locked="0"/>
    </xf>
    <xf numFmtId="0" fontId="51" fillId="10" borderId="2" xfId="0" applyFont="1" applyFill="1" applyBorder="1" applyAlignment="1" applyProtection="1">
      <alignment horizontal="center" vertical="center"/>
      <protection locked="0"/>
    </xf>
    <xf numFmtId="0" fontId="51" fillId="10" borderId="3" xfId="0" applyFont="1" applyFill="1" applyBorder="1" applyAlignment="1" applyProtection="1">
      <alignment horizontal="center" vertical="center"/>
      <protection locked="0"/>
    </xf>
    <xf numFmtId="0" fontId="21" fillId="10" borderId="1" xfId="0" applyFont="1" applyFill="1" applyBorder="1" applyAlignment="1" applyProtection="1">
      <alignment horizontal="center" vertical="center"/>
      <protection locked="0"/>
    </xf>
    <xf numFmtId="0" fontId="21" fillId="10" borderId="2" xfId="0" applyFont="1" applyFill="1" applyBorder="1" applyAlignment="1" applyProtection="1">
      <alignment horizontal="center" vertical="center"/>
      <protection locked="0"/>
    </xf>
    <xf numFmtId="0" fontId="21" fillId="10"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49" fontId="6" fillId="3" borderId="9" xfId="0" applyNumberFormat="1" applyFont="1" applyFill="1" applyBorder="1" applyAlignment="1" applyProtection="1">
      <alignment horizontal="center" vertical="center" shrinkToFit="1"/>
      <protection locked="0"/>
    </xf>
    <xf numFmtId="49" fontId="6" fillId="3" borderId="7" xfId="0" applyNumberFormat="1"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1" fillId="3" borderId="1" xfId="0" applyFont="1" applyFill="1" applyBorder="1" applyAlignment="1" applyProtection="1">
      <alignment vertical="center" shrinkToFit="1"/>
      <protection locked="0"/>
    </xf>
    <xf numFmtId="0" fontId="21" fillId="3" borderId="2" xfId="0" applyFont="1" applyFill="1" applyBorder="1" applyAlignment="1" applyProtection="1">
      <alignment vertical="center" shrinkToFit="1"/>
      <protection locked="0"/>
    </xf>
    <xf numFmtId="0" fontId="21" fillId="3" borderId="3" xfId="0" applyFont="1" applyFill="1" applyBorder="1" applyAlignment="1" applyProtection="1">
      <alignment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11" borderId="9" xfId="0" applyFont="1" applyFill="1" applyBorder="1" applyAlignment="1" applyProtection="1">
      <alignment horizontal="center" vertical="center"/>
      <protection locked="0"/>
    </xf>
    <xf numFmtId="0" fontId="20" fillId="11" borderId="7" xfId="0" applyFont="1" applyFill="1" applyBorder="1" applyAlignment="1" applyProtection="1">
      <alignment horizontal="center" vertical="center"/>
      <protection locked="0"/>
    </xf>
    <xf numFmtId="0" fontId="20" fillId="11" borderId="10" xfId="0" applyFont="1" applyFill="1" applyBorder="1" applyAlignment="1" applyProtection="1">
      <alignment horizontal="center" vertical="center"/>
      <protection locked="0"/>
    </xf>
    <xf numFmtId="0" fontId="20" fillId="3" borderId="1" xfId="0" applyFont="1" applyFill="1" applyBorder="1" applyProtection="1">
      <alignment vertical="center"/>
      <protection locked="0"/>
    </xf>
    <xf numFmtId="0" fontId="20" fillId="3" borderId="2" xfId="0" applyFont="1" applyFill="1" applyBorder="1" applyProtection="1">
      <alignment vertical="center"/>
      <protection locked="0"/>
    </xf>
    <xf numFmtId="0" fontId="20" fillId="3" borderId="3" xfId="0" applyFont="1" applyFill="1" applyBorder="1" applyProtection="1">
      <alignment vertical="center"/>
      <protection locked="0"/>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2" borderId="1" xfId="0" applyFont="1" applyFill="1" applyBorder="1" applyAlignment="1" applyProtection="1">
      <alignment horizontal="center" vertical="center" wrapText="1" shrinkToFit="1"/>
      <protection locked="0"/>
    </xf>
    <xf numFmtId="0" fontId="21" fillId="2" borderId="2"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6" fillId="0" borderId="0" xfId="0" applyFont="1" applyAlignment="1">
      <alignment horizontal="center" vertical="center"/>
    </xf>
    <xf numFmtId="0" fontId="20" fillId="2" borderId="4" xfId="0" applyFont="1" applyFill="1" applyBorder="1" applyProtection="1">
      <alignment vertical="center"/>
      <protection locked="0"/>
    </xf>
    <xf numFmtId="0" fontId="20" fillId="2" borderId="5" xfId="0" applyFont="1" applyFill="1" applyBorder="1" applyProtection="1">
      <alignment vertical="center"/>
      <protection locked="0"/>
    </xf>
    <xf numFmtId="0" fontId="20" fillId="2" borderId="9" xfId="0" applyFont="1" applyFill="1" applyBorder="1" applyProtection="1">
      <alignment vertical="center"/>
      <protection locked="0"/>
    </xf>
    <xf numFmtId="0" fontId="20" fillId="2" borderId="7" xfId="0" applyFont="1" applyFill="1" applyBorder="1" applyProtection="1">
      <alignment vertical="center"/>
      <protection locked="0"/>
    </xf>
    <xf numFmtId="0" fontId="20" fillId="2" borderId="1" xfId="0" applyFont="1" applyFill="1" applyBorder="1" applyAlignment="1" applyProtection="1">
      <alignment horizontal="left" vertical="center"/>
      <protection locked="0"/>
    </xf>
    <xf numFmtId="0" fontId="20" fillId="2" borderId="2" xfId="0" applyFont="1" applyFill="1" applyBorder="1" applyAlignment="1" applyProtection="1">
      <alignment horizontal="left" vertical="center"/>
      <protection locked="0"/>
    </xf>
    <xf numFmtId="0" fontId="20" fillId="11" borderId="1" xfId="0" applyFont="1" applyFill="1" applyBorder="1" applyAlignment="1" applyProtection="1">
      <alignment vertical="center" shrinkToFit="1"/>
      <protection locked="0"/>
    </xf>
    <xf numFmtId="0" fontId="20" fillId="11" borderId="5" xfId="0" applyFont="1" applyFill="1" applyBorder="1" applyAlignment="1" applyProtection="1">
      <alignment vertical="center" shrinkToFit="1"/>
      <protection locked="0"/>
    </xf>
    <xf numFmtId="0" fontId="20" fillId="11" borderId="2" xfId="0" applyFont="1" applyFill="1" applyBorder="1" applyAlignment="1" applyProtection="1">
      <alignment vertical="center" shrinkToFit="1"/>
      <protection locked="0"/>
    </xf>
    <xf numFmtId="0" fontId="20" fillId="11" borderId="3" xfId="0" applyFont="1" applyFill="1" applyBorder="1" applyAlignment="1" applyProtection="1">
      <alignment vertical="center" shrinkToFit="1"/>
      <protection locked="0"/>
    </xf>
    <xf numFmtId="0" fontId="20" fillId="2" borderId="1" xfId="0" applyFont="1" applyFill="1" applyBorder="1" applyAlignment="1" applyProtection="1">
      <alignment vertical="center" shrinkToFit="1"/>
      <protection locked="0"/>
    </xf>
    <xf numFmtId="0" fontId="20" fillId="2" borderId="2" xfId="0" applyFont="1" applyFill="1" applyBorder="1" applyAlignment="1" applyProtection="1">
      <alignment vertical="center" shrinkToFit="1"/>
      <protection locked="0"/>
    </xf>
    <xf numFmtId="0" fontId="20" fillId="2" borderId="3" xfId="0" applyFont="1" applyFill="1" applyBorder="1" applyAlignment="1" applyProtection="1">
      <alignment vertical="center" shrinkToFit="1"/>
      <protection locked="0"/>
    </xf>
    <xf numFmtId="0" fontId="20" fillId="3" borderId="2" xfId="0" applyFont="1" applyFill="1" applyBorder="1" applyAlignment="1" applyProtection="1">
      <alignment horizontal="center" vertical="center" wrapText="1" shrinkToFit="1"/>
      <protection locked="0"/>
    </xf>
    <xf numFmtId="0" fontId="20" fillId="3" borderId="6" xfId="0" applyFont="1" applyFill="1" applyBorder="1" applyAlignment="1" applyProtection="1">
      <alignment horizontal="center" vertical="center" wrapText="1" shrinkToFit="1"/>
      <protection locked="0"/>
    </xf>
    <xf numFmtId="0" fontId="20" fillId="2" borderId="1" xfId="0" applyFont="1" applyFill="1" applyBorder="1" applyAlignment="1" applyProtection="1">
      <alignment horizontal="center" vertical="center" wrapText="1" shrinkToFit="1"/>
      <protection locked="0"/>
    </xf>
    <xf numFmtId="0" fontId="50" fillId="2" borderId="14" xfId="0" applyFont="1" applyFill="1" applyBorder="1" applyAlignment="1" applyProtection="1">
      <alignment horizontal="center" vertical="center"/>
      <protection locked="0"/>
    </xf>
    <xf numFmtId="0" fontId="50" fillId="2" borderId="15" xfId="0" applyFont="1" applyFill="1" applyBorder="1" applyAlignment="1" applyProtection="1">
      <alignment horizontal="center" vertical="center"/>
      <protection locked="0"/>
    </xf>
    <xf numFmtId="0" fontId="50" fillId="2" borderId="20" xfId="0" applyFont="1" applyFill="1" applyBorder="1" applyAlignment="1" applyProtection="1">
      <alignment horizontal="center" vertical="center"/>
      <protection locked="0"/>
    </xf>
    <xf numFmtId="177" fontId="50" fillId="0" borderId="21" xfId="0" applyNumberFormat="1" applyFont="1" applyBorder="1" applyAlignment="1" applyProtection="1">
      <alignment vertical="center" shrinkToFit="1"/>
    </xf>
    <xf numFmtId="177" fontId="50" fillId="0" borderId="15" xfId="0" applyNumberFormat="1" applyFont="1" applyBorder="1" applyAlignment="1" applyProtection="1">
      <alignment vertical="center" shrinkToFit="1"/>
    </xf>
    <xf numFmtId="0" fontId="50" fillId="5" borderId="15" xfId="0" applyFont="1" applyFill="1" applyBorder="1" applyAlignment="1" applyProtection="1">
      <alignment horizontal="center" vertical="center"/>
      <protection locked="0"/>
    </xf>
    <xf numFmtId="0" fontId="50" fillId="5" borderId="16" xfId="0" applyFont="1" applyFill="1" applyBorder="1" applyAlignment="1" applyProtection="1">
      <alignment horizontal="center" vertical="center"/>
      <protection locked="0"/>
    </xf>
    <xf numFmtId="0" fontId="21" fillId="2" borderId="1" xfId="0" applyFont="1" applyFill="1" applyBorder="1" applyProtection="1">
      <alignment vertical="center"/>
      <protection locked="0"/>
    </xf>
    <xf numFmtId="0" fontId="21" fillId="2" borderId="2" xfId="0" applyFont="1" applyFill="1" applyBorder="1" applyProtection="1">
      <alignment vertical="center"/>
      <protection locked="0"/>
    </xf>
    <xf numFmtId="0" fontId="21" fillId="2" borderId="3" xfId="0" applyFont="1" applyFill="1" applyBorder="1" applyProtection="1">
      <alignment vertical="center"/>
      <protection locked="0"/>
    </xf>
    <xf numFmtId="0" fontId="21" fillId="3" borderId="2" xfId="0" applyFont="1" applyFill="1" applyBorder="1" applyProtection="1">
      <alignment vertical="center"/>
      <protection locked="0"/>
    </xf>
    <xf numFmtId="0" fontId="20" fillId="2" borderId="1" xfId="0" applyFont="1" applyFill="1" applyBorder="1" applyProtection="1">
      <alignment vertical="center"/>
      <protection locked="0"/>
    </xf>
    <xf numFmtId="0" fontId="20" fillId="2" borderId="2" xfId="0" applyFont="1" applyFill="1" applyBorder="1" applyProtection="1">
      <alignment vertical="center"/>
      <protection locked="0"/>
    </xf>
    <xf numFmtId="0" fontId="20" fillId="2" borderId="3" xfId="0" applyFont="1" applyFill="1" applyBorder="1" applyProtection="1">
      <alignment vertical="center"/>
      <protection locked="0"/>
    </xf>
    <xf numFmtId="177" fontId="20" fillId="3" borderId="9" xfId="0" applyNumberFormat="1" applyFont="1" applyFill="1" applyBorder="1" applyAlignment="1" applyProtection="1">
      <alignment vertical="center" shrinkToFit="1"/>
      <protection locked="0"/>
    </xf>
    <xf numFmtId="177" fontId="20" fillId="3" borderId="7" xfId="0" applyNumberFormat="1" applyFont="1" applyFill="1" applyBorder="1" applyAlignment="1" applyProtection="1">
      <alignment vertical="center" shrinkToFit="1"/>
      <protection locked="0"/>
    </xf>
    <xf numFmtId="0" fontId="20" fillId="5" borderId="1"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48" fillId="10" borderId="1" xfId="0" applyFont="1" applyFill="1" applyBorder="1" applyAlignment="1" applyProtection="1">
      <alignment horizontal="center" vertical="center"/>
      <protection locked="0"/>
    </xf>
    <xf numFmtId="0" fontId="48" fillId="10" borderId="2" xfId="0" applyFont="1" applyFill="1" applyBorder="1" applyAlignment="1" applyProtection="1">
      <alignment horizontal="center" vertical="center"/>
      <protection locked="0"/>
    </xf>
    <xf numFmtId="0" fontId="48" fillId="10" borderId="3" xfId="0" applyFont="1" applyFill="1" applyBorder="1" applyAlignment="1" applyProtection="1">
      <alignment horizontal="center" vertical="center"/>
      <protection locked="0"/>
    </xf>
    <xf numFmtId="0" fontId="49" fillId="2" borderId="2" xfId="0" applyFont="1" applyFill="1" applyBorder="1" applyAlignment="1" applyProtection="1">
      <alignment horizontal="center" vertic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19" fillId="0" borderId="23" xfId="0" applyFont="1" applyBorder="1" applyAlignment="1" applyProtection="1">
      <alignment horizontal="center"/>
      <protection locked="0"/>
    </xf>
    <xf numFmtId="0" fontId="19" fillId="0" borderId="0"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10" xfId="0" applyFont="1" applyBorder="1" applyAlignment="1" applyProtection="1">
      <alignment horizontal="center"/>
      <protection locked="0"/>
    </xf>
    <xf numFmtId="180" fontId="20" fillId="3" borderId="1" xfId="34" applyNumberFormat="1" applyFont="1" applyFill="1" applyBorder="1" applyAlignment="1" applyProtection="1">
      <alignment horizontal="center" vertical="center" shrinkToFit="1"/>
      <protection locked="0"/>
    </xf>
    <xf numFmtId="180" fontId="20" fillId="3" borderId="2" xfId="34" applyNumberFormat="1" applyFont="1" applyFill="1" applyBorder="1" applyAlignment="1" applyProtection="1">
      <alignment horizontal="center" vertical="center" shrinkToFit="1"/>
      <protection locked="0"/>
    </xf>
    <xf numFmtId="180" fontId="20" fillId="3" borderId="3" xfId="34" applyNumberFormat="1"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50" fillId="2" borderId="23" xfId="0" applyFont="1" applyFill="1" applyBorder="1" applyAlignment="1" applyProtection="1">
      <alignment horizontal="center" vertical="center" textRotation="255"/>
      <protection locked="0"/>
    </xf>
    <xf numFmtId="178" fontId="20" fillId="3" borderId="21" xfId="0" applyNumberFormat="1" applyFont="1" applyFill="1" applyBorder="1" applyAlignment="1" applyProtection="1">
      <alignment vertical="center" shrinkToFit="1"/>
    </xf>
    <xf numFmtId="178" fontId="20" fillId="3" borderId="15" xfId="0" applyNumberFormat="1" applyFont="1" applyFill="1" applyBorder="1" applyAlignment="1" applyProtection="1">
      <alignment vertical="center" shrinkToFit="1"/>
    </xf>
    <xf numFmtId="0" fontId="20" fillId="5" borderId="15" xfId="0" applyFont="1" applyFill="1" applyBorder="1" applyAlignment="1" applyProtection="1">
      <alignment horizontal="center" vertical="center"/>
      <protection locked="0"/>
    </xf>
    <xf numFmtId="0" fontId="20" fillId="5" borderId="16" xfId="0" applyFont="1" applyFill="1" applyBorder="1" applyAlignment="1" applyProtection="1">
      <alignment horizontal="center" vertical="center"/>
      <protection locked="0"/>
    </xf>
    <xf numFmtId="176" fontId="20" fillId="0" borderId="23" xfId="0" applyNumberFormat="1" applyFont="1" applyBorder="1" applyAlignment="1" applyProtection="1">
      <alignment vertical="center" wrapText="1"/>
    </xf>
    <xf numFmtId="176" fontId="20" fillId="0" borderId="0" xfId="0" applyNumberFormat="1" applyFont="1" applyAlignment="1" applyProtection="1">
      <alignment vertical="center" wrapText="1"/>
    </xf>
    <xf numFmtId="0" fontId="20" fillId="0" borderId="0" xfId="0" applyFont="1" applyProtection="1">
      <alignment vertical="center"/>
      <protection locked="0"/>
    </xf>
    <xf numFmtId="0" fontId="20" fillId="0" borderId="8" xfId="0" applyFont="1" applyBorder="1" applyProtection="1">
      <alignment vertical="center"/>
      <protection locked="0"/>
    </xf>
    <xf numFmtId="178" fontId="20" fillId="3" borderId="9" xfId="0" applyNumberFormat="1" applyFont="1" applyFill="1" applyBorder="1" applyAlignment="1" applyProtection="1">
      <alignment vertical="center" shrinkToFit="1"/>
      <protection locked="0"/>
    </xf>
    <xf numFmtId="178" fontId="20" fillId="3" borderId="7" xfId="0" applyNumberFormat="1" applyFont="1" applyFill="1" applyBorder="1" applyAlignment="1" applyProtection="1">
      <alignment vertical="center" shrinkToFit="1"/>
      <protection locked="0"/>
    </xf>
    <xf numFmtId="0" fontId="20" fillId="5" borderId="7" xfId="0" applyFont="1" applyFill="1" applyBorder="1" applyAlignment="1" applyProtection="1">
      <alignment horizontal="center" vertical="center"/>
      <protection locked="0"/>
    </xf>
    <xf numFmtId="0" fontId="20" fillId="5" borderId="10" xfId="0" applyFont="1" applyFill="1" applyBorder="1" applyAlignment="1" applyProtection="1">
      <alignment horizontal="center" vertical="center"/>
      <protection locked="0"/>
    </xf>
    <xf numFmtId="178" fontId="20" fillId="0" borderId="4" xfId="0" applyNumberFormat="1" applyFont="1" applyBorder="1" applyAlignment="1" applyProtection="1">
      <alignment vertical="center" shrinkToFit="1"/>
    </xf>
    <xf numFmtId="178" fontId="20" fillId="0" borderId="5" xfId="0" applyNumberFormat="1" applyFont="1" applyBorder="1" applyAlignment="1" applyProtection="1">
      <alignment vertical="center" shrinkToFit="1"/>
    </xf>
    <xf numFmtId="0" fontId="20" fillId="5" borderId="5" xfId="0" applyFont="1" applyFill="1" applyBorder="1" applyAlignment="1" applyProtection="1">
      <alignment horizontal="center" vertical="center"/>
      <protection locked="0"/>
    </xf>
    <xf numFmtId="0" fontId="20" fillId="5" borderId="6" xfId="0" applyFont="1" applyFill="1" applyBorder="1" applyAlignment="1" applyProtection="1">
      <alignment horizontal="center" vertical="center"/>
      <protection locked="0"/>
    </xf>
    <xf numFmtId="180" fontId="21" fillId="0" borderId="4" xfId="34" applyNumberFormat="1" applyFont="1" applyFill="1" applyBorder="1" applyAlignment="1" applyProtection="1">
      <alignment horizontal="center" vertical="center" wrapText="1" shrinkToFit="1"/>
      <protection locked="0"/>
    </xf>
    <xf numFmtId="180" fontId="21" fillId="0" borderId="5" xfId="34" applyNumberFormat="1" applyFont="1" applyFill="1" applyBorder="1" applyAlignment="1" applyProtection="1">
      <alignment horizontal="center" vertical="center" wrapText="1" shrinkToFit="1"/>
      <protection locked="0"/>
    </xf>
    <xf numFmtId="180" fontId="21" fillId="0" borderId="6" xfId="34" applyNumberFormat="1" applyFont="1" applyFill="1" applyBorder="1" applyAlignment="1" applyProtection="1">
      <alignment horizontal="center" vertical="center" wrapText="1" shrinkToFit="1"/>
      <protection locked="0"/>
    </xf>
    <xf numFmtId="180" fontId="21" fillId="0" borderId="23" xfId="34" applyNumberFormat="1" applyFont="1" applyFill="1" applyBorder="1" applyAlignment="1" applyProtection="1">
      <alignment horizontal="center" vertical="center" wrapText="1" shrinkToFit="1"/>
      <protection locked="0"/>
    </xf>
    <xf numFmtId="180" fontId="21" fillId="0" borderId="0" xfId="34" applyNumberFormat="1" applyFont="1" applyFill="1" applyBorder="1" applyAlignment="1" applyProtection="1">
      <alignment horizontal="center" vertical="center" wrapText="1" shrinkToFit="1"/>
      <protection locked="0"/>
    </xf>
    <xf numFmtId="180" fontId="21" fillId="0" borderId="8" xfId="34" applyNumberFormat="1" applyFont="1" applyFill="1" applyBorder="1" applyAlignment="1" applyProtection="1">
      <alignment horizontal="center" vertical="center" wrapText="1" shrinkToFit="1"/>
      <protection locked="0"/>
    </xf>
    <xf numFmtId="180" fontId="21" fillId="0" borderId="9" xfId="34" applyNumberFormat="1" applyFont="1" applyFill="1" applyBorder="1" applyAlignment="1" applyProtection="1">
      <alignment horizontal="left" vertical="center" shrinkToFit="1"/>
      <protection locked="0"/>
    </xf>
    <xf numFmtId="180" fontId="21" fillId="0" borderId="7" xfId="34" applyNumberFormat="1" applyFont="1" applyFill="1" applyBorder="1" applyAlignment="1" applyProtection="1">
      <alignment horizontal="left" vertical="center" shrinkToFit="1"/>
      <protection locked="0"/>
    </xf>
    <xf numFmtId="180" fontId="21" fillId="0" borderId="10" xfId="34" applyNumberFormat="1" applyFont="1" applyFill="1" applyBorder="1" applyAlignment="1" applyProtection="1">
      <alignment horizontal="left" vertical="center" shrinkToFit="1"/>
      <protection locked="0"/>
    </xf>
    <xf numFmtId="176" fontId="20" fillId="5" borderId="2" xfId="0" applyNumberFormat="1" applyFont="1" applyFill="1" applyBorder="1" applyProtection="1">
      <alignment vertical="center"/>
    </xf>
    <xf numFmtId="0" fontId="21" fillId="5" borderId="2"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179" fontId="20" fillId="5" borderId="21" xfId="0" applyNumberFormat="1" applyFont="1" applyFill="1" applyBorder="1" applyAlignment="1" applyProtection="1">
      <alignment vertical="center" shrinkToFit="1"/>
    </xf>
    <xf numFmtId="179" fontId="20" fillId="5" borderId="15" xfId="0" applyNumberFormat="1" applyFont="1" applyFill="1" applyBorder="1" applyAlignment="1" applyProtection="1">
      <alignment vertical="center" shrinkToFit="1"/>
    </xf>
    <xf numFmtId="0" fontId="20" fillId="2" borderId="4" xfId="0" applyFont="1" applyFill="1" applyBorder="1" applyAlignment="1" applyProtection="1">
      <alignment vertical="center" wrapText="1"/>
      <protection locked="0"/>
    </xf>
    <xf numFmtId="0" fontId="20" fillId="2" borderId="6" xfId="0" applyFont="1" applyFill="1" applyBorder="1" applyProtection="1">
      <alignment vertical="center"/>
      <protection locked="0"/>
    </xf>
    <xf numFmtId="0" fontId="20" fillId="2" borderId="23" xfId="0" applyFont="1" applyFill="1" applyBorder="1" applyProtection="1">
      <alignment vertical="center"/>
      <protection locked="0"/>
    </xf>
    <xf numFmtId="0" fontId="20" fillId="2" borderId="10" xfId="0" applyFont="1" applyFill="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0" fillId="5" borderId="0" xfId="0" applyFont="1" applyFill="1" applyProtection="1">
      <alignment vertical="center"/>
      <protection locked="0"/>
    </xf>
    <xf numFmtId="0" fontId="20" fillId="5" borderId="8" xfId="0" applyFont="1" applyFill="1" applyBorder="1" applyProtection="1">
      <alignment vertical="center"/>
      <protection locked="0"/>
    </xf>
    <xf numFmtId="176" fontId="20" fillId="3" borderId="9" xfId="0" applyNumberFormat="1" applyFont="1" applyFill="1" applyBorder="1" applyAlignment="1" applyProtection="1">
      <alignment vertical="center" shrinkToFit="1"/>
      <protection locked="0"/>
    </xf>
    <xf numFmtId="176" fontId="20" fillId="3" borderId="7" xfId="0" applyNumberFormat="1" applyFont="1" applyFill="1" applyBorder="1" applyAlignment="1" applyProtection="1">
      <alignment vertical="center" shrinkToFit="1"/>
      <protection locked="0"/>
    </xf>
    <xf numFmtId="177" fontId="20" fillId="0" borderId="4" xfId="0" applyNumberFormat="1" applyFont="1" applyBorder="1" applyAlignment="1" applyProtection="1">
      <alignment vertical="center" shrinkToFit="1"/>
    </xf>
    <xf numFmtId="177" fontId="20" fillId="0" borderId="5" xfId="0" applyNumberFormat="1" applyFont="1" applyBorder="1" applyAlignment="1" applyProtection="1">
      <alignment vertical="center" shrinkToFit="1"/>
    </xf>
    <xf numFmtId="0" fontId="20" fillId="2" borderId="4"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8" xfId="0" applyFont="1" applyFill="1" applyBorder="1" applyAlignment="1" applyProtection="1">
      <alignment horizontal="left" vertical="center" wrapText="1"/>
      <protection locked="0"/>
    </xf>
    <xf numFmtId="0" fontId="20" fillId="2" borderId="9" xfId="0" applyFont="1" applyFill="1" applyBorder="1" applyAlignment="1" applyProtection="1">
      <alignment horizontal="left" vertical="center" wrapText="1"/>
      <protection locked="0"/>
    </xf>
    <xf numFmtId="0" fontId="20" fillId="2" borderId="7" xfId="0" applyFont="1" applyFill="1" applyBorder="1" applyAlignment="1" applyProtection="1">
      <alignment horizontal="left" vertical="center" wrapText="1"/>
      <protection locked="0"/>
    </xf>
    <xf numFmtId="0" fontId="20" fillId="2" borderId="10" xfId="0" applyFont="1" applyFill="1" applyBorder="1" applyAlignment="1" applyProtection="1">
      <alignment horizontal="left" vertical="center" wrapText="1"/>
      <protection locked="0"/>
    </xf>
    <xf numFmtId="0" fontId="50" fillId="2" borderId="4" xfId="0" applyFont="1" applyFill="1" applyBorder="1" applyAlignment="1" applyProtection="1">
      <alignment horizontal="center" vertical="center" textRotation="255"/>
      <protection locked="0"/>
    </xf>
    <xf numFmtId="177" fontId="20" fillId="3" borderId="21" xfId="0" applyNumberFormat="1" applyFont="1" applyFill="1" applyBorder="1" applyAlignment="1" applyProtection="1">
      <alignment vertical="center" shrinkToFit="1"/>
    </xf>
    <xf numFmtId="177" fontId="20" fillId="3" borderId="15" xfId="0" applyNumberFormat="1" applyFont="1" applyFill="1" applyBorder="1" applyAlignment="1" applyProtection="1">
      <alignment vertical="center" shrinkToFit="1"/>
    </xf>
    <xf numFmtId="0" fontId="20" fillId="5" borderId="23" xfId="0" applyFont="1" applyFill="1" applyBorder="1" applyAlignment="1" applyProtection="1">
      <alignment horizontal="right" vertical="center" wrapText="1"/>
    </xf>
    <xf numFmtId="0" fontId="20" fillId="5" borderId="0" xfId="0" applyFont="1" applyFill="1" applyAlignment="1" applyProtection="1">
      <alignment horizontal="right" vertical="center" wrapText="1"/>
    </xf>
    <xf numFmtId="180" fontId="20" fillId="0" borderId="4" xfId="34" applyNumberFormat="1" applyFont="1" applyFill="1" applyBorder="1" applyAlignment="1" applyProtection="1">
      <alignment horizontal="center" vertical="center" shrinkToFit="1"/>
      <protection locked="0"/>
    </xf>
    <xf numFmtId="180" fontId="20" fillId="0" borderId="5" xfId="34" applyNumberFormat="1" applyFont="1" applyFill="1" applyBorder="1" applyAlignment="1" applyProtection="1">
      <alignment horizontal="center" vertical="center" shrinkToFit="1"/>
      <protection locked="0"/>
    </xf>
    <xf numFmtId="180" fontId="20" fillId="0" borderId="6" xfId="34" applyNumberFormat="1" applyFont="1" applyFill="1" applyBorder="1" applyAlignment="1" applyProtection="1">
      <alignment horizontal="center" vertical="center" shrinkToFit="1"/>
      <protection locked="0"/>
    </xf>
    <xf numFmtId="180" fontId="20" fillId="0" borderId="23" xfId="34" applyNumberFormat="1" applyFont="1" applyFill="1" applyBorder="1" applyAlignment="1" applyProtection="1">
      <alignment horizontal="center" vertical="center" shrinkToFit="1"/>
      <protection locked="0"/>
    </xf>
    <xf numFmtId="180" fontId="20" fillId="0" borderId="0" xfId="34" applyNumberFormat="1" applyFont="1" applyFill="1" applyBorder="1" applyAlignment="1" applyProtection="1">
      <alignment horizontal="center" vertical="center" shrinkToFit="1"/>
      <protection locked="0"/>
    </xf>
    <xf numFmtId="180" fontId="20" fillId="0" borderId="8" xfId="34" applyNumberFormat="1" applyFont="1" applyFill="1" applyBorder="1" applyAlignment="1" applyProtection="1">
      <alignment horizontal="center" vertical="center" shrinkToFit="1"/>
      <protection locked="0"/>
    </xf>
    <xf numFmtId="180" fontId="20" fillId="0" borderId="9" xfId="34" applyNumberFormat="1" applyFont="1" applyFill="1" applyBorder="1" applyAlignment="1" applyProtection="1">
      <alignment horizontal="center" vertical="center" shrinkToFit="1"/>
      <protection locked="0"/>
    </xf>
    <xf numFmtId="180" fontId="20" fillId="0" borderId="7" xfId="34" applyNumberFormat="1" applyFont="1" applyFill="1" applyBorder="1" applyAlignment="1" applyProtection="1">
      <alignment horizontal="center" vertical="center" shrinkToFit="1"/>
      <protection locked="0"/>
    </xf>
    <xf numFmtId="180" fontId="20" fillId="0" borderId="10" xfId="34" applyNumberFormat="1" applyFont="1" applyFill="1" applyBorder="1" applyAlignment="1" applyProtection="1">
      <alignment horizontal="center" vertical="center" shrinkToFit="1"/>
      <protection locked="0"/>
    </xf>
    <xf numFmtId="176" fontId="0" fillId="3" borderId="71" xfId="0" applyNumberFormat="1" applyFill="1" applyBorder="1" applyAlignment="1" applyProtection="1">
      <alignment horizontal="left" vertical="top"/>
      <protection locked="0"/>
    </xf>
    <xf numFmtId="176" fontId="0" fillId="3" borderId="72" xfId="0" applyNumberFormat="1" applyFill="1" applyBorder="1" applyAlignment="1" applyProtection="1">
      <alignment horizontal="left" vertical="top"/>
      <protection locked="0"/>
    </xf>
    <xf numFmtId="0" fontId="0" fillId="3" borderId="65" xfId="0" applyFill="1" applyBorder="1" applyAlignment="1" applyProtection="1">
      <alignment horizontal="left" vertical="top" wrapText="1"/>
      <protection locked="0"/>
    </xf>
    <xf numFmtId="0" fontId="0" fillId="3" borderId="66" xfId="0" applyFill="1" applyBorder="1" applyAlignment="1" applyProtection="1">
      <alignment horizontal="left" vertical="top" wrapText="1"/>
      <protection locked="0"/>
    </xf>
    <xf numFmtId="0" fontId="0" fillId="3" borderId="67" xfId="0" applyFill="1" applyBorder="1" applyAlignment="1" applyProtection="1">
      <alignment horizontal="left" vertical="top" wrapText="1"/>
      <protection locked="0"/>
    </xf>
    <xf numFmtId="0" fontId="0" fillId="3" borderId="68" xfId="0" applyFill="1" applyBorder="1" applyAlignment="1" applyProtection="1">
      <alignment horizontal="left" vertical="top" wrapText="1"/>
      <protection locked="0"/>
    </xf>
    <xf numFmtId="0" fontId="0" fillId="3" borderId="69" xfId="0" applyFill="1" applyBorder="1" applyAlignment="1" applyProtection="1">
      <alignment horizontal="left" vertical="top" wrapText="1"/>
      <protection locked="0"/>
    </xf>
    <xf numFmtId="0" fontId="0" fillId="3" borderId="70" xfId="0" applyFill="1" applyBorder="1" applyAlignment="1" applyProtection="1">
      <alignment horizontal="left" vertical="top" wrapText="1"/>
      <protection locked="0"/>
    </xf>
    <xf numFmtId="0" fontId="0" fillId="12" borderId="23" xfId="0" applyFill="1" applyBorder="1" applyAlignment="1" applyProtection="1">
      <alignment horizontal="left" vertical="top"/>
      <protection locked="0"/>
    </xf>
    <xf numFmtId="0" fontId="0" fillId="12" borderId="8" xfId="0" applyFill="1" applyBorder="1" applyAlignment="1" applyProtection="1">
      <alignment horizontal="left" vertical="top"/>
      <protection locked="0"/>
    </xf>
    <xf numFmtId="0" fontId="0" fillId="3" borderId="56" xfId="0" applyFill="1" applyBorder="1" applyAlignment="1" applyProtection="1">
      <alignment horizontal="left" vertical="top" wrapText="1"/>
      <protection locked="0"/>
    </xf>
    <xf numFmtId="0" fontId="0" fillId="3" borderId="57" xfId="0" applyFill="1" applyBorder="1" applyAlignment="1" applyProtection="1">
      <alignment horizontal="left" vertical="top" wrapText="1"/>
      <protection locked="0"/>
    </xf>
    <xf numFmtId="0" fontId="0" fillId="3" borderId="58" xfId="0" applyFill="1" applyBorder="1" applyAlignment="1" applyProtection="1">
      <alignment horizontal="left" vertical="top" wrapText="1"/>
      <protection locked="0"/>
    </xf>
    <xf numFmtId="0" fontId="0" fillId="0" borderId="0" xfId="0" applyAlignment="1" applyProtection="1">
      <alignment horizontal="center" vertical="center"/>
      <protection locked="0"/>
    </xf>
    <xf numFmtId="0" fontId="57" fillId="0" borderId="4" xfId="0" applyFont="1" applyFill="1" applyBorder="1" applyAlignment="1" applyProtection="1">
      <alignment horizontal="center" vertical="center" wrapText="1"/>
      <protection locked="0"/>
    </xf>
    <xf numFmtId="0" fontId="57" fillId="0" borderId="6" xfId="0" applyFont="1" applyFill="1" applyBorder="1" applyAlignment="1" applyProtection="1">
      <alignment horizontal="center" vertical="center" wrapText="1"/>
      <protection locked="0"/>
    </xf>
    <xf numFmtId="0" fontId="57" fillId="0" borderId="9" xfId="0" applyFont="1" applyFill="1" applyBorder="1" applyAlignment="1" applyProtection="1">
      <alignment horizontal="center" vertical="center" wrapText="1"/>
      <protection locked="0"/>
    </xf>
    <xf numFmtId="0" fontId="57" fillId="0" borderId="10" xfId="0" applyFont="1" applyFill="1" applyBorder="1" applyAlignment="1" applyProtection="1">
      <alignment horizontal="center" vertical="center" wrapText="1"/>
      <protection locked="0"/>
    </xf>
    <xf numFmtId="0" fontId="0" fillId="12" borderId="4" xfId="0" applyFill="1" applyBorder="1" applyAlignment="1" applyProtection="1">
      <alignment horizontal="left" vertical="top" wrapText="1"/>
      <protection locked="0"/>
    </xf>
    <xf numFmtId="0" fontId="0" fillId="12" borderId="6" xfId="0" applyFill="1" applyBorder="1" applyAlignment="1" applyProtection="1">
      <alignment horizontal="left" vertical="top" wrapText="1"/>
      <protection locked="0"/>
    </xf>
    <xf numFmtId="0" fontId="0" fillId="3" borderId="65" xfId="0" applyFill="1" applyBorder="1" applyAlignment="1" applyProtection="1">
      <alignment vertical="top" wrapText="1"/>
      <protection locked="0"/>
    </xf>
    <xf numFmtId="0" fontId="0" fillId="3" borderId="66" xfId="0" applyFill="1" applyBorder="1" applyAlignment="1" applyProtection="1">
      <alignment vertical="top" wrapText="1"/>
      <protection locked="0"/>
    </xf>
    <xf numFmtId="0" fontId="0" fillId="3" borderId="67" xfId="0" applyFill="1" applyBorder="1" applyAlignment="1" applyProtection="1">
      <alignment vertical="top" wrapText="1"/>
      <protection locked="0"/>
    </xf>
    <xf numFmtId="0" fontId="0" fillId="3" borderId="68" xfId="0" applyFill="1" applyBorder="1" applyAlignment="1" applyProtection="1">
      <alignment vertical="top" wrapText="1"/>
      <protection locked="0"/>
    </xf>
    <xf numFmtId="0" fontId="0" fillId="3" borderId="69" xfId="0" applyFill="1" applyBorder="1" applyAlignment="1" applyProtection="1">
      <alignment vertical="top" wrapText="1"/>
      <protection locked="0"/>
    </xf>
    <xf numFmtId="0" fontId="0" fillId="3" borderId="70" xfId="0" applyFill="1" applyBorder="1" applyAlignment="1" applyProtection="1">
      <alignment vertical="top" wrapText="1"/>
      <protection locked="0"/>
    </xf>
    <xf numFmtId="0" fontId="41" fillId="0" borderId="0" xfId="0" applyFont="1" applyAlignment="1" applyProtection="1">
      <alignment horizontal="left" vertical="center" wrapText="1"/>
      <protection locked="0"/>
    </xf>
    <xf numFmtId="0" fontId="0" fillId="0" borderId="13" xfId="0" applyFill="1" applyBorder="1" applyAlignment="1" applyProtection="1">
      <alignment horizontal="center" vertical="center"/>
      <protection locked="0"/>
    </xf>
    <xf numFmtId="176" fontId="0" fillId="5" borderId="13" xfId="0" applyNumberFormat="1" applyFill="1" applyBorder="1" applyAlignment="1" applyProtection="1">
      <alignment horizontal="center" vertical="center"/>
    </xf>
    <xf numFmtId="0" fontId="0" fillId="3" borderId="60" xfId="0" applyFill="1" applyBorder="1" applyAlignment="1" applyProtection="1">
      <alignment horizontal="left" vertical="top" wrapText="1"/>
      <protection locked="0"/>
    </xf>
    <xf numFmtId="0" fontId="0" fillId="3" borderId="61"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41" fillId="0" borderId="0" xfId="0" applyFont="1" applyBorder="1" applyAlignment="1" applyProtection="1">
      <alignment horizontal="left" vertical="center" wrapText="1"/>
      <protection locked="0"/>
    </xf>
    <xf numFmtId="0" fontId="0" fillId="12" borderId="9" xfId="0" applyFill="1" applyBorder="1" applyAlignment="1" applyProtection="1">
      <alignment horizontal="left" vertical="top"/>
      <protection locked="0"/>
    </xf>
    <xf numFmtId="0" fontId="0" fillId="12" borderId="10" xfId="0" applyFill="1" applyBorder="1" applyAlignment="1" applyProtection="1">
      <alignment horizontal="left" vertical="top"/>
      <protection locked="0"/>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56" fillId="0" borderId="11" xfId="0" applyFont="1" applyFill="1" applyBorder="1" applyAlignment="1" applyProtection="1">
      <alignment horizontal="center" vertical="center" wrapText="1" shrinkToFit="1"/>
      <protection locked="0"/>
    </xf>
    <xf numFmtId="0" fontId="56" fillId="0" borderId="12" xfId="0" applyFont="1" applyFill="1" applyBorder="1" applyAlignment="1" applyProtection="1">
      <alignment horizontal="center" vertical="center" wrapText="1" shrinkToFit="1"/>
      <protection locked="0"/>
    </xf>
    <xf numFmtId="0" fontId="0" fillId="0" borderId="0" xfId="0" applyAlignment="1" applyProtection="1">
      <alignment horizontal="center" vertical="top"/>
      <protection locked="0"/>
    </xf>
    <xf numFmtId="0" fontId="0" fillId="3" borderId="0"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3" borderId="52" xfId="0" applyFill="1" applyBorder="1" applyAlignment="1" applyProtection="1">
      <alignment horizontal="left" vertical="top" wrapText="1"/>
      <protection locked="0"/>
    </xf>
    <xf numFmtId="0" fontId="0" fillId="3" borderId="53" xfId="0" applyFill="1" applyBorder="1" applyAlignment="1" applyProtection="1">
      <alignment horizontal="left" vertical="top" wrapText="1"/>
      <protection locked="0"/>
    </xf>
    <xf numFmtId="0" fontId="0" fillId="3" borderId="54" xfId="0" applyFill="1" applyBorder="1" applyAlignment="1" applyProtection="1">
      <alignment horizontal="left" vertical="top" wrapText="1"/>
      <protection locked="0"/>
    </xf>
    <xf numFmtId="0" fontId="0" fillId="3" borderId="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57" fillId="0" borderId="13" xfId="0" applyFont="1" applyFill="1" applyBorder="1" applyAlignment="1" applyProtection="1">
      <alignment horizontal="center" vertical="center" wrapText="1"/>
      <protection locked="0"/>
    </xf>
    <xf numFmtId="0" fontId="57" fillId="0" borderId="13"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cellXfs>
  <cellStyles count="138">
    <cellStyle name="パーセント 2" xfId="2"/>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cellStyle name="桁区切り" xfId="34" builtinId="6"/>
    <cellStyle name="桁区切り 2" xfId="1"/>
    <cellStyle name="桁区切り 3" xfId="5"/>
    <cellStyle name="標準" xfId="0" builtinId="0"/>
    <cellStyle name="標準 2" xfId="3"/>
    <cellStyle name="標準 3" xfId="4"/>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s>
  <dxfs count="20">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xxx@xxx.xx.xxx"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tabSelected="1" view="pageBreakPreview" zoomScale="150" zoomScaleNormal="150" zoomScaleSheetLayoutView="150" zoomScalePageLayoutView="150" workbookViewId="0">
      <selection activeCell="A2" sqref="A2:C2"/>
    </sheetView>
  </sheetViews>
  <sheetFormatPr defaultColWidth="9" defaultRowHeight="13.5"/>
  <cols>
    <col min="1" max="1" width="5.375" style="8" bestFit="1" customWidth="1"/>
    <col min="2" max="2" width="51" style="6" customWidth="1"/>
    <col min="3" max="3" width="41.375" style="6" customWidth="1"/>
    <col min="4" max="4" width="4.125" style="8" customWidth="1"/>
    <col min="5" max="16384" width="9" style="8"/>
  </cols>
  <sheetData>
    <row r="1" spans="1:3" ht="6.75" customHeight="1"/>
    <row r="2" spans="1:3" ht="17.25">
      <c r="A2" s="262" t="s">
        <v>130</v>
      </c>
      <c r="B2" s="262"/>
      <c r="C2" s="262"/>
    </row>
    <row r="3" spans="1:3" ht="9" customHeight="1">
      <c r="B3" s="7"/>
    </row>
    <row r="4" spans="1:3" ht="14.25">
      <c r="A4" s="13" t="s">
        <v>42</v>
      </c>
      <c r="B4" s="14" t="s">
        <v>43</v>
      </c>
      <c r="C4" s="14" t="s">
        <v>44</v>
      </c>
    </row>
    <row r="5" spans="1:3" ht="155.25" customHeight="1">
      <c r="A5" s="9">
        <v>1</v>
      </c>
      <c r="B5" s="10" t="s">
        <v>213</v>
      </c>
      <c r="C5" s="10"/>
    </row>
    <row r="6" spans="1:3" ht="176.25" customHeight="1">
      <c r="A6" s="9">
        <f t="shared" ref="A6:A12" si="0">A5+1</f>
        <v>2</v>
      </c>
      <c r="B6" s="10"/>
      <c r="C6" s="10" t="s">
        <v>290</v>
      </c>
    </row>
    <row r="7" spans="1:3" ht="55.5" customHeight="1">
      <c r="A7" s="9">
        <f t="shared" si="0"/>
        <v>3</v>
      </c>
      <c r="B7" s="25" t="s">
        <v>209</v>
      </c>
      <c r="C7" s="10"/>
    </row>
    <row r="8" spans="1:3" ht="125.25" customHeight="1">
      <c r="A8" s="9">
        <f t="shared" si="0"/>
        <v>4</v>
      </c>
      <c r="B8" s="10" t="s">
        <v>210</v>
      </c>
      <c r="C8" s="15"/>
    </row>
    <row r="9" spans="1:3" ht="124.5" customHeight="1">
      <c r="A9" s="9">
        <f t="shared" si="0"/>
        <v>5</v>
      </c>
      <c r="B9" s="11" t="s">
        <v>211</v>
      </c>
      <c r="C9" s="12"/>
    </row>
    <row r="10" spans="1:3" ht="67.5" customHeight="1">
      <c r="A10" s="9">
        <f t="shared" si="0"/>
        <v>6</v>
      </c>
      <c r="B10" s="11" t="s">
        <v>266</v>
      </c>
      <c r="C10" s="12"/>
    </row>
    <row r="11" spans="1:3" ht="143.25" customHeight="1">
      <c r="A11" s="9">
        <f t="shared" si="0"/>
        <v>7</v>
      </c>
      <c r="B11" s="10" t="s">
        <v>276</v>
      </c>
      <c r="C11" s="10"/>
    </row>
    <row r="12" spans="1:3" ht="150" customHeight="1">
      <c r="A12" s="9">
        <f t="shared" si="0"/>
        <v>8</v>
      </c>
      <c r="B12" s="10" t="s">
        <v>277</v>
      </c>
      <c r="C12" s="10"/>
    </row>
    <row r="13" spans="1:3" ht="54" customHeight="1"/>
  </sheetData>
  <mergeCells count="1">
    <mergeCell ref="A2:C2"/>
  </mergeCells>
  <phoneticPr fontId="4"/>
  <printOptions horizontalCentered="1"/>
  <pageMargins left="0.25" right="0.25" top="0.75" bottom="0.75" header="0.3" footer="0.3"/>
  <pageSetup paperSize="9" scale="7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K49"/>
  <sheetViews>
    <sheetView showZeros="0" view="pageBreakPreview" topLeftCell="A7" zoomScale="120" zoomScaleNormal="120" zoomScaleSheetLayoutView="120" zoomScalePageLayoutView="120" workbookViewId="0">
      <selection activeCell="T20" sqref="T20"/>
    </sheetView>
  </sheetViews>
  <sheetFormatPr defaultColWidth="2.125" defaultRowHeight="12"/>
  <cols>
    <col min="1" max="1" width="2.625" style="1" customWidth="1"/>
    <col min="2" max="2" width="3.75" style="1" bestFit="1" customWidth="1"/>
    <col min="3" max="4" width="2.125" style="1"/>
    <col min="5" max="5" width="2.5" style="1" bestFit="1" customWidth="1"/>
    <col min="6" max="6" width="2.125" style="1"/>
    <col min="7" max="7" width="2.5" style="1" bestFit="1" customWidth="1"/>
    <col min="8" max="8" width="2.125" style="1"/>
    <col min="9" max="9" width="3.5" style="1" bestFit="1" customWidth="1"/>
    <col min="10" max="23" width="2.125" style="1"/>
    <col min="24" max="24" width="7.375" style="1" bestFit="1" customWidth="1"/>
    <col min="25" max="27" width="2.125" style="1"/>
    <col min="28" max="28" width="2.875" style="1" customWidth="1"/>
    <col min="29" max="41" width="2.125" style="1"/>
    <col min="42" max="42" width="4.625" style="1" customWidth="1"/>
    <col min="43" max="16384" width="2.125" style="1"/>
  </cols>
  <sheetData>
    <row r="1" spans="1:61" ht="13.5">
      <c r="A1" s="145" t="s">
        <v>196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6"/>
    </row>
    <row r="2" spans="1:61" ht="22.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row>
    <row r="3" spans="1:61" ht="13.5">
      <c r="A3" s="148"/>
      <c r="B3" s="148"/>
      <c r="C3" s="147"/>
      <c r="D3" s="147"/>
      <c r="E3" s="148"/>
      <c r="F3" s="148"/>
      <c r="G3" s="148"/>
      <c r="H3" s="148"/>
      <c r="I3" s="148"/>
      <c r="J3" s="148"/>
      <c r="K3" s="148"/>
      <c r="L3" s="148"/>
      <c r="M3" s="148"/>
      <c r="N3" s="148"/>
      <c r="O3" s="148"/>
      <c r="P3" s="148"/>
      <c r="Q3" s="148"/>
      <c r="R3" s="148"/>
      <c r="S3" s="148"/>
      <c r="T3" s="148"/>
      <c r="U3" s="148"/>
      <c r="V3" s="148"/>
      <c r="W3" s="148"/>
      <c r="X3" s="148"/>
      <c r="Y3" s="148"/>
      <c r="Z3" s="148"/>
      <c r="AA3" s="148"/>
      <c r="AB3" s="149"/>
      <c r="AC3" s="150" t="s">
        <v>5</v>
      </c>
      <c r="AD3" s="293">
        <v>2</v>
      </c>
      <c r="AE3" s="293"/>
      <c r="AF3" s="139" t="s">
        <v>3</v>
      </c>
      <c r="AG3" s="293">
        <v>10</v>
      </c>
      <c r="AH3" s="293"/>
      <c r="AI3" s="139" t="s">
        <v>2</v>
      </c>
      <c r="AJ3" s="293">
        <v>1</v>
      </c>
      <c r="AK3" s="293"/>
      <c r="AL3" s="139" t="s">
        <v>1</v>
      </c>
      <c r="AM3" s="147"/>
    </row>
    <row r="4" spans="1:61" ht="45" customHeight="1">
      <c r="A4" s="148"/>
      <c r="B4" s="148"/>
      <c r="C4" s="147"/>
      <c r="D4" s="147"/>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61" ht="18" customHeight="1">
      <c r="A5" s="265" t="s">
        <v>81</v>
      </c>
      <c r="B5" s="265"/>
      <c r="C5" s="265"/>
      <c r="D5" s="265"/>
      <c r="E5" s="265"/>
      <c r="F5" s="265"/>
      <c r="G5" s="265"/>
      <c r="H5" s="148"/>
      <c r="I5" s="148" t="s">
        <v>0</v>
      </c>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61" ht="45" customHeight="1">
      <c r="A6" s="146"/>
      <c r="B6" s="146"/>
      <c r="C6" s="146"/>
      <c r="D6" s="146"/>
      <c r="E6" s="146"/>
      <c r="F6" s="146"/>
      <c r="G6" s="146"/>
      <c r="H6" s="148"/>
      <c r="I6" s="148"/>
      <c r="J6" s="148"/>
      <c r="K6" s="148"/>
      <c r="L6" s="148"/>
      <c r="M6" s="148"/>
      <c r="N6" s="148"/>
      <c r="O6" s="148"/>
      <c r="P6" s="148"/>
      <c r="Q6" s="148"/>
      <c r="R6" s="148"/>
      <c r="S6" s="148"/>
      <c r="T6" s="148"/>
      <c r="U6" s="148"/>
      <c r="V6" s="148"/>
      <c r="W6" s="148"/>
      <c r="X6" s="148"/>
      <c r="Y6" s="261"/>
      <c r="Z6" s="148"/>
      <c r="AA6" s="148"/>
      <c r="AB6" s="148"/>
      <c r="AC6" s="148"/>
      <c r="AD6" s="148"/>
      <c r="AE6" s="148"/>
      <c r="AF6" s="148"/>
      <c r="AG6" s="148"/>
      <c r="AH6" s="148"/>
      <c r="AI6" s="148"/>
      <c r="AJ6" s="148"/>
      <c r="AK6" s="148"/>
      <c r="AL6" s="148"/>
      <c r="AM6" s="148"/>
    </row>
    <row r="7" spans="1:61" ht="15.75" customHeight="1">
      <c r="A7" s="146"/>
      <c r="B7" s="146"/>
      <c r="C7" s="146"/>
      <c r="D7" s="146"/>
      <c r="E7" s="146"/>
      <c r="F7" s="146"/>
      <c r="G7" s="146"/>
      <c r="H7" s="148"/>
      <c r="I7" s="148"/>
      <c r="J7" s="148"/>
      <c r="K7" s="148"/>
      <c r="L7" s="148"/>
      <c r="M7" s="148"/>
      <c r="N7" s="148"/>
      <c r="O7" s="148"/>
      <c r="P7" s="265" t="s">
        <v>194</v>
      </c>
      <c r="Q7" s="265"/>
      <c r="R7" s="265"/>
      <c r="S7" s="265"/>
      <c r="T7" s="265"/>
      <c r="U7" s="265"/>
      <c r="V7" s="265"/>
      <c r="W7" s="287" t="s">
        <v>317</v>
      </c>
      <c r="X7" s="287"/>
      <c r="Y7" s="287"/>
      <c r="Z7" s="287"/>
      <c r="AA7" s="287"/>
      <c r="AB7" s="287"/>
      <c r="AC7" s="287"/>
      <c r="AD7" s="287"/>
      <c r="AE7" s="287"/>
      <c r="AF7" s="287"/>
      <c r="AG7" s="287"/>
      <c r="AH7" s="287"/>
      <c r="AI7" s="287"/>
      <c r="AJ7" s="287"/>
      <c r="AK7" s="287"/>
      <c r="AL7" s="146"/>
      <c r="AM7" s="148"/>
    </row>
    <row r="8" spans="1:61" ht="15.75" customHeight="1">
      <c r="A8" s="146"/>
      <c r="B8" s="146"/>
      <c r="C8" s="146"/>
      <c r="D8" s="146"/>
      <c r="E8" s="146"/>
      <c r="F8" s="146"/>
      <c r="G8" s="146"/>
      <c r="H8" s="148"/>
      <c r="I8" s="148"/>
      <c r="J8" s="148"/>
      <c r="K8" s="148"/>
      <c r="L8" s="148"/>
      <c r="M8" s="148"/>
      <c r="N8" s="148"/>
      <c r="O8" s="148"/>
      <c r="P8" s="266" t="s">
        <v>195</v>
      </c>
      <c r="Q8" s="266"/>
      <c r="R8" s="266"/>
      <c r="S8" s="266"/>
      <c r="T8" s="266"/>
      <c r="U8" s="266"/>
      <c r="V8" s="266"/>
      <c r="W8" s="287" t="s">
        <v>318</v>
      </c>
      <c r="X8" s="287"/>
      <c r="Y8" s="287"/>
      <c r="Z8" s="287"/>
      <c r="AA8" s="287"/>
      <c r="AB8" s="287"/>
      <c r="AC8" s="287"/>
      <c r="AD8" s="287"/>
      <c r="AE8" s="287"/>
      <c r="AF8" s="287"/>
      <c r="AG8" s="287"/>
      <c r="AH8" s="287"/>
      <c r="AI8" s="287"/>
      <c r="AJ8" s="287"/>
      <c r="AK8" s="287"/>
      <c r="AL8" s="151"/>
      <c r="AM8" s="148"/>
    </row>
    <row r="9" spans="1:61" ht="60" customHeight="1">
      <c r="A9" s="146"/>
      <c r="B9" s="146"/>
      <c r="C9" s="146"/>
      <c r="D9" s="146"/>
      <c r="E9" s="146"/>
      <c r="F9" s="146"/>
      <c r="G9" s="146"/>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row>
    <row r="10" spans="1:61" ht="18" customHeight="1">
      <c r="A10" s="288" t="s">
        <v>82</v>
      </c>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row>
    <row r="11" spans="1:61" ht="56.25" customHeight="1">
      <c r="A11" s="148"/>
      <c r="B11" s="148"/>
      <c r="C11" s="147"/>
      <c r="D11" s="147"/>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61" ht="13.5">
      <c r="A12" s="148"/>
      <c r="B12" s="147"/>
      <c r="C12" s="148" t="s">
        <v>83</v>
      </c>
      <c r="D12" s="148"/>
      <c r="E12" s="49">
        <v>2</v>
      </c>
      <c r="F12" s="148" t="s">
        <v>3</v>
      </c>
      <c r="G12" s="49">
        <v>8</v>
      </c>
      <c r="H12" s="148" t="s">
        <v>84</v>
      </c>
      <c r="I12" s="49">
        <v>20</v>
      </c>
      <c r="J12" s="148" t="s">
        <v>267</v>
      </c>
      <c r="K12" s="148"/>
      <c r="L12" s="148"/>
      <c r="M12" s="148"/>
      <c r="N12" s="148"/>
      <c r="O12" s="148"/>
      <c r="P12" s="148"/>
      <c r="Q12" s="152"/>
      <c r="R12" s="152"/>
      <c r="S12" s="152"/>
      <c r="T12" s="152"/>
      <c r="U12" s="292">
        <v>8046</v>
      </c>
      <c r="V12" s="292"/>
      <c r="W12" s="292"/>
      <c r="X12" s="148" t="s">
        <v>214</v>
      </c>
      <c r="Y12" s="148"/>
      <c r="Z12" s="148"/>
      <c r="AA12" s="148"/>
      <c r="AB12" s="148"/>
      <c r="AC12" s="148"/>
      <c r="AD12" s="148"/>
      <c r="AE12" s="148"/>
      <c r="AF12" s="148"/>
      <c r="AG12" s="148"/>
      <c r="AH12" s="148"/>
      <c r="AI12" s="148"/>
      <c r="AJ12" s="148"/>
      <c r="AK12" s="148"/>
      <c r="AL12" s="148"/>
      <c r="AM12" s="148"/>
    </row>
    <row r="13" spans="1:61" ht="57" customHeight="1">
      <c r="A13" s="148"/>
      <c r="B13" s="153" t="s">
        <v>268</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61" ht="13.5">
      <c r="A14" s="148"/>
      <c r="B14" s="268" t="s">
        <v>285</v>
      </c>
      <c r="C14" s="268"/>
      <c r="D14" s="268"/>
      <c r="E14" s="268"/>
      <c r="F14" s="268"/>
      <c r="G14" s="268"/>
      <c r="H14" s="268"/>
      <c r="I14" s="268"/>
      <c r="J14" s="268"/>
      <c r="K14" s="291">
        <f>SUM('別添 '!M5:M29)</f>
        <v>1745.5</v>
      </c>
      <c r="L14" s="291"/>
      <c r="M14" s="291"/>
      <c r="N14" s="291"/>
      <c r="O14" s="291"/>
      <c r="P14" s="291"/>
      <c r="Q14" s="291"/>
      <c r="R14" s="291"/>
      <c r="S14" s="148" t="s">
        <v>193</v>
      </c>
      <c r="T14" s="148"/>
      <c r="U14" s="148"/>
      <c r="V14" s="154"/>
      <c r="W14" s="148"/>
      <c r="X14" s="148"/>
      <c r="Y14" s="148"/>
      <c r="Z14" s="148"/>
      <c r="AA14" s="148"/>
      <c r="AB14" s="148"/>
      <c r="AC14" s="148"/>
      <c r="AD14" s="148"/>
      <c r="AE14" s="148"/>
      <c r="AF14" s="148"/>
      <c r="AG14" s="148"/>
      <c r="AH14" s="148"/>
      <c r="AI14" s="148"/>
      <c r="AJ14" s="148"/>
      <c r="AK14" s="148"/>
      <c r="AL14" s="148"/>
      <c r="AM14" s="148"/>
      <c r="AP14"/>
      <c r="AQ14"/>
      <c r="AR14"/>
      <c r="AS14"/>
      <c r="AT14"/>
      <c r="AU14"/>
      <c r="AV14"/>
      <c r="AW14"/>
      <c r="AX14"/>
      <c r="AY14"/>
      <c r="AZ14"/>
      <c r="BA14"/>
      <c r="BB14"/>
      <c r="BC14"/>
      <c r="BD14"/>
      <c r="BE14"/>
      <c r="BF14"/>
    </row>
    <row r="15" spans="1:61" ht="7.5" customHeight="1">
      <c r="A15" s="148"/>
      <c r="B15" s="155"/>
      <c r="C15" s="155"/>
      <c r="D15" s="155"/>
      <c r="E15" s="155"/>
      <c r="F15" s="155"/>
      <c r="G15" s="155"/>
      <c r="H15" s="155"/>
      <c r="I15" s="155"/>
      <c r="J15" s="155"/>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P15"/>
      <c r="AQ15"/>
      <c r="AR15"/>
      <c r="AS15"/>
      <c r="AT15"/>
      <c r="AU15"/>
      <c r="AV15"/>
      <c r="AW15"/>
      <c r="AX15"/>
      <c r="AY15"/>
      <c r="AZ15"/>
      <c r="BA15"/>
      <c r="BB15"/>
      <c r="BC15"/>
      <c r="BD15"/>
      <c r="BE15"/>
      <c r="BF15"/>
    </row>
    <row r="16" spans="1:61" ht="13.5">
      <c r="A16" s="156"/>
      <c r="B16" s="289" t="s">
        <v>192</v>
      </c>
      <c r="C16" s="289"/>
      <c r="D16" s="289"/>
      <c r="E16" s="289"/>
      <c r="F16" s="289"/>
      <c r="G16" s="289"/>
      <c r="H16" s="289"/>
      <c r="I16" s="289"/>
      <c r="J16" s="289"/>
      <c r="K16" s="290">
        <f ca="1">SUM('別添 '!W5:W29)</f>
        <v>1744.5</v>
      </c>
      <c r="L16" s="290"/>
      <c r="M16" s="290"/>
      <c r="N16" s="290"/>
      <c r="O16" s="290"/>
      <c r="P16" s="290"/>
      <c r="Q16" s="290"/>
      <c r="R16" s="290"/>
      <c r="S16" s="156" t="s">
        <v>159</v>
      </c>
      <c r="T16" s="156"/>
      <c r="U16" s="156"/>
      <c r="V16" s="121" t="str">
        <f ca="1">IFERROR(IF(K14-K16&lt;=0,"","("),"")</f>
        <v>(</v>
      </c>
      <c r="W16" s="120" t="str">
        <f ca="1">IFERROR(IF(K14-K16&lt;=0,"","▲"),"")</f>
        <v>▲</v>
      </c>
      <c r="X16" s="259">
        <f ca="1">IFERROR(IF(K14-K16&lt;=0,"",K14-K16),"")</f>
        <v>1</v>
      </c>
      <c r="Y16" s="120" t="str">
        <f ca="1">IFERROR(IF(K14-K16&lt;=0,"","千円"&amp;")"),"")</f>
        <v>千円)</v>
      </c>
      <c r="Z16" s="156"/>
      <c r="AA16" s="156"/>
      <c r="AB16" s="148"/>
      <c r="AC16" s="148"/>
      <c r="AD16" s="148"/>
      <c r="AE16" s="148"/>
      <c r="AF16" s="148"/>
      <c r="AG16" s="148"/>
      <c r="AH16" s="148"/>
      <c r="AI16" s="148"/>
      <c r="AJ16" s="148"/>
      <c r="AK16" s="148"/>
      <c r="AL16" s="148"/>
      <c r="AM16" s="148"/>
      <c r="AP16"/>
      <c r="AQ16"/>
      <c r="AR16"/>
      <c r="AS16"/>
      <c r="AT16"/>
      <c r="AU16"/>
      <c r="AV16"/>
      <c r="AW16"/>
      <c r="AX16"/>
      <c r="AY16"/>
      <c r="AZ16"/>
      <c r="BA16"/>
      <c r="BB16"/>
      <c r="BC16"/>
      <c r="BD16"/>
      <c r="BE16"/>
      <c r="BF16"/>
      <c r="BG16" s="124"/>
      <c r="BH16" s="124"/>
      <c r="BI16" s="124"/>
    </row>
    <row r="17" spans="1:63" ht="13.5">
      <c r="A17" s="148"/>
      <c r="B17" s="270" t="s">
        <v>202</v>
      </c>
      <c r="C17" s="270"/>
      <c r="D17" s="270"/>
      <c r="E17" s="270"/>
      <c r="F17" s="270"/>
      <c r="G17" s="270"/>
      <c r="H17" s="270"/>
      <c r="I17" s="270"/>
      <c r="J17" s="270"/>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48"/>
      <c r="AK17" s="148"/>
      <c r="AL17" s="148"/>
      <c r="AM17" s="148"/>
      <c r="AP17"/>
      <c r="AQ17"/>
      <c r="AR17"/>
      <c r="AS17"/>
      <c r="AT17"/>
      <c r="AU17"/>
      <c r="AV17"/>
      <c r="AW17"/>
      <c r="AX17"/>
      <c r="AY17"/>
      <c r="AZ17"/>
      <c r="BA17"/>
      <c r="BB17"/>
      <c r="BC17"/>
      <c r="BD17"/>
      <c r="BE17" s="47"/>
      <c r="BF17" s="47"/>
      <c r="BG17" s="124"/>
      <c r="BH17" s="124"/>
      <c r="BI17" s="124"/>
      <c r="BJ17" s="124"/>
      <c r="BK17" s="124"/>
    </row>
    <row r="18" spans="1:63" ht="13.5">
      <c r="A18" s="148"/>
      <c r="B18" s="271" t="s">
        <v>201</v>
      </c>
      <c r="C18" s="271"/>
      <c r="D18" s="271"/>
      <c r="E18" s="271"/>
      <c r="F18" s="271"/>
      <c r="G18" s="271"/>
      <c r="H18" s="271"/>
      <c r="I18" s="271"/>
      <c r="J18" s="271"/>
      <c r="K18" s="263">
        <f ca="1">SUM('別添 '!S5:S29)</f>
        <v>651</v>
      </c>
      <c r="L18" s="263"/>
      <c r="M18" s="263"/>
      <c r="N18" s="263"/>
      <c r="O18" s="263"/>
      <c r="P18" s="263"/>
      <c r="Q18" s="263"/>
      <c r="R18" s="263"/>
      <c r="S18" s="148" t="s">
        <v>159</v>
      </c>
      <c r="T18" s="157"/>
      <c r="U18" s="157"/>
      <c r="V18" s="118" t="str">
        <f ca="1">IFERROR(IF('別添 '!$X30&lt;=0,"","("),"")</f>
        <v>(</v>
      </c>
      <c r="W18" s="48" t="str">
        <f ca="1">IFERROR(IF('別添 '!$X30&lt;=0,"","▲"),"")</f>
        <v>▲</v>
      </c>
      <c r="X18" s="138">
        <f ca="1">IFERROR(IF('別添 '!$X30&lt;=0,"",SUM('別添 '!X5:X29)),"")</f>
        <v>1</v>
      </c>
      <c r="Y18" s="48" t="str">
        <f ca="1">IFERROR(IF('別添 '!$X30&lt;=0,"","千円）"),"")</f>
        <v>千円）</v>
      </c>
      <c r="Z18" s="157"/>
      <c r="AA18" s="157"/>
      <c r="AB18" s="157"/>
      <c r="AC18" s="157"/>
      <c r="AD18" s="157"/>
      <c r="AE18" s="157"/>
      <c r="AF18" s="157"/>
      <c r="AG18" s="157"/>
      <c r="AH18" s="157"/>
      <c r="AI18" s="157"/>
      <c r="AJ18" s="148"/>
      <c r="AK18" s="148"/>
      <c r="AL18" s="148"/>
      <c r="AM18" s="148"/>
      <c r="AP18"/>
      <c r="AQ18"/>
      <c r="AR18"/>
      <c r="AS18"/>
      <c r="AT18"/>
      <c r="AU18"/>
      <c r="AV18"/>
      <c r="AW18"/>
      <c r="AX18"/>
      <c r="AY18"/>
      <c r="AZ18"/>
      <c r="BA18"/>
      <c r="BB18"/>
      <c r="BC18"/>
      <c r="BD18"/>
      <c r="BE18" s="47"/>
      <c r="BF18" s="47"/>
      <c r="BG18" s="125"/>
      <c r="BH18" s="294">
        <f>SUM(AV18,BB18)</f>
        <v>0</v>
      </c>
      <c r="BI18" s="294"/>
      <c r="BJ18" s="125"/>
      <c r="BK18" s="124"/>
    </row>
    <row r="19" spans="1:63" ht="13.5">
      <c r="A19" s="148"/>
      <c r="B19" s="269" t="s">
        <v>215</v>
      </c>
      <c r="C19" s="269"/>
      <c r="D19" s="269"/>
      <c r="E19" s="269"/>
      <c r="F19" s="269"/>
      <c r="G19" s="269"/>
      <c r="H19" s="269"/>
      <c r="I19" s="269"/>
      <c r="J19" s="269"/>
      <c r="K19" s="263">
        <f ca="1">SUM('別添 '!T5:T29)</f>
        <v>892</v>
      </c>
      <c r="L19" s="263"/>
      <c r="M19" s="263"/>
      <c r="N19" s="263"/>
      <c r="O19" s="263"/>
      <c r="P19" s="263"/>
      <c r="Q19" s="263"/>
      <c r="R19" s="263"/>
      <c r="S19" s="148" t="s">
        <v>159</v>
      </c>
      <c r="T19" s="157"/>
      <c r="U19" s="157"/>
      <c r="V19" s="118" t="str">
        <f ca="1">IFERROR(IF('別添 '!$Y$30&lt;=0,"","("),"")</f>
        <v/>
      </c>
      <c r="W19" s="119" t="str">
        <f ca="1">IFERROR(IF('別添 '!$Y30&lt;=0,"","▲"),"")</f>
        <v/>
      </c>
      <c r="X19" s="138" t="str">
        <f ca="1">IFERROR(IF('別添 '!$Y30&lt;=0,"",SUM('別添 '!Y5:Y29)),"")</f>
        <v/>
      </c>
      <c r="Y19" s="119" t="str">
        <f ca="1">IFERROR(IF('別添 '!$Y30&lt;=0,"","千円）"),"")</f>
        <v/>
      </c>
      <c r="Z19" s="157"/>
      <c r="AA19" s="157"/>
      <c r="AB19" s="157"/>
      <c r="AC19" s="157"/>
      <c r="AD19" s="157"/>
      <c r="AE19" s="157"/>
      <c r="AF19" s="157"/>
      <c r="AG19" s="157"/>
      <c r="AH19" s="157"/>
      <c r="AI19" s="157"/>
      <c r="AJ19" s="148"/>
      <c r="AK19" s="148"/>
      <c r="AL19" s="148"/>
      <c r="AM19" s="148"/>
      <c r="AP19"/>
      <c r="AQ19"/>
      <c r="AR19"/>
      <c r="AS19"/>
      <c r="AT19"/>
      <c r="AU19"/>
      <c r="AV19"/>
      <c r="AW19"/>
      <c r="AX19"/>
      <c r="AY19"/>
      <c r="AZ19"/>
      <c r="BA19"/>
      <c r="BB19"/>
      <c r="BC19"/>
      <c r="BD19"/>
      <c r="BE19" s="47"/>
      <c r="BF19" s="47"/>
      <c r="BG19" s="125"/>
      <c r="BH19" s="294">
        <f>SUM(AV19,BB19)</f>
        <v>0</v>
      </c>
      <c r="BI19" s="294"/>
      <c r="BJ19" s="125"/>
      <c r="BK19" s="124"/>
    </row>
    <row r="20" spans="1:63" ht="13.5">
      <c r="A20" s="148"/>
      <c r="B20" s="269" t="s">
        <v>203</v>
      </c>
      <c r="C20" s="269"/>
      <c r="D20" s="269"/>
      <c r="E20" s="269"/>
      <c r="F20" s="269"/>
      <c r="G20" s="269"/>
      <c r="H20" s="269"/>
      <c r="I20" s="269"/>
      <c r="J20" s="269"/>
      <c r="K20" s="263">
        <f ca="1">SUM('別添 '!U5:U29)</f>
        <v>1.5</v>
      </c>
      <c r="L20" s="263"/>
      <c r="M20" s="263"/>
      <c r="N20" s="263"/>
      <c r="O20" s="263"/>
      <c r="P20" s="263"/>
      <c r="Q20" s="263"/>
      <c r="R20" s="263"/>
      <c r="S20" s="148" t="s">
        <v>159</v>
      </c>
      <c r="T20" s="157"/>
      <c r="U20" s="157"/>
      <c r="V20" s="48" t="str">
        <f ca="1">IFERROR(IF('別添 '!$Z$30&lt;=0,"","("),"")</f>
        <v/>
      </c>
      <c r="W20" s="119" t="str">
        <f ca="1">IFERROR(IF('別添 '!$Z$30&lt;=0,"","▲"),"")</f>
        <v/>
      </c>
      <c r="X20" s="260" t="str">
        <f ca="1">IFERROR(IF('別添 '!$Z$30&lt;=0,"",SUM('別添 '!Z5:Z29)),"")</f>
        <v/>
      </c>
      <c r="Y20" s="119" t="str">
        <f ca="1">IFERROR(IF('別添 '!$Z$30&lt;=0,"","千円）"),"")</f>
        <v/>
      </c>
      <c r="Z20" s="158"/>
      <c r="AA20" s="157"/>
      <c r="AB20" s="157"/>
      <c r="AC20" s="157"/>
      <c r="AD20" s="157"/>
      <c r="AE20" s="157"/>
      <c r="AF20" s="157"/>
      <c r="AG20" s="157"/>
      <c r="AH20" s="157"/>
      <c r="AI20" s="157"/>
      <c r="AJ20" s="148"/>
      <c r="AK20" s="148"/>
      <c r="AL20" s="148"/>
      <c r="AM20" s="148"/>
    </row>
    <row r="21" spans="1:63" ht="13.5">
      <c r="A21" s="145"/>
      <c r="B21" s="269" t="s">
        <v>244</v>
      </c>
      <c r="C21" s="269"/>
      <c r="D21" s="269"/>
      <c r="E21" s="269"/>
      <c r="F21" s="269"/>
      <c r="G21" s="269"/>
      <c r="H21" s="269"/>
      <c r="I21" s="269"/>
      <c r="J21" s="269"/>
      <c r="K21" s="263">
        <f ca="1">SUM('別添 '!V5:V29)</f>
        <v>200</v>
      </c>
      <c r="L21" s="263"/>
      <c r="M21" s="263"/>
      <c r="N21" s="263"/>
      <c r="O21" s="263"/>
      <c r="P21" s="263"/>
      <c r="Q21" s="263"/>
      <c r="R21" s="263"/>
      <c r="S21" s="148" t="s">
        <v>159</v>
      </c>
      <c r="T21" s="157"/>
      <c r="U21" s="157"/>
      <c r="V21" s="119" t="str">
        <f ca="1">IFERROR(IF('別添 '!$AA$30&lt;=0,"","("),"")</f>
        <v/>
      </c>
      <c r="W21" s="119" t="str">
        <f ca="1">IFERROR(IF('別添 '!$AA$30&lt;=0,"","▲"),"")</f>
        <v/>
      </c>
      <c r="X21" s="138" t="str">
        <f ca="1">IFERROR(IF('別添 '!$AA$30&lt;=0,"",SUM('別添 '!AA5:AA29)),"")</f>
        <v/>
      </c>
      <c r="Y21" s="119" t="str">
        <f ca="1">IFERROR(IF('別添 '!$AA$30&lt;=0,"","千円）"),"")</f>
        <v/>
      </c>
      <c r="Z21" s="157"/>
      <c r="AA21" s="157"/>
      <c r="AB21" s="157"/>
      <c r="AC21" s="157"/>
      <c r="AD21" s="157"/>
      <c r="AE21" s="157"/>
      <c r="AF21" s="157"/>
      <c r="AG21" s="157"/>
      <c r="AH21" s="157"/>
      <c r="AI21" s="157"/>
      <c r="AJ21" s="145"/>
      <c r="AK21" s="145"/>
      <c r="AL21" s="145"/>
      <c r="AM21" s="145"/>
    </row>
    <row r="22" spans="1:63">
      <c r="A22" s="145"/>
      <c r="B22" s="152"/>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63" ht="13.5" customHeight="1">
      <c r="A23" s="145"/>
      <c r="B23" s="145" t="s">
        <v>204</v>
      </c>
      <c r="C23" s="145"/>
      <c r="D23" s="145"/>
      <c r="E23" s="145"/>
      <c r="F23" s="145"/>
      <c r="G23" s="145"/>
      <c r="H23" s="145"/>
      <c r="I23" s="145"/>
      <c r="J23" s="145"/>
      <c r="K23" s="145"/>
      <c r="L23" s="145"/>
      <c r="M23" s="145"/>
      <c r="N23" s="145"/>
      <c r="O23" s="145"/>
      <c r="P23" s="145"/>
      <c r="Q23" s="145"/>
      <c r="R23" s="145"/>
      <c r="S23" s="145"/>
      <c r="T23" s="145"/>
      <c r="U23" s="159"/>
      <c r="V23" s="159"/>
      <c r="W23" s="159"/>
      <c r="X23" s="159"/>
      <c r="Y23" s="159"/>
      <c r="Z23" s="159"/>
      <c r="AA23" s="159"/>
      <c r="AB23" s="159"/>
      <c r="AC23" s="159"/>
      <c r="AD23" s="159"/>
      <c r="AE23" s="159"/>
      <c r="AF23" s="159"/>
      <c r="AG23" s="159"/>
      <c r="AH23" s="159"/>
      <c r="AI23" s="159"/>
      <c r="AJ23" s="159"/>
      <c r="AK23" s="159"/>
      <c r="AL23" s="159"/>
      <c r="AM23" s="159"/>
    </row>
    <row r="24" spans="1:63" ht="13.5" customHeight="1">
      <c r="A24" s="145"/>
      <c r="B24" s="145" t="s">
        <v>247</v>
      </c>
      <c r="C24" s="145"/>
      <c r="D24" s="145"/>
      <c r="E24" s="145"/>
      <c r="F24" s="145"/>
      <c r="G24" s="145"/>
      <c r="H24" s="145"/>
      <c r="I24" s="145"/>
      <c r="J24" s="145"/>
      <c r="K24" s="145"/>
      <c r="L24" s="145"/>
      <c r="M24" s="145"/>
      <c r="N24" s="145"/>
      <c r="O24" s="145"/>
      <c r="P24" s="145"/>
      <c r="Q24" s="145"/>
      <c r="R24" s="145"/>
      <c r="S24" s="145"/>
      <c r="T24" s="145"/>
      <c r="U24" s="159"/>
      <c r="V24" s="159"/>
      <c r="W24" s="159"/>
      <c r="X24" s="159"/>
      <c r="Y24" s="159"/>
      <c r="Z24" s="159"/>
      <c r="AA24" s="159"/>
      <c r="AB24" s="159"/>
      <c r="AC24" s="159"/>
      <c r="AD24" s="159"/>
      <c r="AE24" s="159"/>
      <c r="AF24" s="159"/>
      <c r="AG24" s="159"/>
      <c r="AH24" s="159"/>
      <c r="AI24" s="159"/>
      <c r="AJ24" s="159"/>
      <c r="AK24" s="159"/>
      <c r="AL24" s="159"/>
      <c r="AM24" s="159"/>
    </row>
    <row r="25" spans="1:63" ht="13.5" customHeight="1">
      <c r="A25" s="145"/>
      <c r="B25" s="145" t="s">
        <v>248</v>
      </c>
      <c r="C25" s="145"/>
      <c r="D25" s="145"/>
      <c r="E25" s="145"/>
      <c r="F25" s="145"/>
      <c r="G25" s="145"/>
      <c r="H25" s="145"/>
      <c r="I25" s="145"/>
      <c r="J25" s="145"/>
      <c r="K25" s="145"/>
      <c r="L25" s="145"/>
      <c r="M25" s="145"/>
      <c r="N25" s="145"/>
      <c r="O25" s="145"/>
      <c r="P25" s="145"/>
      <c r="Q25" s="145"/>
      <c r="R25" s="145"/>
      <c r="S25" s="145"/>
      <c r="T25" s="145"/>
      <c r="U25" s="159"/>
      <c r="V25" s="159"/>
      <c r="W25" s="159"/>
      <c r="X25" s="159"/>
      <c r="Y25" s="159"/>
      <c r="Z25" s="159"/>
      <c r="AA25" s="159"/>
      <c r="AB25" s="159"/>
      <c r="AC25" s="159"/>
      <c r="AD25" s="159"/>
      <c r="AE25" s="159"/>
      <c r="AF25" s="159"/>
      <c r="AG25" s="159"/>
      <c r="AH25" s="159"/>
      <c r="AI25" s="159"/>
      <c r="AJ25" s="159"/>
      <c r="AK25" s="159"/>
      <c r="AL25" s="159"/>
      <c r="AM25" s="159"/>
    </row>
    <row r="26" spans="1:63" ht="13.5" customHeight="1">
      <c r="A26" s="145"/>
      <c r="B26" s="145" t="s">
        <v>249</v>
      </c>
      <c r="C26" s="145"/>
      <c r="D26" s="145"/>
      <c r="E26" s="145"/>
      <c r="F26" s="145"/>
      <c r="G26" s="145"/>
      <c r="H26" s="145"/>
      <c r="I26" s="145"/>
      <c r="J26" s="145"/>
      <c r="K26" s="145"/>
      <c r="L26" s="145"/>
      <c r="M26" s="145"/>
      <c r="N26" s="145"/>
      <c r="O26" s="145"/>
      <c r="P26" s="145"/>
      <c r="Q26" s="145"/>
      <c r="R26" s="145"/>
      <c r="S26" s="145"/>
      <c r="T26" s="145"/>
      <c r="U26" s="159"/>
      <c r="V26" s="159"/>
      <c r="W26" s="159"/>
      <c r="X26" s="159"/>
      <c r="Y26" s="159"/>
      <c r="Z26" s="159"/>
      <c r="AA26" s="159"/>
      <c r="AB26" s="159"/>
      <c r="AC26" s="159"/>
      <c r="AD26" s="159"/>
      <c r="AE26" s="159"/>
      <c r="AF26" s="159"/>
      <c r="AG26" s="159"/>
      <c r="AH26" s="159"/>
      <c r="AI26" s="159"/>
      <c r="AJ26" s="159"/>
      <c r="AK26" s="159"/>
      <c r="AL26" s="159"/>
      <c r="AM26" s="159"/>
    </row>
    <row r="27" spans="1:63" ht="13.5" customHeight="1">
      <c r="A27" s="145"/>
      <c r="B27" s="160" t="s">
        <v>250</v>
      </c>
      <c r="C27" s="161"/>
      <c r="D27" s="161"/>
      <c r="E27" s="161"/>
      <c r="F27" s="161"/>
      <c r="G27" s="161"/>
      <c r="H27" s="161"/>
      <c r="I27" s="161"/>
      <c r="J27" s="161"/>
      <c r="K27" s="161"/>
      <c r="L27" s="161"/>
      <c r="M27" s="161"/>
      <c r="N27" s="161"/>
      <c r="O27" s="161"/>
      <c r="P27" s="161"/>
      <c r="Q27" s="161"/>
      <c r="R27" s="161"/>
      <c r="S27" s="161"/>
      <c r="T27" s="161"/>
      <c r="U27" s="162"/>
      <c r="V27" s="162"/>
      <c r="W27" s="162"/>
      <c r="X27" s="162"/>
      <c r="Y27" s="162"/>
      <c r="Z27" s="162"/>
      <c r="AA27" s="162"/>
      <c r="AB27" s="162"/>
      <c r="AC27" s="162"/>
      <c r="AD27" s="162"/>
      <c r="AE27" s="162"/>
      <c r="AF27" s="162"/>
      <c r="AG27" s="162"/>
      <c r="AH27" s="162"/>
      <c r="AI27" s="162"/>
      <c r="AJ27" s="159"/>
      <c r="AK27" s="159"/>
      <c r="AL27" s="159"/>
      <c r="AM27" s="159"/>
    </row>
    <row r="28" spans="1:63">
      <c r="A28" s="145"/>
      <c r="B28" s="160"/>
      <c r="C28" s="161"/>
      <c r="D28" s="160" t="s">
        <v>254</v>
      </c>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45"/>
      <c r="AK28" s="145"/>
      <c r="AL28" s="145"/>
      <c r="AM28" s="145"/>
    </row>
    <row r="29" spans="1:63">
      <c r="A29" s="145"/>
      <c r="B29" s="160"/>
      <c r="C29" s="161"/>
      <c r="D29" s="160" t="s">
        <v>251</v>
      </c>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45"/>
      <c r="AK29" s="145"/>
      <c r="AL29" s="145"/>
      <c r="AM29" s="145"/>
    </row>
    <row r="30" spans="1:63">
      <c r="A30" s="145"/>
      <c r="B30" s="160"/>
      <c r="C30" s="161"/>
      <c r="D30" s="160"/>
      <c r="E30" s="163" t="s">
        <v>246</v>
      </c>
      <c r="F30" s="163"/>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45"/>
      <c r="AK30" s="145"/>
      <c r="AL30" s="145"/>
      <c r="AM30" s="145"/>
    </row>
    <row r="31" spans="1:63" ht="27.75" customHeight="1">
      <c r="A31" s="145"/>
      <c r="B31" s="164"/>
      <c r="C31" s="161"/>
      <c r="D31" s="165"/>
      <c r="E31" s="267" t="s">
        <v>245</v>
      </c>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166"/>
      <c r="AK31" s="166"/>
      <c r="AL31" s="145"/>
      <c r="AM31" s="145"/>
    </row>
    <row r="32" spans="1:63">
      <c r="A32" s="145"/>
      <c r="B32" s="160" t="s">
        <v>252</v>
      </c>
      <c r="C32" s="161"/>
      <c r="D32" s="160"/>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45"/>
      <c r="AK32" s="145"/>
      <c r="AL32" s="145"/>
      <c r="AM32" s="145"/>
    </row>
    <row r="33" spans="1:40" ht="13.5">
      <c r="A33" s="145"/>
      <c r="B33" s="160"/>
      <c r="C33" s="161"/>
      <c r="D33" s="160" t="s">
        <v>253</v>
      </c>
      <c r="E33" s="161"/>
      <c r="F33" s="161"/>
      <c r="G33" s="161"/>
      <c r="H33" s="161"/>
      <c r="I33" s="161"/>
      <c r="J33" s="161"/>
      <c r="K33" s="161"/>
      <c r="L33" s="161"/>
      <c r="M33" s="161"/>
      <c r="N33" s="161"/>
      <c r="O33" s="161"/>
      <c r="P33" s="161"/>
      <c r="Q33" s="161"/>
      <c r="R33" s="161"/>
      <c r="S33" s="161"/>
      <c r="T33" s="161"/>
      <c r="U33" s="161"/>
      <c r="V33" s="161"/>
      <c r="W33" s="167"/>
      <c r="X33" s="167"/>
      <c r="Y33" s="167"/>
      <c r="Z33" s="167"/>
      <c r="AA33" s="167"/>
      <c r="AB33" s="168"/>
      <c r="AC33" s="161"/>
      <c r="AD33" s="161"/>
      <c r="AE33" s="161"/>
      <c r="AF33" s="161"/>
      <c r="AG33" s="161"/>
      <c r="AH33" s="161"/>
      <c r="AI33" s="161"/>
      <c r="AJ33" s="145"/>
      <c r="AK33" s="145"/>
      <c r="AL33" s="145"/>
      <c r="AM33" s="145"/>
    </row>
    <row r="34" spans="1:40">
      <c r="A34" s="145"/>
      <c r="B34" s="160" t="s">
        <v>255</v>
      </c>
      <c r="C34" s="161"/>
      <c r="D34" s="160"/>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45"/>
      <c r="AK34" s="145"/>
      <c r="AL34" s="145"/>
      <c r="AM34" s="145"/>
    </row>
    <row r="35" spans="1:40">
      <c r="A35" s="145"/>
      <c r="B35" s="161"/>
      <c r="C35" s="161"/>
      <c r="D35" s="160" t="s">
        <v>256</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45"/>
      <c r="AK35" s="145"/>
      <c r="AL35" s="145"/>
      <c r="AM35" s="145"/>
    </row>
    <row r="36" spans="1:40">
      <c r="A36" s="145"/>
      <c r="B36" s="145"/>
      <c r="C36" s="145"/>
      <c r="D36" s="145"/>
      <c r="E36" s="145"/>
      <c r="F36" s="145"/>
      <c r="G36" s="145"/>
      <c r="H36" s="145"/>
      <c r="I36" s="145"/>
      <c r="J36" s="145"/>
      <c r="K36" s="145"/>
      <c r="L36" s="145"/>
      <c r="M36" s="145"/>
      <c r="N36" s="145"/>
      <c r="O36" s="145"/>
      <c r="P36" s="145"/>
      <c r="Q36" s="145"/>
      <c r="R36" s="145"/>
      <c r="S36" s="145"/>
      <c r="T36" s="169" t="s">
        <v>269</v>
      </c>
      <c r="U36" s="170"/>
      <c r="V36" s="170"/>
      <c r="W36" s="170"/>
      <c r="X36" s="170"/>
      <c r="Y36" s="170"/>
      <c r="Z36" s="170"/>
      <c r="AA36" s="170"/>
      <c r="AB36" s="170"/>
      <c r="AC36" s="123"/>
      <c r="AD36" s="123"/>
      <c r="AE36" s="123"/>
      <c r="AF36" s="123"/>
      <c r="AG36" s="123"/>
      <c r="AH36" s="123"/>
      <c r="AI36" s="123"/>
      <c r="AJ36" s="123"/>
      <c r="AK36" s="123"/>
      <c r="AL36" s="145"/>
      <c r="AM36" s="145"/>
      <c r="AN36" s="264"/>
    </row>
    <row r="37" spans="1:40" ht="6" customHeight="1">
      <c r="A37" s="145"/>
      <c r="B37" s="145"/>
      <c r="C37" s="145"/>
      <c r="D37" s="145"/>
      <c r="E37" s="145"/>
      <c r="F37" s="145"/>
      <c r="G37" s="145"/>
      <c r="H37" s="145"/>
      <c r="I37" s="145"/>
      <c r="J37" s="145"/>
      <c r="K37" s="145"/>
      <c r="L37" s="145"/>
      <c r="M37" s="145"/>
      <c r="N37" s="145"/>
      <c r="O37" s="145"/>
      <c r="P37" s="145"/>
      <c r="Q37" s="145"/>
      <c r="R37" s="145"/>
      <c r="S37" s="145"/>
      <c r="T37" s="145"/>
      <c r="U37" s="171"/>
      <c r="V37" s="171"/>
      <c r="W37" s="171"/>
      <c r="X37" s="171"/>
      <c r="Y37" s="171"/>
      <c r="Z37" s="171"/>
      <c r="AA37" s="171"/>
      <c r="AB37" s="171"/>
      <c r="AC37" s="122"/>
      <c r="AD37" s="122"/>
      <c r="AE37" s="122"/>
      <c r="AF37" s="122"/>
      <c r="AG37" s="122"/>
      <c r="AH37" s="122"/>
      <c r="AI37" s="122"/>
      <c r="AJ37" s="122"/>
      <c r="AK37" s="122"/>
      <c r="AL37" s="145"/>
      <c r="AM37" s="145"/>
      <c r="AN37" s="264"/>
    </row>
    <row r="38" spans="1:40">
      <c r="A38" s="145"/>
      <c r="B38" s="145"/>
      <c r="C38" s="145"/>
      <c r="D38" s="145"/>
      <c r="E38" s="145"/>
      <c r="F38" s="145"/>
      <c r="G38" s="145"/>
      <c r="H38" s="145"/>
      <c r="I38" s="145"/>
      <c r="J38" s="145"/>
      <c r="K38" s="145"/>
      <c r="L38" s="145"/>
      <c r="M38" s="145"/>
      <c r="N38" s="145"/>
      <c r="O38" s="145"/>
      <c r="P38" s="145"/>
      <c r="Q38" s="145"/>
      <c r="R38" s="145"/>
      <c r="S38" s="145"/>
      <c r="T38" s="145"/>
      <c r="U38" s="275" t="s">
        <v>67</v>
      </c>
      <c r="V38" s="276"/>
      <c r="W38" s="276"/>
      <c r="X38" s="276"/>
      <c r="Y38" s="276"/>
      <c r="Z38" s="276"/>
      <c r="AA38" s="276"/>
      <c r="AB38" s="277"/>
      <c r="AC38" s="172" t="s">
        <v>74</v>
      </c>
      <c r="AD38" s="281" t="s">
        <v>319</v>
      </c>
      <c r="AE38" s="281"/>
      <c r="AF38" s="281"/>
      <c r="AG38" s="281"/>
      <c r="AH38" s="173"/>
      <c r="AI38" s="173"/>
      <c r="AJ38" s="173"/>
      <c r="AK38" s="174"/>
      <c r="AL38" s="145"/>
      <c r="AM38" s="145"/>
    </row>
    <row r="39" spans="1:40" ht="18" customHeight="1">
      <c r="A39" s="145"/>
      <c r="B39" s="145"/>
      <c r="C39" s="145"/>
      <c r="D39" s="145"/>
      <c r="E39" s="145"/>
      <c r="F39" s="145"/>
      <c r="G39" s="145"/>
      <c r="H39" s="145"/>
      <c r="I39" s="145"/>
      <c r="J39" s="145"/>
      <c r="K39" s="145"/>
      <c r="L39" s="145"/>
      <c r="M39" s="145"/>
      <c r="N39" s="145"/>
      <c r="O39" s="145"/>
      <c r="P39" s="145"/>
      <c r="Q39" s="145"/>
      <c r="R39" s="145"/>
      <c r="S39" s="145"/>
      <c r="T39" s="145"/>
      <c r="U39" s="278"/>
      <c r="V39" s="279"/>
      <c r="W39" s="279"/>
      <c r="X39" s="279"/>
      <c r="Y39" s="279"/>
      <c r="Z39" s="279"/>
      <c r="AA39" s="279"/>
      <c r="AB39" s="280"/>
      <c r="AC39" s="282" t="s">
        <v>320</v>
      </c>
      <c r="AD39" s="282"/>
      <c r="AE39" s="282"/>
      <c r="AF39" s="282"/>
      <c r="AG39" s="282"/>
      <c r="AH39" s="282"/>
      <c r="AI39" s="282"/>
      <c r="AJ39" s="282"/>
      <c r="AK39" s="282"/>
      <c r="AL39" s="145"/>
      <c r="AM39" s="145"/>
    </row>
    <row r="40" spans="1:40" ht="18.75" customHeight="1">
      <c r="A40" s="145"/>
      <c r="B40" s="145"/>
      <c r="C40" s="145"/>
      <c r="D40" s="145"/>
      <c r="E40" s="145"/>
      <c r="F40" s="145"/>
      <c r="G40" s="145"/>
      <c r="H40" s="145"/>
      <c r="I40" s="145"/>
      <c r="J40" s="145"/>
      <c r="K40" s="145"/>
      <c r="L40" s="145"/>
      <c r="M40" s="145"/>
      <c r="N40" s="145"/>
      <c r="O40" s="145"/>
      <c r="P40" s="145"/>
      <c r="Q40" s="145"/>
      <c r="R40" s="145"/>
      <c r="S40" s="145"/>
      <c r="T40" s="145"/>
      <c r="U40" s="272" t="s">
        <v>46</v>
      </c>
      <c r="V40" s="273"/>
      <c r="W40" s="273"/>
      <c r="X40" s="273"/>
      <c r="Y40" s="273"/>
      <c r="Z40" s="273"/>
      <c r="AA40" s="273"/>
      <c r="AB40" s="175"/>
      <c r="AC40" s="274" t="s">
        <v>321</v>
      </c>
      <c r="AD40" s="274"/>
      <c r="AE40" s="274"/>
      <c r="AF40" s="274"/>
      <c r="AG40" s="274"/>
      <c r="AH40" s="274"/>
      <c r="AI40" s="274"/>
      <c r="AJ40" s="274"/>
      <c r="AK40" s="274"/>
      <c r="AL40" s="145"/>
      <c r="AM40" s="145"/>
    </row>
    <row r="41" spans="1:40" ht="18.75" customHeight="1">
      <c r="A41" s="145"/>
      <c r="B41" s="145"/>
      <c r="C41" s="145"/>
      <c r="D41" s="145"/>
      <c r="E41" s="145"/>
      <c r="F41" s="145"/>
      <c r="G41" s="145"/>
      <c r="H41" s="145"/>
      <c r="I41" s="145"/>
      <c r="J41" s="145"/>
      <c r="K41" s="145"/>
      <c r="L41" s="145"/>
      <c r="M41" s="145"/>
      <c r="N41" s="145"/>
      <c r="O41" s="145"/>
      <c r="P41" s="145"/>
      <c r="Q41" s="145"/>
      <c r="R41" s="145"/>
      <c r="S41" s="145"/>
      <c r="T41" s="145"/>
      <c r="U41" s="272" t="s">
        <v>47</v>
      </c>
      <c r="V41" s="273"/>
      <c r="W41" s="273"/>
      <c r="X41" s="273"/>
      <c r="Y41" s="273"/>
      <c r="Z41" s="273"/>
      <c r="AA41" s="273"/>
      <c r="AB41" s="175"/>
      <c r="AC41" s="274" t="s">
        <v>322</v>
      </c>
      <c r="AD41" s="274"/>
      <c r="AE41" s="274"/>
      <c r="AF41" s="274"/>
      <c r="AG41" s="274"/>
      <c r="AH41" s="274"/>
      <c r="AI41" s="274"/>
      <c r="AJ41" s="274"/>
      <c r="AK41" s="274"/>
      <c r="AL41" s="145"/>
      <c r="AM41" s="145"/>
    </row>
    <row r="42" spans="1:40" ht="18.75" customHeight="1">
      <c r="A42" s="145"/>
      <c r="B42" s="145"/>
      <c r="C42" s="145"/>
      <c r="D42" s="145"/>
      <c r="E42" s="145"/>
      <c r="F42" s="145"/>
      <c r="G42" s="145"/>
      <c r="H42" s="145"/>
      <c r="I42" s="145"/>
      <c r="J42" s="145"/>
      <c r="K42" s="145"/>
      <c r="L42" s="145"/>
      <c r="M42" s="145"/>
      <c r="N42" s="145"/>
      <c r="O42" s="145"/>
      <c r="P42" s="145"/>
      <c r="Q42" s="145"/>
      <c r="R42" s="145"/>
      <c r="S42" s="145"/>
      <c r="T42" s="145"/>
      <c r="U42" s="275" t="s">
        <v>48</v>
      </c>
      <c r="V42" s="276"/>
      <c r="W42" s="276"/>
      <c r="X42" s="277"/>
      <c r="Y42" s="283" t="s">
        <v>45</v>
      </c>
      <c r="Z42" s="284"/>
      <c r="AA42" s="284"/>
      <c r="AB42" s="285"/>
      <c r="AC42" s="274" t="s">
        <v>323</v>
      </c>
      <c r="AD42" s="274"/>
      <c r="AE42" s="274"/>
      <c r="AF42" s="274"/>
      <c r="AG42" s="274"/>
      <c r="AH42" s="274"/>
      <c r="AI42" s="274"/>
      <c r="AJ42" s="274"/>
      <c r="AK42" s="274"/>
      <c r="AL42" s="145"/>
      <c r="AM42" s="145"/>
    </row>
    <row r="43" spans="1:40" ht="18.75" customHeight="1">
      <c r="A43" s="145"/>
      <c r="B43" s="145"/>
      <c r="C43" s="145"/>
      <c r="D43" s="145"/>
      <c r="E43" s="145"/>
      <c r="F43" s="145"/>
      <c r="G43" s="145"/>
      <c r="H43" s="145"/>
      <c r="I43" s="145"/>
      <c r="J43" s="145"/>
      <c r="K43" s="145"/>
      <c r="L43" s="145"/>
      <c r="M43" s="145"/>
      <c r="N43" s="145"/>
      <c r="O43" s="145"/>
      <c r="P43" s="145"/>
      <c r="Q43" s="145"/>
      <c r="R43" s="145"/>
      <c r="S43" s="145"/>
      <c r="T43" s="145"/>
      <c r="U43" s="278"/>
      <c r="V43" s="279"/>
      <c r="W43" s="279"/>
      <c r="X43" s="280"/>
      <c r="Y43" s="283" t="s">
        <v>49</v>
      </c>
      <c r="Z43" s="284"/>
      <c r="AA43" s="284"/>
      <c r="AB43" s="285"/>
      <c r="AC43" s="286" t="s">
        <v>324</v>
      </c>
      <c r="AD43" s="274"/>
      <c r="AE43" s="274"/>
      <c r="AF43" s="274"/>
      <c r="AG43" s="274"/>
      <c r="AH43" s="274"/>
      <c r="AI43" s="274"/>
      <c r="AJ43" s="274"/>
      <c r="AK43" s="274"/>
      <c r="AL43" s="145"/>
      <c r="AM43" s="145"/>
    </row>
    <row r="44" spans="1:40" ht="18.75" customHeight="1">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40">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40">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40">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40">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sheetData>
  <mergeCells count="39">
    <mergeCell ref="AD3:AE3"/>
    <mergeCell ref="AG3:AH3"/>
    <mergeCell ref="AJ3:AK3"/>
    <mergeCell ref="BH19:BI19"/>
    <mergeCell ref="BH18:BI18"/>
    <mergeCell ref="A5:G5"/>
    <mergeCell ref="W7:AK7"/>
    <mergeCell ref="A10:AM10"/>
    <mergeCell ref="B16:J16"/>
    <mergeCell ref="K16:R16"/>
    <mergeCell ref="W8:AK8"/>
    <mergeCell ref="K14:R14"/>
    <mergeCell ref="U12:W12"/>
    <mergeCell ref="U41:AA41"/>
    <mergeCell ref="AC41:AK41"/>
    <mergeCell ref="Y42:AB42"/>
    <mergeCell ref="AC42:AK42"/>
    <mergeCell ref="Y43:AB43"/>
    <mergeCell ref="AC43:AK43"/>
    <mergeCell ref="U42:X43"/>
    <mergeCell ref="U40:AA40"/>
    <mergeCell ref="AC40:AK40"/>
    <mergeCell ref="U38:AB39"/>
    <mergeCell ref="AD38:AG38"/>
    <mergeCell ref="AC39:AK39"/>
    <mergeCell ref="K18:R18"/>
    <mergeCell ref="K19:R19"/>
    <mergeCell ref="K20:R20"/>
    <mergeCell ref="AN36:AN37"/>
    <mergeCell ref="P7:V7"/>
    <mergeCell ref="P8:V8"/>
    <mergeCell ref="K21:R21"/>
    <mergeCell ref="E31:AI31"/>
    <mergeCell ref="B14:J14"/>
    <mergeCell ref="B21:J21"/>
    <mergeCell ref="B17:J17"/>
    <mergeCell ref="B18:J18"/>
    <mergeCell ref="B19:J19"/>
    <mergeCell ref="B20:J20"/>
  </mergeCells>
  <phoneticPr fontId="4"/>
  <conditionalFormatting sqref="X16">
    <cfRule type="expression" dxfId="19" priority="21">
      <formula>IF(RIGHT(TEXT(X16,"0.#"),1)=".",FALSE,TRUE)</formula>
    </cfRule>
    <cfRule type="expression" dxfId="18" priority="22">
      <formula>IF(RIGHT(TEXT(X16,"0.#"),1)=".",TRUE,FALSE)</formula>
    </cfRule>
  </conditionalFormatting>
  <conditionalFormatting sqref="K16:R16">
    <cfRule type="expression" dxfId="17" priority="16">
      <formula>IF(RIGHT(TEXT(K16,"0.#"),1)=".",TRUE,FALSE)</formula>
    </cfRule>
    <cfRule type="expression" dxfId="16" priority="17">
      <formula>IF(RIGHT(TEXT(K16,"0.#"),1)=".",FALSE,TRUE)</formula>
    </cfRule>
    <cfRule type="expression" dxfId="15" priority="18">
      <formula>IF(RIGHT(TEXT(K16,"0.#"),1)=".",TRUE,FALSE)</formula>
    </cfRule>
  </conditionalFormatting>
  <conditionalFormatting sqref="K14:R14">
    <cfRule type="expression" dxfId="14" priority="13">
      <formula>IF(RIGHT(TEXT(K14,"0.#"),1)=".",TRUE,FALSE)</formula>
    </cfRule>
    <cfRule type="expression" dxfId="13" priority="14">
      <formula>IF(RIGHT(TEXT(K14,"0.#"),1)=".",FALSE,TRUE)</formula>
    </cfRule>
    <cfRule type="expression" dxfId="12" priority="15">
      <formula>IF(RIGHT(TEXT(K14,"0.#"),1)=".",TRUE,FALSE)</formula>
    </cfRule>
  </conditionalFormatting>
  <conditionalFormatting sqref="K21:R21">
    <cfRule type="expression" dxfId="11" priority="1">
      <formula>IF(RIGHT(TEXT(K21,"0.#"),1)=".",TRUE,FALSE)</formula>
    </cfRule>
    <cfRule type="expression" dxfId="10" priority="2">
      <formula>IF(RIGHT(TEXT(K21,"0.#"),1)=".",FALSE,TRUE)</formula>
    </cfRule>
    <cfRule type="expression" dxfId="9" priority="3">
      <formula>IF(RIGHT(TEXT(K21,"0.#"),1)=".",TRUE,FALSE)</formula>
    </cfRule>
  </conditionalFormatting>
  <conditionalFormatting sqref="K18:R18">
    <cfRule type="expression" dxfId="8" priority="10">
      <formula>IF(RIGHT(TEXT(K18,"0.#"),1)=".",TRUE,FALSE)</formula>
    </cfRule>
    <cfRule type="expression" dxfId="7" priority="11">
      <formula>IF(RIGHT(TEXT(K18,"0.#"),1)=".",FALSE,TRUE)</formula>
    </cfRule>
    <cfRule type="expression" dxfId="6" priority="12">
      <formula>IF(RIGHT(TEXT(K18,"0.#"),1)=".",TRUE,FALSE)</formula>
    </cfRule>
  </conditionalFormatting>
  <conditionalFormatting sqref="K19:R19">
    <cfRule type="expression" dxfId="5" priority="7">
      <formula>IF(RIGHT(TEXT(K19,"0.#"),1)=".",TRUE,FALSE)</formula>
    </cfRule>
    <cfRule type="expression" dxfId="4" priority="8">
      <formula>IF(RIGHT(TEXT(K19,"0.#"),1)=".",FALSE,TRUE)</formula>
    </cfRule>
    <cfRule type="expression" dxfId="3" priority="9">
      <formula>IF(RIGHT(TEXT(K19,"0.#"),1)=".",TRUE,FALSE)</formula>
    </cfRule>
  </conditionalFormatting>
  <conditionalFormatting sqref="K20:R20">
    <cfRule type="expression" dxfId="2" priority="4">
      <formula>IF(RIGHT(TEXT(K20,"0.#"),1)=".",TRUE,FALSE)</formula>
    </cfRule>
    <cfRule type="expression" dxfId="1" priority="5">
      <formula>IF(RIGHT(TEXT(K20,"0.#"),1)=".",FALSE,TRUE)</formula>
    </cfRule>
    <cfRule type="expression" dxfId="0" priority="6">
      <formula>IF(RIGHT(TEXT(K20,"0.#"),1)=".",TRUE,FALSE)</formula>
    </cfRule>
  </conditionalFormatting>
  <hyperlinks>
    <hyperlink ref="AC43" r:id="rId1"/>
  </hyperlinks>
  <printOptions horizontalCentered="1"/>
  <pageMargins left="0.70866141732283472" right="0.70866141732283472" top="0.94488188976377963" bottom="0.74803149606299213" header="0.31496062992125984" footer="0.31496062992125984"/>
  <pageSetup paperSize="9" scale="95" orientation="portrait"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B50"/>
  <sheetViews>
    <sheetView showZeros="0" view="pageBreakPreview" topLeftCell="C1" zoomScale="85" zoomScaleNormal="125" zoomScaleSheetLayoutView="85" zoomScalePageLayoutView="125" workbookViewId="0">
      <selection activeCell="X7" sqref="X7"/>
    </sheetView>
  </sheetViews>
  <sheetFormatPr defaultColWidth="2.125" defaultRowHeight="13.5"/>
  <cols>
    <col min="1" max="1" width="3.125" style="16" customWidth="1"/>
    <col min="2" max="2" width="12.875" style="16" customWidth="1"/>
    <col min="3" max="3" width="30.125" style="16" customWidth="1"/>
    <col min="4" max="4" width="20.875" style="16" customWidth="1"/>
    <col min="5" max="5" width="13.875" style="16" hidden="1" customWidth="1"/>
    <col min="6" max="6" width="8.125" style="16" hidden="1" customWidth="1"/>
    <col min="7" max="7" width="20.875" style="16" hidden="1" customWidth="1"/>
    <col min="8" max="8" width="13.875" style="16" hidden="1" customWidth="1"/>
    <col min="9" max="12" width="7.625" style="16" customWidth="1"/>
    <col min="13" max="13" width="8.875" style="16" customWidth="1"/>
    <col min="14" max="17" width="7.625" style="16" customWidth="1"/>
    <col min="18" max="18" width="8.875" style="16" customWidth="1"/>
    <col min="19" max="22" width="7.625" style="16" customWidth="1"/>
    <col min="23" max="23" width="8.875" style="16" customWidth="1"/>
    <col min="24" max="27" width="7.625" style="16" customWidth="1"/>
    <col min="28" max="28" width="8.875" style="16" customWidth="1"/>
    <col min="29" max="30" width="2.125" style="16"/>
    <col min="31" max="31" width="4.375" style="16" bestFit="1" customWidth="1"/>
    <col min="32" max="38" width="2.125" style="16"/>
    <col min="39" max="39" width="3.625" style="16" bestFit="1" customWidth="1"/>
    <col min="40" max="52" width="2.125" style="16"/>
    <col min="53" max="54" width="3.125" style="16" hidden="1" customWidth="1"/>
    <col min="55" max="16384" width="2.125" style="16"/>
  </cols>
  <sheetData>
    <row r="1" spans="1:54" ht="14.25">
      <c r="A1" s="50" t="s">
        <v>257</v>
      </c>
      <c r="B1" s="50"/>
      <c r="C1" s="50"/>
      <c r="D1" s="50"/>
      <c r="E1" s="50"/>
      <c r="F1" s="50"/>
      <c r="G1" s="50"/>
      <c r="H1" s="50"/>
      <c r="I1" s="295" t="s">
        <v>208</v>
      </c>
      <c r="J1" s="295"/>
      <c r="K1" s="295"/>
      <c r="L1" s="295"/>
      <c r="M1" s="176"/>
      <c r="N1" s="295" t="s">
        <v>220</v>
      </c>
      <c r="O1" s="295"/>
      <c r="P1" s="295"/>
      <c r="Q1" s="295"/>
      <c r="R1" s="176"/>
      <c r="S1" s="295" t="s">
        <v>217</v>
      </c>
      <c r="T1" s="295"/>
      <c r="U1" s="295"/>
      <c r="V1" s="295"/>
      <c r="W1" s="176"/>
      <c r="X1" s="295" t="s">
        <v>207</v>
      </c>
      <c r="Y1" s="295"/>
      <c r="Z1" s="295"/>
      <c r="AA1" s="295"/>
      <c r="AB1" s="50"/>
    </row>
    <row r="2" spans="1:54" ht="48" customHeight="1" thickBot="1">
      <c r="A2" s="177"/>
      <c r="B2" s="50" t="s">
        <v>219</v>
      </c>
      <c r="C2" s="50"/>
      <c r="D2" s="50"/>
      <c r="E2" s="50"/>
      <c r="F2" s="50"/>
      <c r="G2" s="50"/>
      <c r="H2" s="50"/>
      <c r="I2" s="296"/>
      <c r="J2" s="296"/>
      <c r="K2" s="296"/>
      <c r="L2" s="296"/>
      <c r="M2" s="176"/>
      <c r="N2" s="296"/>
      <c r="O2" s="296"/>
      <c r="P2" s="296"/>
      <c r="Q2" s="296"/>
      <c r="R2" s="176"/>
      <c r="S2" s="296"/>
      <c r="T2" s="296"/>
      <c r="U2" s="296"/>
      <c r="V2" s="296"/>
      <c r="W2" s="176"/>
      <c r="X2" s="296"/>
      <c r="Y2" s="296"/>
      <c r="Z2" s="296"/>
      <c r="AA2" s="296"/>
      <c r="AB2" s="50"/>
    </row>
    <row r="3" spans="1:54" ht="18" customHeight="1">
      <c r="A3" s="318" t="s">
        <v>41</v>
      </c>
      <c r="B3" s="319" t="s">
        <v>87</v>
      </c>
      <c r="C3" s="320" t="s">
        <v>88</v>
      </c>
      <c r="D3" s="320" t="s">
        <v>94</v>
      </c>
      <c r="E3" s="321" t="s">
        <v>45</v>
      </c>
      <c r="F3" s="321" t="s">
        <v>86</v>
      </c>
      <c r="G3" s="311" t="s">
        <v>85</v>
      </c>
      <c r="H3" s="313" t="s">
        <v>89</v>
      </c>
      <c r="I3" s="315" t="s">
        <v>197</v>
      </c>
      <c r="J3" s="316"/>
      <c r="K3" s="316"/>
      <c r="L3" s="316"/>
      <c r="M3" s="317"/>
      <c r="N3" s="315" t="s">
        <v>216</v>
      </c>
      <c r="O3" s="316"/>
      <c r="P3" s="316"/>
      <c r="Q3" s="316"/>
      <c r="R3" s="317"/>
      <c r="S3" s="315" t="s">
        <v>200</v>
      </c>
      <c r="T3" s="316"/>
      <c r="U3" s="316"/>
      <c r="V3" s="316"/>
      <c r="W3" s="317"/>
      <c r="X3" s="315" t="s">
        <v>198</v>
      </c>
      <c r="Y3" s="316"/>
      <c r="Z3" s="316"/>
      <c r="AA3" s="316"/>
      <c r="AB3" s="317"/>
    </row>
    <row r="4" spans="1:54" ht="34.5" thickBot="1">
      <c r="A4" s="318"/>
      <c r="B4" s="319"/>
      <c r="C4" s="320"/>
      <c r="D4" s="320"/>
      <c r="E4" s="322"/>
      <c r="F4" s="322"/>
      <c r="G4" s="312"/>
      <c r="H4" s="314"/>
      <c r="I4" s="178" t="s">
        <v>90</v>
      </c>
      <c r="J4" s="179" t="s">
        <v>91</v>
      </c>
      <c r="K4" s="179" t="s">
        <v>92</v>
      </c>
      <c r="L4" s="140" t="s">
        <v>93</v>
      </c>
      <c r="M4" s="180" t="s">
        <v>4</v>
      </c>
      <c r="N4" s="178" t="s">
        <v>90</v>
      </c>
      <c r="O4" s="179" t="s">
        <v>91</v>
      </c>
      <c r="P4" s="179" t="s">
        <v>92</v>
      </c>
      <c r="Q4" s="140" t="s">
        <v>93</v>
      </c>
      <c r="R4" s="180" t="s">
        <v>4</v>
      </c>
      <c r="S4" s="178" t="s">
        <v>90</v>
      </c>
      <c r="T4" s="179" t="s">
        <v>91</v>
      </c>
      <c r="U4" s="179" t="s">
        <v>92</v>
      </c>
      <c r="V4" s="140" t="s">
        <v>93</v>
      </c>
      <c r="W4" s="180" t="s">
        <v>4</v>
      </c>
      <c r="X4" s="178" t="s">
        <v>90</v>
      </c>
      <c r="Y4" s="179" t="s">
        <v>91</v>
      </c>
      <c r="Z4" s="179" t="s">
        <v>92</v>
      </c>
      <c r="AA4" s="140" t="s">
        <v>93</v>
      </c>
      <c r="AB4" s="180" t="s">
        <v>4</v>
      </c>
    </row>
    <row r="5" spans="1:54" ht="33" customHeight="1" thickBot="1">
      <c r="A5" s="192">
        <f>ROW()-4</f>
        <v>1</v>
      </c>
      <c r="B5" s="193" t="str">
        <f ca="1">IFERROR(INDIRECT("個票"&amp;$A5&amp;"！$h$7"),"")</f>
        <v>12345678790</v>
      </c>
      <c r="C5" s="194" t="str">
        <f t="shared" ref="C5:C29" ca="1" si="0">IFERROR(INDIRECT("個票"&amp;$A5&amp;"！$t$7"),"")</f>
        <v>従事者支援班デイサービス</v>
      </c>
      <c r="D5" s="195" t="str">
        <f t="shared" ref="D5:D29" ca="1" si="1">IFERROR(INDIRECT("個票"&amp;$A5&amp;"！$h$10"),"")</f>
        <v>通所介護事業所（通常規模型）</v>
      </c>
      <c r="E5" s="194" t="str">
        <f t="shared" ref="E5:E29" ca="1" si="2">IFERROR(INDIRECT("個票"&amp;$A5&amp;"！$AC$9"),"")</f>
        <v>086-226-7965</v>
      </c>
      <c r="F5" s="194" t="str">
        <f t="shared" ref="F5:F29" ca="1" si="3">IFERROR(INDIRECT("個票"&amp;$A5&amp;"！$d$9"),"")</f>
        <v>700-8507</v>
      </c>
      <c r="G5" s="194" t="str">
        <f t="shared" ref="G5:G29" ca="1" si="4">IFERROR(INDIRECT("個票"&amp;$A5&amp;"！$H$9")&amp;INDIRECT("個票"&amp;$A5&amp;"！$L$9"),"")</f>
        <v>岡山県岡山市北区内山下２－４－６</v>
      </c>
      <c r="H5" s="181" t="s">
        <v>194</v>
      </c>
      <c r="I5" s="182">
        <v>652</v>
      </c>
      <c r="J5" s="183">
        <v>892</v>
      </c>
      <c r="K5" s="184">
        <v>1.5</v>
      </c>
      <c r="L5" s="185">
        <v>200</v>
      </c>
      <c r="M5" s="196">
        <f t="shared" ref="M5:M29" si="5">SUM(I5,J5,K5,L5)</f>
        <v>1745.5</v>
      </c>
      <c r="N5" s="197">
        <f ca="1">IFERROR(INDIRECT("個票"&amp;$A5&amp;"！$aI$21"),"")</f>
        <v>651</v>
      </c>
      <c r="O5" s="198">
        <f ca="1">IFERROR(INDIRECT("個票"&amp;$A5&amp;"！$ai$24"),"")</f>
        <v>892</v>
      </c>
      <c r="P5" s="199">
        <f t="shared" ref="P5:P29" ca="1" si="6">IFERROR(INDIRECT("個票"&amp;$A5&amp;"！$ai$39"),"")</f>
        <v>1.5</v>
      </c>
      <c r="Q5" s="200">
        <f ca="1">IFERROR(INDIRECT("個票"&amp;$A5&amp;"！$ai$47"),"")</f>
        <v>200</v>
      </c>
      <c r="R5" s="196">
        <f t="shared" ref="R5:R29" ca="1" si="7">SUM(N5,O5,P5,Q5)</f>
        <v>1744.5</v>
      </c>
      <c r="S5" s="197">
        <f ca="1">IF(N5="",0,IFERROR(MIN(I5,N5),""))</f>
        <v>651</v>
      </c>
      <c r="T5" s="198">
        <f t="shared" ref="T5:T31" ca="1" si="8">IF(O5="",0,IFERROR(MIN(J5,O5),""))</f>
        <v>892</v>
      </c>
      <c r="U5" s="199">
        <f t="shared" ref="U5:U31" ca="1" si="9">IF(P5="",0,IFERROR(MIN(K5,P5),""))</f>
        <v>1.5</v>
      </c>
      <c r="V5" s="200">
        <f t="shared" ref="V5:V31" ca="1" si="10">IF(Q5="",0,IFERROR(MIN(L5,Q5),""))</f>
        <v>200</v>
      </c>
      <c r="W5" s="196">
        <f t="shared" ref="W5:W31" ca="1" si="11">IF(R5="",0,IFERROR(MIN(M5,R5),""))</f>
        <v>1744.5</v>
      </c>
      <c r="X5" s="197">
        <f ca="1">IFERROR(IF(I5-S5&lt;0,0,I5-S5),"")</f>
        <v>1</v>
      </c>
      <c r="Y5" s="198">
        <f t="shared" ref="Y5:Y29" ca="1" si="12">IFERROR(IF(J5-T5&lt;0,0,J5-T5),"")</f>
        <v>0</v>
      </c>
      <c r="Z5" s="199">
        <f t="shared" ref="Z5:Z29" ca="1" si="13">IFERROR(IF(K5-U5&lt;0,0,K5-U5),"")</f>
        <v>0</v>
      </c>
      <c r="AA5" s="200">
        <f t="shared" ref="AA5:AA29" ca="1" si="14">IFERROR(IF(L5-V5&lt;0,0,L5-V5),"")</f>
        <v>0</v>
      </c>
      <c r="AB5" s="196">
        <f ca="1">SUM(X5:AA5)</f>
        <v>1</v>
      </c>
      <c r="AE5" s="208" t="str">
        <f ca="1">IF(_xlfn.SHEETS()-6=COUNTIF(AB5:AB32,"&gt;0"),"○","！（本表の事業所数と個票の枚数が一致しません）")</f>
        <v>○</v>
      </c>
      <c r="AF5" s="18"/>
      <c r="AG5" s="18"/>
      <c r="AH5" s="18"/>
      <c r="AI5" s="18"/>
      <c r="AJ5" s="18"/>
      <c r="AK5" s="18"/>
      <c r="AL5" s="18"/>
      <c r="AM5" s="18"/>
      <c r="AN5" s="18"/>
      <c r="AO5" s="18"/>
      <c r="AP5" s="18"/>
      <c r="AQ5" s="18"/>
      <c r="AR5" s="18"/>
      <c r="AS5" s="18"/>
      <c r="AT5" s="18"/>
      <c r="AU5" s="18"/>
      <c r="AV5" s="18"/>
      <c r="AW5" s="18"/>
      <c r="AX5" s="19"/>
      <c r="BA5" s="209">
        <f ca="1">IFERROR(INDIRECT("個票"&amp;$A5&amp;"！$m$22"),"")</f>
        <v>0</v>
      </c>
      <c r="BB5" s="209">
        <f ca="1">IFERROR(INDIRECT("個票"&amp;$A5&amp;"！$v$22"),"")</f>
        <v>13</v>
      </c>
    </row>
    <row r="6" spans="1:54" ht="33" customHeight="1">
      <c r="A6" s="192">
        <f t="shared" ref="A6:A29" si="15">ROW()-4</f>
        <v>2</v>
      </c>
      <c r="B6" s="194" t="str">
        <f t="shared" ref="B6:B29" ca="1" si="16">IFERROR(INDIRECT("個票"&amp;$A6&amp;"！$h$7"),"")</f>
        <v/>
      </c>
      <c r="C6" s="194" t="str">
        <f t="shared" ca="1" si="0"/>
        <v/>
      </c>
      <c r="D6" s="194" t="str">
        <f t="shared" ca="1" si="1"/>
        <v/>
      </c>
      <c r="E6" s="194" t="str">
        <f t="shared" ca="1" si="2"/>
        <v/>
      </c>
      <c r="F6" s="194" t="str">
        <f t="shared" ca="1" si="3"/>
        <v/>
      </c>
      <c r="G6" s="194" t="str">
        <f t="shared" ca="1" si="4"/>
        <v/>
      </c>
      <c r="H6" s="181" t="s">
        <v>212</v>
      </c>
      <c r="I6" s="182"/>
      <c r="J6" s="183"/>
      <c r="K6" s="184"/>
      <c r="L6" s="185"/>
      <c r="M6" s="196">
        <f t="shared" si="5"/>
        <v>0</v>
      </c>
      <c r="N6" s="197" t="str">
        <f t="shared" ref="N6:N29" ca="1" si="17">IFERROR(INDIRECT("個票"&amp;$A6&amp;"！$aI$21"),"")</f>
        <v/>
      </c>
      <c r="O6" s="198" t="str">
        <f t="shared" ref="O6:O29" ca="1" si="18">IFERROR(INDIRECT("個票"&amp;$A6&amp;"！$ai$24"),"")</f>
        <v/>
      </c>
      <c r="P6" s="199" t="str">
        <f t="shared" ca="1" si="6"/>
        <v/>
      </c>
      <c r="Q6" s="200" t="str">
        <f t="shared" ref="Q6:Q29" ca="1" si="19">IFERROR(INDIRECT("個票"&amp;$A6&amp;"！$ai$47"),"")</f>
        <v/>
      </c>
      <c r="R6" s="196">
        <f t="shared" ca="1" si="7"/>
        <v>0</v>
      </c>
      <c r="S6" s="197">
        <f t="shared" ref="S6:S31" ca="1" si="20">IF(N6="",0,IFERROR(MIN(I6,N6),""))</f>
        <v>0</v>
      </c>
      <c r="T6" s="198">
        <f t="shared" ca="1" si="8"/>
        <v>0</v>
      </c>
      <c r="U6" s="199">
        <f t="shared" ca="1" si="9"/>
        <v>0</v>
      </c>
      <c r="V6" s="200">
        <f t="shared" ca="1" si="10"/>
        <v>0</v>
      </c>
      <c r="W6" s="196">
        <f t="shared" ca="1" si="11"/>
        <v>0</v>
      </c>
      <c r="X6" s="197">
        <f t="shared" ref="X6:X29" ca="1" si="21">IFERROR(IF(I6-S6&lt;0,0,I6-S6),"")</f>
        <v>0</v>
      </c>
      <c r="Y6" s="198">
        <f t="shared" ca="1" si="12"/>
        <v>0</v>
      </c>
      <c r="Z6" s="199">
        <f t="shared" ca="1" si="13"/>
        <v>0</v>
      </c>
      <c r="AA6" s="200">
        <f t="shared" ca="1" si="14"/>
        <v>0</v>
      </c>
      <c r="AB6" s="196">
        <f t="shared" ref="AB6:AB29" ca="1" si="22">SUM(X6:AA6)</f>
        <v>0</v>
      </c>
      <c r="AE6" s="17"/>
      <c r="BA6" s="209" t="str">
        <f t="shared" ref="BA6:BA29" ca="1" si="23">IFERROR(INDIRECT("個票"&amp;$A6&amp;"！$m$22"),"")</f>
        <v/>
      </c>
      <c r="BB6" s="209" t="str">
        <f t="shared" ref="BB6:BB29" ca="1" si="24">IFERROR(INDIRECT("個票"&amp;$A6&amp;"！$v$22"),"")</f>
        <v/>
      </c>
    </row>
    <row r="7" spans="1:54" ht="33" customHeight="1">
      <c r="A7" s="192">
        <f t="shared" si="15"/>
        <v>3</v>
      </c>
      <c r="B7" s="194" t="str">
        <f t="shared" ca="1" si="16"/>
        <v/>
      </c>
      <c r="C7" s="194" t="str">
        <f t="shared" ca="1" si="0"/>
        <v/>
      </c>
      <c r="D7" s="194" t="str">
        <f t="shared" ca="1" si="1"/>
        <v/>
      </c>
      <c r="E7" s="194" t="str">
        <f t="shared" ca="1" si="2"/>
        <v/>
      </c>
      <c r="F7" s="194" t="str">
        <f t="shared" ca="1" si="3"/>
        <v/>
      </c>
      <c r="G7" s="194" t="str">
        <f t="shared" ca="1" si="4"/>
        <v/>
      </c>
      <c r="H7" s="181" t="s">
        <v>212</v>
      </c>
      <c r="I7" s="182"/>
      <c r="J7" s="183"/>
      <c r="K7" s="184"/>
      <c r="L7" s="185"/>
      <c r="M7" s="196">
        <f t="shared" si="5"/>
        <v>0</v>
      </c>
      <c r="N7" s="197" t="str">
        <f t="shared" ca="1" si="17"/>
        <v/>
      </c>
      <c r="O7" s="198" t="str">
        <f t="shared" ca="1" si="18"/>
        <v/>
      </c>
      <c r="P7" s="199" t="str">
        <f t="shared" ca="1" si="6"/>
        <v/>
      </c>
      <c r="Q7" s="200" t="str">
        <f t="shared" ca="1" si="19"/>
        <v/>
      </c>
      <c r="R7" s="196">
        <f t="shared" ca="1" si="7"/>
        <v>0</v>
      </c>
      <c r="S7" s="197">
        <f t="shared" ca="1" si="20"/>
        <v>0</v>
      </c>
      <c r="T7" s="198">
        <f t="shared" ca="1" si="8"/>
        <v>0</v>
      </c>
      <c r="U7" s="199">
        <f t="shared" ca="1" si="9"/>
        <v>0</v>
      </c>
      <c r="V7" s="200">
        <f t="shared" ca="1" si="10"/>
        <v>0</v>
      </c>
      <c r="W7" s="196">
        <f t="shared" ca="1" si="11"/>
        <v>0</v>
      </c>
      <c r="X7" s="197">
        <f t="shared" ca="1" si="21"/>
        <v>0</v>
      </c>
      <c r="Y7" s="198">
        <f t="shared" ca="1" si="12"/>
        <v>0</v>
      </c>
      <c r="Z7" s="199">
        <f ca="1">IFERROR(IF(K7-U7&lt;0,0,K7-U7),"")</f>
        <v>0</v>
      </c>
      <c r="AA7" s="200">
        <f t="shared" ca="1" si="14"/>
        <v>0</v>
      </c>
      <c r="AB7" s="196">
        <f t="shared" ca="1" si="22"/>
        <v>0</v>
      </c>
      <c r="BA7" s="209" t="str">
        <f t="shared" ca="1" si="23"/>
        <v/>
      </c>
      <c r="BB7" s="209" t="str">
        <f t="shared" ca="1" si="24"/>
        <v/>
      </c>
    </row>
    <row r="8" spans="1:54" ht="33" customHeight="1">
      <c r="A8" s="192">
        <f t="shared" si="15"/>
        <v>4</v>
      </c>
      <c r="B8" s="194" t="str">
        <f t="shared" ca="1" si="16"/>
        <v/>
      </c>
      <c r="C8" s="194" t="str">
        <f t="shared" ca="1" si="0"/>
        <v/>
      </c>
      <c r="D8" s="194" t="str">
        <f t="shared" ca="1" si="1"/>
        <v/>
      </c>
      <c r="E8" s="194" t="str">
        <f t="shared" ca="1" si="2"/>
        <v/>
      </c>
      <c r="F8" s="194" t="str">
        <f t="shared" ca="1" si="3"/>
        <v/>
      </c>
      <c r="G8" s="194" t="str">
        <f t="shared" ca="1" si="4"/>
        <v/>
      </c>
      <c r="H8" s="181" t="s">
        <v>212</v>
      </c>
      <c r="I8" s="182"/>
      <c r="J8" s="183"/>
      <c r="K8" s="184"/>
      <c r="L8" s="185"/>
      <c r="M8" s="196">
        <f t="shared" si="5"/>
        <v>0</v>
      </c>
      <c r="N8" s="197" t="str">
        <f t="shared" ca="1" si="17"/>
        <v/>
      </c>
      <c r="O8" s="198" t="str">
        <f t="shared" ca="1" si="18"/>
        <v/>
      </c>
      <c r="P8" s="199" t="str">
        <f t="shared" ca="1" si="6"/>
        <v/>
      </c>
      <c r="Q8" s="200" t="str">
        <f t="shared" ca="1" si="19"/>
        <v/>
      </c>
      <c r="R8" s="196">
        <f t="shared" ca="1" si="7"/>
        <v>0</v>
      </c>
      <c r="S8" s="197">
        <f t="shared" ca="1" si="20"/>
        <v>0</v>
      </c>
      <c r="T8" s="198">
        <f t="shared" ca="1" si="8"/>
        <v>0</v>
      </c>
      <c r="U8" s="199">
        <f t="shared" ca="1" si="9"/>
        <v>0</v>
      </c>
      <c r="V8" s="200">
        <f t="shared" ca="1" si="10"/>
        <v>0</v>
      </c>
      <c r="W8" s="196">
        <f t="shared" ca="1" si="11"/>
        <v>0</v>
      </c>
      <c r="X8" s="197">
        <f t="shared" ca="1" si="21"/>
        <v>0</v>
      </c>
      <c r="Y8" s="198">
        <f t="shared" ca="1" si="12"/>
        <v>0</v>
      </c>
      <c r="Z8" s="199">
        <f t="shared" ca="1" si="13"/>
        <v>0</v>
      </c>
      <c r="AA8" s="200">
        <f t="shared" ca="1" si="14"/>
        <v>0</v>
      </c>
      <c r="AB8" s="196">
        <f t="shared" ca="1" si="22"/>
        <v>0</v>
      </c>
      <c r="BA8" s="209" t="str">
        <f t="shared" ca="1" si="23"/>
        <v/>
      </c>
      <c r="BB8" s="209" t="str">
        <f t="shared" ca="1" si="24"/>
        <v/>
      </c>
    </row>
    <row r="9" spans="1:54" ht="33" customHeight="1">
      <c r="A9" s="192">
        <f t="shared" si="15"/>
        <v>5</v>
      </c>
      <c r="B9" s="194" t="str">
        <f t="shared" ca="1" si="16"/>
        <v/>
      </c>
      <c r="C9" s="194" t="str">
        <f t="shared" ca="1" si="0"/>
        <v/>
      </c>
      <c r="D9" s="194" t="str">
        <f t="shared" ca="1" si="1"/>
        <v/>
      </c>
      <c r="E9" s="194" t="str">
        <f t="shared" ca="1" si="2"/>
        <v/>
      </c>
      <c r="F9" s="194" t="str">
        <f t="shared" ca="1" si="3"/>
        <v/>
      </c>
      <c r="G9" s="194" t="str">
        <f t="shared" ca="1" si="4"/>
        <v/>
      </c>
      <c r="H9" s="181" t="s">
        <v>212</v>
      </c>
      <c r="I9" s="182"/>
      <c r="J9" s="183"/>
      <c r="K9" s="184"/>
      <c r="L9" s="185"/>
      <c r="M9" s="196">
        <f t="shared" si="5"/>
        <v>0</v>
      </c>
      <c r="N9" s="197" t="str">
        <f t="shared" ca="1" si="17"/>
        <v/>
      </c>
      <c r="O9" s="198" t="str">
        <f t="shared" ca="1" si="18"/>
        <v/>
      </c>
      <c r="P9" s="199" t="str">
        <f t="shared" ca="1" si="6"/>
        <v/>
      </c>
      <c r="Q9" s="200" t="str">
        <f t="shared" ca="1" si="19"/>
        <v/>
      </c>
      <c r="R9" s="196">
        <f t="shared" ca="1" si="7"/>
        <v>0</v>
      </c>
      <c r="S9" s="197">
        <f t="shared" ca="1" si="20"/>
        <v>0</v>
      </c>
      <c r="T9" s="198">
        <f t="shared" ca="1" si="8"/>
        <v>0</v>
      </c>
      <c r="U9" s="199">
        <f t="shared" ca="1" si="9"/>
        <v>0</v>
      </c>
      <c r="V9" s="200">
        <f t="shared" ca="1" si="10"/>
        <v>0</v>
      </c>
      <c r="W9" s="196">
        <f t="shared" ca="1" si="11"/>
        <v>0</v>
      </c>
      <c r="X9" s="197">
        <f t="shared" ca="1" si="21"/>
        <v>0</v>
      </c>
      <c r="Y9" s="198">
        <f t="shared" ca="1" si="12"/>
        <v>0</v>
      </c>
      <c r="Z9" s="199">
        <f t="shared" ca="1" si="13"/>
        <v>0</v>
      </c>
      <c r="AA9" s="200">
        <f t="shared" ca="1" si="14"/>
        <v>0</v>
      </c>
      <c r="AB9" s="196">
        <f t="shared" ca="1" si="22"/>
        <v>0</v>
      </c>
      <c r="BA9" s="209" t="str">
        <f t="shared" ca="1" si="23"/>
        <v/>
      </c>
      <c r="BB9" s="209" t="str">
        <f t="shared" ca="1" si="24"/>
        <v/>
      </c>
    </row>
    <row r="10" spans="1:54" ht="33" customHeight="1">
      <c r="A10" s="192">
        <f t="shared" si="15"/>
        <v>6</v>
      </c>
      <c r="B10" s="194" t="str">
        <f t="shared" ca="1" si="16"/>
        <v/>
      </c>
      <c r="C10" s="194" t="str">
        <f t="shared" ca="1" si="0"/>
        <v/>
      </c>
      <c r="D10" s="194" t="str">
        <f t="shared" ca="1" si="1"/>
        <v/>
      </c>
      <c r="E10" s="194" t="str">
        <f t="shared" ca="1" si="2"/>
        <v/>
      </c>
      <c r="F10" s="194" t="str">
        <f t="shared" ca="1" si="3"/>
        <v/>
      </c>
      <c r="G10" s="194" t="str">
        <f t="shared" ca="1" si="4"/>
        <v/>
      </c>
      <c r="H10" s="181" t="s">
        <v>212</v>
      </c>
      <c r="I10" s="182"/>
      <c r="J10" s="183"/>
      <c r="K10" s="184"/>
      <c r="L10" s="185"/>
      <c r="M10" s="196">
        <f t="shared" si="5"/>
        <v>0</v>
      </c>
      <c r="N10" s="197" t="str">
        <f t="shared" ca="1" si="17"/>
        <v/>
      </c>
      <c r="O10" s="198" t="str">
        <f t="shared" ca="1" si="18"/>
        <v/>
      </c>
      <c r="P10" s="199" t="str">
        <f t="shared" ca="1" si="6"/>
        <v/>
      </c>
      <c r="Q10" s="200" t="str">
        <f t="shared" ca="1" si="19"/>
        <v/>
      </c>
      <c r="R10" s="196">
        <f t="shared" ca="1" si="7"/>
        <v>0</v>
      </c>
      <c r="S10" s="197">
        <f t="shared" ca="1" si="20"/>
        <v>0</v>
      </c>
      <c r="T10" s="198">
        <f t="shared" ca="1" si="8"/>
        <v>0</v>
      </c>
      <c r="U10" s="199">
        <f t="shared" ca="1" si="9"/>
        <v>0</v>
      </c>
      <c r="V10" s="200">
        <f t="shared" ca="1" si="10"/>
        <v>0</v>
      </c>
      <c r="W10" s="196">
        <f t="shared" ca="1" si="11"/>
        <v>0</v>
      </c>
      <c r="X10" s="197">
        <f t="shared" ca="1" si="21"/>
        <v>0</v>
      </c>
      <c r="Y10" s="198">
        <f t="shared" ca="1" si="12"/>
        <v>0</v>
      </c>
      <c r="Z10" s="199">
        <f t="shared" ca="1" si="13"/>
        <v>0</v>
      </c>
      <c r="AA10" s="200">
        <f t="shared" ca="1" si="14"/>
        <v>0</v>
      </c>
      <c r="AB10" s="196">
        <f t="shared" ca="1" si="22"/>
        <v>0</v>
      </c>
      <c r="BA10" s="209" t="str">
        <f t="shared" ca="1" si="23"/>
        <v/>
      </c>
      <c r="BB10" s="209" t="str">
        <f t="shared" ca="1" si="24"/>
        <v/>
      </c>
    </row>
    <row r="11" spans="1:54" ht="33" customHeight="1">
      <c r="A11" s="192">
        <f t="shared" si="15"/>
        <v>7</v>
      </c>
      <c r="B11" s="194" t="str">
        <f t="shared" ca="1" si="16"/>
        <v/>
      </c>
      <c r="C11" s="194" t="str">
        <f t="shared" ca="1" si="0"/>
        <v/>
      </c>
      <c r="D11" s="194" t="str">
        <f t="shared" ca="1" si="1"/>
        <v/>
      </c>
      <c r="E11" s="194" t="str">
        <f t="shared" ca="1" si="2"/>
        <v/>
      </c>
      <c r="F11" s="194" t="str">
        <f t="shared" ca="1" si="3"/>
        <v/>
      </c>
      <c r="G11" s="194" t="str">
        <f t="shared" ca="1" si="4"/>
        <v/>
      </c>
      <c r="H11" s="181" t="s">
        <v>212</v>
      </c>
      <c r="I11" s="182"/>
      <c r="J11" s="183"/>
      <c r="K11" s="184"/>
      <c r="L11" s="185"/>
      <c r="M11" s="196">
        <f t="shared" si="5"/>
        <v>0</v>
      </c>
      <c r="N11" s="197" t="str">
        <f t="shared" ca="1" si="17"/>
        <v/>
      </c>
      <c r="O11" s="198" t="str">
        <f t="shared" ca="1" si="18"/>
        <v/>
      </c>
      <c r="P11" s="199" t="str">
        <f t="shared" ca="1" si="6"/>
        <v/>
      </c>
      <c r="Q11" s="200" t="str">
        <f t="shared" ca="1" si="19"/>
        <v/>
      </c>
      <c r="R11" s="196">
        <f t="shared" ca="1" si="7"/>
        <v>0</v>
      </c>
      <c r="S11" s="197">
        <f t="shared" ca="1" si="20"/>
        <v>0</v>
      </c>
      <c r="T11" s="198">
        <f t="shared" ca="1" si="8"/>
        <v>0</v>
      </c>
      <c r="U11" s="199">
        <f t="shared" ca="1" si="9"/>
        <v>0</v>
      </c>
      <c r="V11" s="200">
        <f t="shared" ca="1" si="10"/>
        <v>0</v>
      </c>
      <c r="W11" s="196">
        <f t="shared" ca="1" si="11"/>
        <v>0</v>
      </c>
      <c r="X11" s="197">
        <f t="shared" ca="1" si="21"/>
        <v>0</v>
      </c>
      <c r="Y11" s="198">
        <f t="shared" ca="1" si="12"/>
        <v>0</v>
      </c>
      <c r="Z11" s="199">
        <f t="shared" ca="1" si="13"/>
        <v>0</v>
      </c>
      <c r="AA11" s="200">
        <f t="shared" ca="1" si="14"/>
        <v>0</v>
      </c>
      <c r="AB11" s="196">
        <f t="shared" ca="1" si="22"/>
        <v>0</v>
      </c>
      <c r="BA11" s="209" t="str">
        <f t="shared" ca="1" si="23"/>
        <v/>
      </c>
      <c r="BB11" s="209" t="str">
        <f t="shared" ca="1" si="24"/>
        <v/>
      </c>
    </row>
    <row r="12" spans="1:54" ht="33" customHeight="1">
      <c r="A12" s="192">
        <f t="shared" si="15"/>
        <v>8</v>
      </c>
      <c r="B12" s="194" t="str">
        <f t="shared" ca="1" si="16"/>
        <v/>
      </c>
      <c r="C12" s="194" t="str">
        <f t="shared" ca="1" si="0"/>
        <v/>
      </c>
      <c r="D12" s="194" t="str">
        <f t="shared" ca="1" si="1"/>
        <v/>
      </c>
      <c r="E12" s="194" t="str">
        <f t="shared" ca="1" si="2"/>
        <v/>
      </c>
      <c r="F12" s="194" t="str">
        <f t="shared" ca="1" si="3"/>
        <v/>
      </c>
      <c r="G12" s="194" t="str">
        <f t="shared" ca="1" si="4"/>
        <v/>
      </c>
      <c r="H12" s="181" t="s">
        <v>212</v>
      </c>
      <c r="I12" s="182"/>
      <c r="J12" s="183"/>
      <c r="K12" s="184"/>
      <c r="L12" s="185"/>
      <c r="M12" s="196">
        <f t="shared" si="5"/>
        <v>0</v>
      </c>
      <c r="N12" s="197" t="str">
        <f t="shared" ca="1" si="17"/>
        <v/>
      </c>
      <c r="O12" s="198" t="str">
        <f t="shared" ca="1" si="18"/>
        <v/>
      </c>
      <c r="P12" s="199" t="str">
        <f t="shared" ca="1" si="6"/>
        <v/>
      </c>
      <c r="Q12" s="200" t="str">
        <f t="shared" ca="1" si="19"/>
        <v/>
      </c>
      <c r="R12" s="196">
        <f t="shared" ca="1" si="7"/>
        <v>0</v>
      </c>
      <c r="S12" s="197">
        <f t="shared" ca="1" si="20"/>
        <v>0</v>
      </c>
      <c r="T12" s="198">
        <f t="shared" ca="1" si="8"/>
        <v>0</v>
      </c>
      <c r="U12" s="199">
        <f t="shared" ca="1" si="9"/>
        <v>0</v>
      </c>
      <c r="V12" s="200">
        <f t="shared" ca="1" si="10"/>
        <v>0</v>
      </c>
      <c r="W12" s="196">
        <f t="shared" ca="1" si="11"/>
        <v>0</v>
      </c>
      <c r="X12" s="197">
        <f t="shared" ca="1" si="21"/>
        <v>0</v>
      </c>
      <c r="Y12" s="198">
        <f t="shared" ca="1" si="12"/>
        <v>0</v>
      </c>
      <c r="Z12" s="199">
        <f t="shared" ca="1" si="13"/>
        <v>0</v>
      </c>
      <c r="AA12" s="200">
        <f t="shared" ca="1" si="14"/>
        <v>0</v>
      </c>
      <c r="AB12" s="196">
        <f t="shared" ca="1" si="22"/>
        <v>0</v>
      </c>
      <c r="BA12" s="209" t="str">
        <f t="shared" ca="1" si="23"/>
        <v/>
      </c>
      <c r="BB12" s="209" t="str">
        <f t="shared" ca="1" si="24"/>
        <v/>
      </c>
    </row>
    <row r="13" spans="1:54" ht="33" customHeight="1">
      <c r="A13" s="192">
        <f t="shared" si="15"/>
        <v>9</v>
      </c>
      <c r="B13" s="194" t="str">
        <f t="shared" ca="1" si="16"/>
        <v/>
      </c>
      <c r="C13" s="194" t="str">
        <f t="shared" ca="1" si="0"/>
        <v/>
      </c>
      <c r="D13" s="194" t="str">
        <f t="shared" ca="1" si="1"/>
        <v/>
      </c>
      <c r="E13" s="194" t="str">
        <f t="shared" ca="1" si="2"/>
        <v/>
      </c>
      <c r="F13" s="194" t="str">
        <f t="shared" ca="1" si="3"/>
        <v/>
      </c>
      <c r="G13" s="194" t="str">
        <f t="shared" ca="1" si="4"/>
        <v/>
      </c>
      <c r="H13" s="181" t="s">
        <v>212</v>
      </c>
      <c r="I13" s="182"/>
      <c r="J13" s="183"/>
      <c r="K13" s="184"/>
      <c r="L13" s="185"/>
      <c r="M13" s="196">
        <f t="shared" si="5"/>
        <v>0</v>
      </c>
      <c r="N13" s="197" t="str">
        <f t="shared" ca="1" si="17"/>
        <v/>
      </c>
      <c r="O13" s="198" t="str">
        <f t="shared" ca="1" si="18"/>
        <v/>
      </c>
      <c r="P13" s="199" t="str">
        <f t="shared" ca="1" si="6"/>
        <v/>
      </c>
      <c r="Q13" s="200" t="str">
        <f t="shared" ca="1" si="19"/>
        <v/>
      </c>
      <c r="R13" s="196">
        <f t="shared" ca="1" si="7"/>
        <v>0</v>
      </c>
      <c r="S13" s="197">
        <f t="shared" ca="1" si="20"/>
        <v>0</v>
      </c>
      <c r="T13" s="198">
        <f t="shared" ca="1" si="8"/>
        <v>0</v>
      </c>
      <c r="U13" s="199">
        <f t="shared" ca="1" si="9"/>
        <v>0</v>
      </c>
      <c r="V13" s="200">
        <f t="shared" ca="1" si="10"/>
        <v>0</v>
      </c>
      <c r="W13" s="196">
        <f t="shared" ca="1" si="11"/>
        <v>0</v>
      </c>
      <c r="X13" s="197">
        <f t="shared" ca="1" si="21"/>
        <v>0</v>
      </c>
      <c r="Y13" s="198">
        <f t="shared" ca="1" si="12"/>
        <v>0</v>
      </c>
      <c r="Z13" s="199">
        <f t="shared" ca="1" si="13"/>
        <v>0</v>
      </c>
      <c r="AA13" s="200">
        <f t="shared" ca="1" si="14"/>
        <v>0</v>
      </c>
      <c r="AB13" s="196">
        <f t="shared" ca="1" si="22"/>
        <v>0</v>
      </c>
      <c r="BA13" s="209" t="str">
        <f t="shared" ca="1" si="23"/>
        <v/>
      </c>
      <c r="BB13" s="209" t="str">
        <f t="shared" ca="1" si="24"/>
        <v/>
      </c>
    </row>
    <row r="14" spans="1:54" ht="33" customHeight="1">
      <c r="A14" s="192">
        <f t="shared" si="15"/>
        <v>10</v>
      </c>
      <c r="B14" s="194" t="str">
        <f t="shared" ca="1" si="16"/>
        <v/>
      </c>
      <c r="C14" s="194" t="str">
        <f t="shared" ca="1" si="0"/>
        <v/>
      </c>
      <c r="D14" s="194" t="str">
        <f t="shared" ca="1" si="1"/>
        <v/>
      </c>
      <c r="E14" s="194" t="str">
        <f t="shared" ca="1" si="2"/>
        <v/>
      </c>
      <c r="F14" s="194" t="str">
        <f t="shared" ca="1" si="3"/>
        <v/>
      </c>
      <c r="G14" s="194" t="str">
        <f t="shared" ca="1" si="4"/>
        <v/>
      </c>
      <c r="H14" s="181" t="s">
        <v>212</v>
      </c>
      <c r="I14" s="182"/>
      <c r="J14" s="183"/>
      <c r="K14" s="184"/>
      <c r="L14" s="185"/>
      <c r="M14" s="196">
        <f t="shared" si="5"/>
        <v>0</v>
      </c>
      <c r="N14" s="197" t="str">
        <f t="shared" ca="1" si="17"/>
        <v/>
      </c>
      <c r="O14" s="198" t="str">
        <f t="shared" ca="1" si="18"/>
        <v/>
      </c>
      <c r="P14" s="199" t="str">
        <f t="shared" ca="1" si="6"/>
        <v/>
      </c>
      <c r="Q14" s="200" t="str">
        <f t="shared" ca="1" si="19"/>
        <v/>
      </c>
      <c r="R14" s="196">
        <f t="shared" ca="1" si="7"/>
        <v>0</v>
      </c>
      <c r="S14" s="197">
        <f t="shared" ca="1" si="20"/>
        <v>0</v>
      </c>
      <c r="T14" s="198">
        <f t="shared" ca="1" si="8"/>
        <v>0</v>
      </c>
      <c r="U14" s="199">
        <f t="shared" ca="1" si="9"/>
        <v>0</v>
      </c>
      <c r="V14" s="200">
        <f t="shared" ca="1" si="10"/>
        <v>0</v>
      </c>
      <c r="W14" s="196">
        <f t="shared" ca="1" si="11"/>
        <v>0</v>
      </c>
      <c r="X14" s="197">
        <f t="shared" ca="1" si="21"/>
        <v>0</v>
      </c>
      <c r="Y14" s="198">
        <f t="shared" ca="1" si="12"/>
        <v>0</v>
      </c>
      <c r="Z14" s="199">
        <f t="shared" ca="1" si="13"/>
        <v>0</v>
      </c>
      <c r="AA14" s="200">
        <f t="shared" ca="1" si="14"/>
        <v>0</v>
      </c>
      <c r="AB14" s="196">
        <f t="shared" ca="1" si="22"/>
        <v>0</v>
      </c>
      <c r="BA14" s="209" t="str">
        <f t="shared" ca="1" si="23"/>
        <v/>
      </c>
      <c r="BB14" s="209" t="str">
        <f t="shared" ca="1" si="24"/>
        <v/>
      </c>
    </row>
    <row r="15" spans="1:54" ht="33" customHeight="1">
      <c r="A15" s="192">
        <f t="shared" si="15"/>
        <v>11</v>
      </c>
      <c r="B15" s="194" t="str">
        <f t="shared" ca="1" si="16"/>
        <v/>
      </c>
      <c r="C15" s="194" t="str">
        <f t="shared" ca="1" si="0"/>
        <v/>
      </c>
      <c r="D15" s="194" t="str">
        <f t="shared" ca="1" si="1"/>
        <v/>
      </c>
      <c r="E15" s="194" t="str">
        <f t="shared" ca="1" si="2"/>
        <v/>
      </c>
      <c r="F15" s="194" t="str">
        <f t="shared" ca="1" si="3"/>
        <v/>
      </c>
      <c r="G15" s="194" t="str">
        <f t="shared" ca="1" si="4"/>
        <v/>
      </c>
      <c r="H15" s="181" t="s">
        <v>212</v>
      </c>
      <c r="I15" s="182"/>
      <c r="J15" s="183"/>
      <c r="K15" s="184"/>
      <c r="L15" s="185"/>
      <c r="M15" s="196">
        <f t="shared" si="5"/>
        <v>0</v>
      </c>
      <c r="N15" s="197" t="str">
        <f t="shared" ca="1" si="17"/>
        <v/>
      </c>
      <c r="O15" s="198" t="str">
        <f t="shared" ca="1" si="18"/>
        <v/>
      </c>
      <c r="P15" s="199" t="str">
        <f t="shared" ca="1" si="6"/>
        <v/>
      </c>
      <c r="Q15" s="200" t="str">
        <f t="shared" ca="1" si="19"/>
        <v/>
      </c>
      <c r="R15" s="196">
        <f t="shared" ca="1" si="7"/>
        <v>0</v>
      </c>
      <c r="S15" s="197">
        <f t="shared" ca="1" si="20"/>
        <v>0</v>
      </c>
      <c r="T15" s="198">
        <f t="shared" ca="1" si="8"/>
        <v>0</v>
      </c>
      <c r="U15" s="199">
        <f t="shared" ca="1" si="9"/>
        <v>0</v>
      </c>
      <c r="V15" s="200">
        <f t="shared" ca="1" si="10"/>
        <v>0</v>
      </c>
      <c r="W15" s="196">
        <f t="shared" ca="1" si="11"/>
        <v>0</v>
      </c>
      <c r="X15" s="197">
        <f t="shared" ca="1" si="21"/>
        <v>0</v>
      </c>
      <c r="Y15" s="198">
        <f t="shared" ca="1" si="12"/>
        <v>0</v>
      </c>
      <c r="Z15" s="199">
        <f t="shared" ca="1" si="13"/>
        <v>0</v>
      </c>
      <c r="AA15" s="200">
        <f t="shared" ca="1" si="14"/>
        <v>0</v>
      </c>
      <c r="AB15" s="196">
        <f t="shared" ca="1" si="22"/>
        <v>0</v>
      </c>
      <c r="BA15" s="209" t="str">
        <f t="shared" ca="1" si="23"/>
        <v/>
      </c>
      <c r="BB15" s="209" t="str">
        <f t="shared" ca="1" si="24"/>
        <v/>
      </c>
    </row>
    <row r="16" spans="1:54" ht="33" customHeight="1">
      <c r="A16" s="192">
        <f t="shared" si="15"/>
        <v>12</v>
      </c>
      <c r="B16" s="194" t="str">
        <f t="shared" ca="1" si="16"/>
        <v/>
      </c>
      <c r="C16" s="194" t="str">
        <f t="shared" ca="1" si="0"/>
        <v/>
      </c>
      <c r="D16" s="194" t="str">
        <f t="shared" ca="1" si="1"/>
        <v/>
      </c>
      <c r="E16" s="194" t="str">
        <f t="shared" ca="1" si="2"/>
        <v/>
      </c>
      <c r="F16" s="194" t="str">
        <f t="shared" ca="1" si="3"/>
        <v/>
      </c>
      <c r="G16" s="194" t="str">
        <f t="shared" ca="1" si="4"/>
        <v/>
      </c>
      <c r="H16" s="181" t="s">
        <v>212</v>
      </c>
      <c r="I16" s="182"/>
      <c r="J16" s="183"/>
      <c r="K16" s="184"/>
      <c r="L16" s="185"/>
      <c r="M16" s="196">
        <f t="shared" si="5"/>
        <v>0</v>
      </c>
      <c r="N16" s="197" t="str">
        <f t="shared" ca="1" si="17"/>
        <v/>
      </c>
      <c r="O16" s="198" t="str">
        <f t="shared" ca="1" si="18"/>
        <v/>
      </c>
      <c r="P16" s="199" t="str">
        <f t="shared" ca="1" si="6"/>
        <v/>
      </c>
      <c r="Q16" s="200" t="str">
        <f t="shared" ca="1" si="19"/>
        <v/>
      </c>
      <c r="R16" s="196">
        <f t="shared" ca="1" si="7"/>
        <v>0</v>
      </c>
      <c r="S16" s="197">
        <f t="shared" ca="1" si="20"/>
        <v>0</v>
      </c>
      <c r="T16" s="198">
        <f t="shared" ca="1" si="8"/>
        <v>0</v>
      </c>
      <c r="U16" s="199">
        <f t="shared" ca="1" si="9"/>
        <v>0</v>
      </c>
      <c r="V16" s="200">
        <f t="shared" ca="1" si="10"/>
        <v>0</v>
      </c>
      <c r="W16" s="196">
        <f t="shared" ca="1" si="11"/>
        <v>0</v>
      </c>
      <c r="X16" s="197">
        <f t="shared" ca="1" si="21"/>
        <v>0</v>
      </c>
      <c r="Y16" s="198">
        <f t="shared" ca="1" si="12"/>
        <v>0</v>
      </c>
      <c r="Z16" s="199">
        <f t="shared" ca="1" si="13"/>
        <v>0</v>
      </c>
      <c r="AA16" s="200">
        <f t="shared" ca="1" si="14"/>
        <v>0</v>
      </c>
      <c r="AB16" s="196">
        <f t="shared" ca="1" si="22"/>
        <v>0</v>
      </c>
      <c r="BA16" s="209" t="str">
        <f t="shared" ca="1" si="23"/>
        <v/>
      </c>
      <c r="BB16" s="209" t="str">
        <f t="shared" ca="1" si="24"/>
        <v/>
      </c>
    </row>
    <row r="17" spans="1:54" ht="33" customHeight="1">
      <c r="A17" s="192">
        <f t="shared" si="15"/>
        <v>13</v>
      </c>
      <c r="B17" s="194" t="str">
        <f t="shared" ca="1" si="16"/>
        <v/>
      </c>
      <c r="C17" s="194" t="str">
        <f t="shared" ca="1" si="0"/>
        <v/>
      </c>
      <c r="D17" s="194" t="str">
        <f t="shared" ca="1" si="1"/>
        <v/>
      </c>
      <c r="E17" s="194" t="str">
        <f t="shared" ca="1" si="2"/>
        <v/>
      </c>
      <c r="F17" s="194" t="str">
        <f t="shared" ca="1" si="3"/>
        <v/>
      </c>
      <c r="G17" s="194" t="str">
        <f t="shared" ca="1" si="4"/>
        <v/>
      </c>
      <c r="H17" s="181" t="s">
        <v>212</v>
      </c>
      <c r="I17" s="182"/>
      <c r="J17" s="183"/>
      <c r="K17" s="184"/>
      <c r="L17" s="185"/>
      <c r="M17" s="196">
        <f t="shared" si="5"/>
        <v>0</v>
      </c>
      <c r="N17" s="197" t="str">
        <f t="shared" ca="1" si="17"/>
        <v/>
      </c>
      <c r="O17" s="198" t="str">
        <f t="shared" ca="1" si="18"/>
        <v/>
      </c>
      <c r="P17" s="199" t="str">
        <f t="shared" ca="1" si="6"/>
        <v/>
      </c>
      <c r="Q17" s="200" t="str">
        <f t="shared" ca="1" si="19"/>
        <v/>
      </c>
      <c r="R17" s="196">
        <f t="shared" ca="1" si="7"/>
        <v>0</v>
      </c>
      <c r="S17" s="197">
        <f t="shared" ca="1" si="20"/>
        <v>0</v>
      </c>
      <c r="T17" s="198">
        <f t="shared" ca="1" si="8"/>
        <v>0</v>
      </c>
      <c r="U17" s="199">
        <f t="shared" ca="1" si="9"/>
        <v>0</v>
      </c>
      <c r="V17" s="200">
        <f t="shared" ca="1" si="10"/>
        <v>0</v>
      </c>
      <c r="W17" s="196">
        <f t="shared" ca="1" si="11"/>
        <v>0</v>
      </c>
      <c r="X17" s="197">
        <f t="shared" ca="1" si="21"/>
        <v>0</v>
      </c>
      <c r="Y17" s="198">
        <f t="shared" ca="1" si="12"/>
        <v>0</v>
      </c>
      <c r="Z17" s="199">
        <f t="shared" ca="1" si="13"/>
        <v>0</v>
      </c>
      <c r="AA17" s="200">
        <f t="shared" ca="1" si="14"/>
        <v>0</v>
      </c>
      <c r="AB17" s="196">
        <f t="shared" ca="1" si="22"/>
        <v>0</v>
      </c>
      <c r="BA17" s="209" t="str">
        <f t="shared" ca="1" si="23"/>
        <v/>
      </c>
      <c r="BB17" s="209" t="str">
        <f t="shared" ca="1" si="24"/>
        <v/>
      </c>
    </row>
    <row r="18" spans="1:54" ht="33" customHeight="1">
      <c r="A18" s="192">
        <f t="shared" si="15"/>
        <v>14</v>
      </c>
      <c r="B18" s="194" t="str">
        <f t="shared" ca="1" si="16"/>
        <v/>
      </c>
      <c r="C18" s="194" t="str">
        <f t="shared" ca="1" si="0"/>
        <v/>
      </c>
      <c r="D18" s="194" t="str">
        <f t="shared" ca="1" si="1"/>
        <v/>
      </c>
      <c r="E18" s="194" t="str">
        <f t="shared" ca="1" si="2"/>
        <v/>
      </c>
      <c r="F18" s="194" t="str">
        <f t="shared" ca="1" si="3"/>
        <v/>
      </c>
      <c r="G18" s="194" t="str">
        <f t="shared" ca="1" si="4"/>
        <v/>
      </c>
      <c r="H18" s="181" t="s">
        <v>212</v>
      </c>
      <c r="I18" s="182"/>
      <c r="J18" s="183"/>
      <c r="K18" s="184"/>
      <c r="L18" s="185"/>
      <c r="M18" s="196">
        <f t="shared" si="5"/>
        <v>0</v>
      </c>
      <c r="N18" s="197" t="str">
        <f t="shared" ca="1" si="17"/>
        <v/>
      </c>
      <c r="O18" s="198" t="str">
        <f t="shared" ca="1" si="18"/>
        <v/>
      </c>
      <c r="P18" s="199" t="str">
        <f t="shared" ca="1" si="6"/>
        <v/>
      </c>
      <c r="Q18" s="200" t="str">
        <f t="shared" ca="1" si="19"/>
        <v/>
      </c>
      <c r="R18" s="196">
        <f t="shared" ca="1" si="7"/>
        <v>0</v>
      </c>
      <c r="S18" s="197">
        <f t="shared" ca="1" si="20"/>
        <v>0</v>
      </c>
      <c r="T18" s="198">
        <f t="shared" ca="1" si="8"/>
        <v>0</v>
      </c>
      <c r="U18" s="199">
        <f t="shared" ca="1" si="9"/>
        <v>0</v>
      </c>
      <c r="V18" s="200">
        <f t="shared" ca="1" si="10"/>
        <v>0</v>
      </c>
      <c r="W18" s="196">
        <f t="shared" ca="1" si="11"/>
        <v>0</v>
      </c>
      <c r="X18" s="197">
        <f t="shared" ca="1" si="21"/>
        <v>0</v>
      </c>
      <c r="Y18" s="198">
        <f t="shared" ca="1" si="12"/>
        <v>0</v>
      </c>
      <c r="Z18" s="199">
        <f t="shared" ca="1" si="13"/>
        <v>0</v>
      </c>
      <c r="AA18" s="200">
        <f t="shared" ca="1" si="14"/>
        <v>0</v>
      </c>
      <c r="AB18" s="196">
        <f t="shared" ca="1" si="22"/>
        <v>0</v>
      </c>
      <c r="BA18" s="209" t="str">
        <f t="shared" ca="1" si="23"/>
        <v/>
      </c>
      <c r="BB18" s="209" t="str">
        <f t="shared" ca="1" si="24"/>
        <v/>
      </c>
    </row>
    <row r="19" spans="1:54" ht="33" customHeight="1">
      <c r="A19" s="192">
        <f t="shared" si="15"/>
        <v>15</v>
      </c>
      <c r="B19" s="194" t="str">
        <f t="shared" ca="1" si="16"/>
        <v/>
      </c>
      <c r="C19" s="194" t="str">
        <f t="shared" ca="1" si="0"/>
        <v/>
      </c>
      <c r="D19" s="194" t="str">
        <f t="shared" ca="1" si="1"/>
        <v/>
      </c>
      <c r="E19" s="194" t="str">
        <f t="shared" ca="1" si="2"/>
        <v/>
      </c>
      <c r="F19" s="194" t="str">
        <f t="shared" ca="1" si="3"/>
        <v/>
      </c>
      <c r="G19" s="194" t="str">
        <f t="shared" ca="1" si="4"/>
        <v/>
      </c>
      <c r="H19" s="181" t="s">
        <v>212</v>
      </c>
      <c r="I19" s="182"/>
      <c r="J19" s="183"/>
      <c r="K19" s="184"/>
      <c r="L19" s="185"/>
      <c r="M19" s="196">
        <f t="shared" si="5"/>
        <v>0</v>
      </c>
      <c r="N19" s="197" t="str">
        <f t="shared" ca="1" si="17"/>
        <v/>
      </c>
      <c r="O19" s="198" t="str">
        <f t="shared" ca="1" si="18"/>
        <v/>
      </c>
      <c r="P19" s="199" t="str">
        <f t="shared" ca="1" si="6"/>
        <v/>
      </c>
      <c r="Q19" s="200" t="str">
        <f t="shared" ca="1" si="19"/>
        <v/>
      </c>
      <c r="R19" s="196">
        <f t="shared" ca="1" si="7"/>
        <v>0</v>
      </c>
      <c r="S19" s="197">
        <f t="shared" ca="1" si="20"/>
        <v>0</v>
      </c>
      <c r="T19" s="198">
        <f t="shared" ca="1" si="8"/>
        <v>0</v>
      </c>
      <c r="U19" s="199">
        <f t="shared" ca="1" si="9"/>
        <v>0</v>
      </c>
      <c r="V19" s="200">
        <f t="shared" ca="1" si="10"/>
        <v>0</v>
      </c>
      <c r="W19" s="196">
        <f t="shared" ca="1" si="11"/>
        <v>0</v>
      </c>
      <c r="X19" s="197">
        <f t="shared" ca="1" si="21"/>
        <v>0</v>
      </c>
      <c r="Y19" s="198">
        <f t="shared" ca="1" si="12"/>
        <v>0</v>
      </c>
      <c r="Z19" s="199">
        <f t="shared" ca="1" si="13"/>
        <v>0</v>
      </c>
      <c r="AA19" s="200">
        <f t="shared" ca="1" si="14"/>
        <v>0</v>
      </c>
      <c r="AB19" s="196">
        <f t="shared" ca="1" si="22"/>
        <v>0</v>
      </c>
      <c r="BA19" s="209" t="str">
        <f t="shared" ca="1" si="23"/>
        <v/>
      </c>
      <c r="BB19" s="209" t="str">
        <f t="shared" ca="1" si="24"/>
        <v/>
      </c>
    </row>
    <row r="20" spans="1:54" ht="33" customHeight="1">
      <c r="A20" s="192">
        <f t="shared" si="15"/>
        <v>16</v>
      </c>
      <c r="B20" s="194" t="str">
        <f t="shared" ca="1" si="16"/>
        <v/>
      </c>
      <c r="C20" s="194" t="str">
        <f t="shared" ca="1" si="0"/>
        <v/>
      </c>
      <c r="D20" s="194" t="str">
        <f t="shared" ca="1" si="1"/>
        <v/>
      </c>
      <c r="E20" s="194" t="str">
        <f t="shared" ca="1" si="2"/>
        <v/>
      </c>
      <c r="F20" s="194" t="str">
        <f t="shared" ca="1" si="3"/>
        <v/>
      </c>
      <c r="G20" s="194" t="str">
        <f t="shared" ca="1" si="4"/>
        <v/>
      </c>
      <c r="H20" s="181" t="s">
        <v>212</v>
      </c>
      <c r="I20" s="182"/>
      <c r="J20" s="183"/>
      <c r="K20" s="184"/>
      <c r="L20" s="185"/>
      <c r="M20" s="196">
        <f t="shared" si="5"/>
        <v>0</v>
      </c>
      <c r="N20" s="197" t="str">
        <f t="shared" ca="1" si="17"/>
        <v/>
      </c>
      <c r="O20" s="198" t="str">
        <f t="shared" ca="1" si="18"/>
        <v/>
      </c>
      <c r="P20" s="199" t="str">
        <f t="shared" ca="1" si="6"/>
        <v/>
      </c>
      <c r="Q20" s="200" t="str">
        <f t="shared" ca="1" si="19"/>
        <v/>
      </c>
      <c r="R20" s="196">
        <f t="shared" ca="1" si="7"/>
        <v>0</v>
      </c>
      <c r="S20" s="197">
        <f t="shared" ca="1" si="20"/>
        <v>0</v>
      </c>
      <c r="T20" s="198">
        <f t="shared" ca="1" si="8"/>
        <v>0</v>
      </c>
      <c r="U20" s="199">
        <f t="shared" ca="1" si="9"/>
        <v>0</v>
      </c>
      <c r="V20" s="200">
        <f t="shared" ca="1" si="10"/>
        <v>0</v>
      </c>
      <c r="W20" s="196">
        <f t="shared" ca="1" si="11"/>
        <v>0</v>
      </c>
      <c r="X20" s="197">
        <f t="shared" ca="1" si="21"/>
        <v>0</v>
      </c>
      <c r="Y20" s="198">
        <f t="shared" ca="1" si="12"/>
        <v>0</v>
      </c>
      <c r="Z20" s="199">
        <f t="shared" ca="1" si="13"/>
        <v>0</v>
      </c>
      <c r="AA20" s="200">
        <f t="shared" ca="1" si="14"/>
        <v>0</v>
      </c>
      <c r="AB20" s="196">
        <f t="shared" ca="1" si="22"/>
        <v>0</v>
      </c>
      <c r="BA20" s="209" t="str">
        <f t="shared" ca="1" si="23"/>
        <v/>
      </c>
      <c r="BB20" s="209" t="str">
        <f t="shared" ca="1" si="24"/>
        <v/>
      </c>
    </row>
    <row r="21" spans="1:54" ht="33" customHeight="1">
      <c r="A21" s="192">
        <f t="shared" si="15"/>
        <v>17</v>
      </c>
      <c r="B21" s="194" t="str">
        <f t="shared" ca="1" si="16"/>
        <v/>
      </c>
      <c r="C21" s="194" t="str">
        <f t="shared" ca="1" si="0"/>
        <v/>
      </c>
      <c r="D21" s="194" t="str">
        <f t="shared" ca="1" si="1"/>
        <v/>
      </c>
      <c r="E21" s="194" t="str">
        <f t="shared" ca="1" si="2"/>
        <v/>
      </c>
      <c r="F21" s="194" t="str">
        <f t="shared" ca="1" si="3"/>
        <v/>
      </c>
      <c r="G21" s="194" t="str">
        <f t="shared" ca="1" si="4"/>
        <v/>
      </c>
      <c r="H21" s="181" t="s">
        <v>212</v>
      </c>
      <c r="I21" s="182"/>
      <c r="J21" s="183"/>
      <c r="K21" s="184"/>
      <c r="L21" s="185"/>
      <c r="M21" s="196">
        <f t="shared" si="5"/>
        <v>0</v>
      </c>
      <c r="N21" s="197" t="str">
        <f t="shared" ca="1" si="17"/>
        <v/>
      </c>
      <c r="O21" s="198" t="str">
        <f t="shared" ca="1" si="18"/>
        <v/>
      </c>
      <c r="P21" s="199" t="str">
        <f t="shared" ca="1" si="6"/>
        <v/>
      </c>
      <c r="Q21" s="200" t="str">
        <f t="shared" ca="1" si="19"/>
        <v/>
      </c>
      <c r="R21" s="196">
        <f t="shared" ca="1" si="7"/>
        <v>0</v>
      </c>
      <c r="S21" s="197">
        <f t="shared" ca="1" si="20"/>
        <v>0</v>
      </c>
      <c r="T21" s="198">
        <f t="shared" ca="1" si="8"/>
        <v>0</v>
      </c>
      <c r="U21" s="199">
        <f t="shared" ca="1" si="9"/>
        <v>0</v>
      </c>
      <c r="V21" s="200">
        <f t="shared" ca="1" si="10"/>
        <v>0</v>
      </c>
      <c r="W21" s="196">
        <f t="shared" ca="1" si="11"/>
        <v>0</v>
      </c>
      <c r="X21" s="197">
        <f t="shared" ca="1" si="21"/>
        <v>0</v>
      </c>
      <c r="Y21" s="198">
        <f t="shared" ca="1" si="12"/>
        <v>0</v>
      </c>
      <c r="Z21" s="199">
        <f t="shared" ca="1" si="13"/>
        <v>0</v>
      </c>
      <c r="AA21" s="200">
        <f t="shared" ca="1" si="14"/>
        <v>0</v>
      </c>
      <c r="AB21" s="196">
        <f t="shared" ca="1" si="22"/>
        <v>0</v>
      </c>
      <c r="BA21" s="209" t="str">
        <f t="shared" ca="1" si="23"/>
        <v/>
      </c>
      <c r="BB21" s="209" t="str">
        <f t="shared" ca="1" si="24"/>
        <v/>
      </c>
    </row>
    <row r="22" spans="1:54" ht="33" customHeight="1">
      <c r="A22" s="192">
        <f t="shared" si="15"/>
        <v>18</v>
      </c>
      <c r="B22" s="194" t="str">
        <f t="shared" ca="1" si="16"/>
        <v/>
      </c>
      <c r="C22" s="194" t="str">
        <f t="shared" ca="1" si="0"/>
        <v/>
      </c>
      <c r="D22" s="194" t="str">
        <f t="shared" ca="1" si="1"/>
        <v/>
      </c>
      <c r="E22" s="194" t="str">
        <f t="shared" ca="1" si="2"/>
        <v/>
      </c>
      <c r="F22" s="194" t="str">
        <f t="shared" ca="1" si="3"/>
        <v/>
      </c>
      <c r="G22" s="194" t="str">
        <f t="shared" ca="1" si="4"/>
        <v/>
      </c>
      <c r="H22" s="181" t="s">
        <v>212</v>
      </c>
      <c r="I22" s="182"/>
      <c r="J22" s="183"/>
      <c r="K22" s="184"/>
      <c r="L22" s="185"/>
      <c r="M22" s="196">
        <f t="shared" si="5"/>
        <v>0</v>
      </c>
      <c r="N22" s="197" t="str">
        <f t="shared" ca="1" si="17"/>
        <v/>
      </c>
      <c r="O22" s="198" t="str">
        <f t="shared" ca="1" si="18"/>
        <v/>
      </c>
      <c r="P22" s="199" t="str">
        <f t="shared" ca="1" si="6"/>
        <v/>
      </c>
      <c r="Q22" s="200" t="str">
        <f t="shared" ca="1" si="19"/>
        <v/>
      </c>
      <c r="R22" s="196">
        <f t="shared" ca="1" si="7"/>
        <v>0</v>
      </c>
      <c r="S22" s="197">
        <f t="shared" ca="1" si="20"/>
        <v>0</v>
      </c>
      <c r="T22" s="198">
        <f t="shared" ca="1" si="8"/>
        <v>0</v>
      </c>
      <c r="U22" s="199">
        <f t="shared" ca="1" si="9"/>
        <v>0</v>
      </c>
      <c r="V22" s="200">
        <f t="shared" ca="1" si="10"/>
        <v>0</v>
      </c>
      <c r="W22" s="196">
        <f t="shared" ca="1" si="11"/>
        <v>0</v>
      </c>
      <c r="X22" s="197">
        <f t="shared" ca="1" si="21"/>
        <v>0</v>
      </c>
      <c r="Y22" s="198">
        <f t="shared" ca="1" si="12"/>
        <v>0</v>
      </c>
      <c r="Z22" s="199">
        <f t="shared" ca="1" si="13"/>
        <v>0</v>
      </c>
      <c r="AA22" s="200">
        <f t="shared" ca="1" si="14"/>
        <v>0</v>
      </c>
      <c r="AB22" s="196">
        <f t="shared" ca="1" si="22"/>
        <v>0</v>
      </c>
      <c r="BA22" s="209" t="str">
        <f t="shared" ca="1" si="23"/>
        <v/>
      </c>
      <c r="BB22" s="209" t="str">
        <f t="shared" ca="1" si="24"/>
        <v/>
      </c>
    </row>
    <row r="23" spans="1:54" ht="33" customHeight="1">
      <c r="A23" s="192">
        <f t="shared" si="15"/>
        <v>19</v>
      </c>
      <c r="B23" s="194" t="str">
        <f t="shared" ca="1" si="16"/>
        <v/>
      </c>
      <c r="C23" s="194" t="str">
        <f t="shared" ca="1" si="0"/>
        <v/>
      </c>
      <c r="D23" s="194" t="str">
        <f t="shared" ca="1" si="1"/>
        <v/>
      </c>
      <c r="E23" s="194" t="str">
        <f t="shared" ca="1" si="2"/>
        <v/>
      </c>
      <c r="F23" s="194" t="str">
        <f t="shared" ca="1" si="3"/>
        <v/>
      </c>
      <c r="G23" s="194" t="str">
        <f t="shared" ca="1" si="4"/>
        <v/>
      </c>
      <c r="H23" s="181" t="s">
        <v>212</v>
      </c>
      <c r="I23" s="182"/>
      <c r="J23" s="183"/>
      <c r="K23" s="184"/>
      <c r="L23" s="185"/>
      <c r="M23" s="196">
        <f t="shared" si="5"/>
        <v>0</v>
      </c>
      <c r="N23" s="197" t="str">
        <f t="shared" ca="1" si="17"/>
        <v/>
      </c>
      <c r="O23" s="198" t="str">
        <f t="shared" ca="1" si="18"/>
        <v/>
      </c>
      <c r="P23" s="199" t="str">
        <f t="shared" ca="1" si="6"/>
        <v/>
      </c>
      <c r="Q23" s="200" t="str">
        <f t="shared" ca="1" si="19"/>
        <v/>
      </c>
      <c r="R23" s="196">
        <f t="shared" ca="1" si="7"/>
        <v>0</v>
      </c>
      <c r="S23" s="197">
        <f t="shared" ca="1" si="20"/>
        <v>0</v>
      </c>
      <c r="T23" s="198">
        <f t="shared" ca="1" si="8"/>
        <v>0</v>
      </c>
      <c r="U23" s="199">
        <f t="shared" ca="1" si="9"/>
        <v>0</v>
      </c>
      <c r="V23" s="200">
        <f t="shared" ca="1" si="10"/>
        <v>0</v>
      </c>
      <c r="W23" s="196">
        <f t="shared" ca="1" si="11"/>
        <v>0</v>
      </c>
      <c r="X23" s="197">
        <f t="shared" ca="1" si="21"/>
        <v>0</v>
      </c>
      <c r="Y23" s="198">
        <f t="shared" ca="1" si="12"/>
        <v>0</v>
      </c>
      <c r="Z23" s="199">
        <f t="shared" ca="1" si="13"/>
        <v>0</v>
      </c>
      <c r="AA23" s="200">
        <f t="shared" ca="1" si="14"/>
        <v>0</v>
      </c>
      <c r="AB23" s="196">
        <f t="shared" ca="1" si="22"/>
        <v>0</v>
      </c>
      <c r="BA23" s="209" t="str">
        <f t="shared" ca="1" si="23"/>
        <v/>
      </c>
      <c r="BB23" s="209" t="str">
        <f t="shared" ca="1" si="24"/>
        <v/>
      </c>
    </row>
    <row r="24" spans="1:54" ht="33" customHeight="1">
      <c r="A24" s="192">
        <f t="shared" si="15"/>
        <v>20</v>
      </c>
      <c r="B24" s="194" t="str">
        <f t="shared" ca="1" si="16"/>
        <v/>
      </c>
      <c r="C24" s="194" t="str">
        <f t="shared" ca="1" si="0"/>
        <v/>
      </c>
      <c r="D24" s="194" t="str">
        <f t="shared" ca="1" si="1"/>
        <v/>
      </c>
      <c r="E24" s="194" t="str">
        <f t="shared" ca="1" si="2"/>
        <v/>
      </c>
      <c r="F24" s="194" t="str">
        <f t="shared" ca="1" si="3"/>
        <v/>
      </c>
      <c r="G24" s="194" t="str">
        <f t="shared" ca="1" si="4"/>
        <v/>
      </c>
      <c r="H24" s="181" t="s">
        <v>212</v>
      </c>
      <c r="I24" s="182"/>
      <c r="J24" s="183"/>
      <c r="K24" s="184"/>
      <c r="L24" s="185"/>
      <c r="M24" s="196">
        <f t="shared" si="5"/>
        <v>0</v>
      </c>
      <c r="N24" s="197" t="str">
        <f t="shared" ca="1" si="17"/>
        <v/>
      </c>
      <c r="O24" s="198" t="str">
        <f t="shared" ca="1" si="18"/>
        <v/>
      </c>
      <c r="P24" s="199" t="str">
        <f t="shared" ca="1" si="6"/>
        <v/>
      </c>
      <c r="Q24" s="200" t="str">
        <f t="shared" ca="1" si="19"/>
        <v/>
      </c>
      <c r="R24" s="196">
        <f t="shared" ca="1" si="7"/>
        <v>0</v>
      </c>
      <c r="S24" s="197">
        <f t="shared" ca="1" si="20"/>
        <v>0</v>
      </c>
      <c r="T24" s="198">
        <f t="shared" ca="1" si="8"/>
        <v>0</v>
      </c>
      <c r="U24" s="199">
        <f t="shared" ca="1" si="9"/>
        <v>0</v>
      </c>
      <c r="V24" s="200">
        <f t="shared" ca="1" si="10"/>
        <v>0</v>
      </c>
      <c r="W24" s="196">
        <f t="shared" ca="1" si="11"/>
        <v>0</v>
      </c>
      <c r="X24" s="197">
        <f t="shared" ca="1" si="21"/>
        <v>0</v>
      </c>
      <c r="Y24" s="198">
        <f t="shared" ca="1" si="12"/>
        <v>0</v>
      </c>
      <c r="Z24" s="199">
        <f t="shared" ca="1" si="13"/>
        <v>0</v>
      </c>
      <c r="AA24" s="200">
        <f t="shared" ca="1" si="14"/>
        <v>0</v>
      </c>
      <c r="AB24" s="196">
        <f t="shared" ca="1" si="22"/>
        <v>0</v>
      </c>
      <c r="BA24" s="209" t="str">
        <f t="shared" ca="1" si="23"/>
        <v/>
      </c>
      <c r="BB24" s="209" t="str">
        <f t="shared" ca="1" si="24"/>
        <v/>
      </c>
    </row>
    <row r="25" spans="1:54" ht="33" customHeight="1">
      <c r="A25" s="192">
        <f t="shared" si="15"/>
        <v>21</v>
      </c>
      <c r="B25" s="194" t="str">
        <f t="shared" ca="1" si="16"/>
        <v/>
      </c>
      <c r="C25" s="194" t="str">
        <f t="shared" ca="1" si="0"/>
        <v/>
      </c>
      <c r="D25" s="194" t="str">
        <f t="shared" ca="1" si="1"/>
        <v/>
      </c>
      <c r="E25" s="194" t="str">
        <f t="shared" ca="1" si="2"/>
        <v/>
      </c>
      <c r="F25" s="194" t="str">
        <f t="shared" ca="1" si="3"/>
        <v/>
      </c>
      <c r="G25" s="194" t="str">
        <f t="shared" ca="1" si="4"/>
        <v/>
      </c>
      <c r="H25" s="181" t="s">
        <v>212</v>
      </c>
      <c r="I25" s="182"/>
      <c r="J25" s="183"/>
      <c r="K25" s="184"/>
      <c r="L25" s="185"/>
      <c r="M25" s="196">
        <f t="shared" si="5"/>
        <v>0</v>
      </c>
      <c r="N25" s="197" t="str">
        <f t="shared" ca="1" si="17"/>
        <v/>
      </c>
      <c r="O25" s="198" t="str">
        <f t="shared" ca="1" si="18"/>
        <v/>
      </c>
      <c r="P25" s="199" t="str">
        <f t="shared" ca="1" si="6"/>
        <v/>
      </c>
      <c r="Q25" s="200" t="str">
        <f t="shared" ca="1" si="19"/>
        <v/>
      </c>
      <c r="R25" s="196">
        <f t="shared" ca="1" si="7"/>
        <v>0</v>
      </c>
      <c r="S25" s="197">
        <f t="shared" ca="1" si="20"/>
        <v>0</v>
      </c>
      <c r="T25" s="198">
        <f t="shared" ca="1" si="8"/>
        <v>0</v>
      </c>
      <c r="U25" s="199">
        <f t="shared" ca="1" si="9"/>
        <v>0</v>
      </c>
      <c r="V25" s="200">
        <f t="shared" ca="1" si="10"/>
        <v>0</v>
      </c>
      <c r="W25" s="196">
        <f t="shared" ca="1" si="11"/>
        <v>0</v>
      </c>
      <c r="X25" s="197">
        <f t="shared" ca="1" si="21"/>
        <v>0</v>
      </c>
      <c r="Y25" s="198">
        <f t="shared" ca="1" si="12"/>
        <v>0</v>
      </c>
      <c r="Z25" s="199">
        <f t="shared" ca="1" si="13"/>
        <v>0</v>
      </c>
      <c r="AA25" s="200">
        <f t="shared" ca="1" si="14"/>
        <v>0</v>
      </c>
      <c r="AB25" s="196">
        <f t="shared" ca="1" si="22"/>
        <v>0</v>
      </c>
      <c r="BA25" s="209" t="str">
        <f t="shared" ca="1" si="23"/>
        <v/>
      </c>
      <c r="BB25" s="209" t="str">
        <f t="shared" ca="1" si="24"/>
        <v/>
      </c>
    </row>
    <row r="26" spans="1:54" ht="33" customHeight="1">
      <c r="A26" s="192">
        <f t="shared" si="15"/>
        <v>22</v>
      </c>
      <c r="B26" s="194" t="str">
        <f t="shared" ca="1" si="16"/>
        <v/>
      </c>
      <c r="C26" s="194" t="str">
        <f t="shared" ca="1" si="0"/>
        <v/>
      </c>
      <c r="D26" s="194" t="str">
        <f t="shared" ca="1" si="1"/>
        <v/>
      </c>
      <c r="E26" s="194" t="str">
        <f t="shared" ca="1" si="2"/>
        <v/>
      </c>
      <c r="F26" s="194" t="str">
        <f t="shared" ca="1" si="3"/>
        <v/>
      </c>
      <c r="G26" s="194" t="str">
        <f t="shared" ca="1" si="4"/>
        <v/>
      </c>
      <c r="H26" s="181" t="s">
        <v>212</v>
      </c>
      <c r="I26" s="182"/>
      <c r="J26" s="183"/>
      <c r="K26" s="184"/>
      <c r="L26" s="185"/>
      <c r="M26" s="196">
        <f t="shared" si="5"/>
        <v>0</v>
      </c>
      <c r="N26" s="197" t="str">
        <f t="shared" ca="1" si="17"/>
        <v/>
      </c>
      <c r="O26" s="198" t="str">
        <f t="shared" ca="1" si="18"/>
        <v/>
      </c>
      <c r="P26" s="199" t="str">
        <f t="shared" ca="1" si="6"/>
        <v/>
      </c>
      <c r="Q26" s="200" t="str">
        <f t="shared" ca="1" si="19"/>
        <v/>
      </c>
      <c r="R26" s="196">
        <f t="shared" ca="1" si="7"/>
        <v>0</v>
      </c>
      <c r="S26" s="197">
        <f t="shared" ca="1" si="20"/>
        <v>0</v>
      </c>
      <c r="T26" s="198">
        <f t="shared" ca="1" si="8"/>
        <v>0</v>
      </c>
      <c r="U26" s="199">
        <f t="shared" ca="1" si="9"/>
        <v>0</v>
      </c>
      <c r="V26" s="200">
        <f t="shared" ca="1" si="10"/>
        <v>0</v>
      </c>
      <c r="W26" s="196">
        <f t="shared" ca="1" si="11"/>
        <v>0</v>
      </c>
      <c r="X26" s="197">
        <f t="shared" ca="1" si="21"/>
        <v>0</v>
      </c>
      <c r="Y26" s="198">
        <f t="shared" ca="1" si="12"/>
        <v>0</v>
      </c>
      <c r="Z26" s="199">
        <f t="shared" ca="1" si="13"/>
        <v>0</v>
      </c>
      <c r="AA26" s="200">
        <f t="shared" ca="1" si="14"/>
        <v>0</v>
      </c>
      <c r="AB26" s="196">
        <f t="shared" ca="1" si="22"/>
        <v>0</v>
      </c>
      <c r="BA26" s="209" t="str">
        <f t="shared" ca="1" si="23"/>
        <v/>
      </c>
      <c r="BB26" s="209" t="str">
        <f t="shared" ca="1" si="24"/>
        <v/>
      </c>
    </row>
    <row r="27" spans="1:54" ht="33" customHeight="1">
      <c r="A27" s="192">
        <f t="shared" si="15"/>
        <v>23</v>
      </c>
      <c r="B27" s="194" t="str">
        <f t="shared" ca="1" si="16"/>
        <v/>
      </c>
      <c r="C27" s="194" t="str">
        <f t="shared" ca="1" si="0"/>
        <v/>
      </c>
      <c r="D27" s="194" t="str">
        <f t="shared" ca="1" si="1"/>
        <v/>
      </c>
      <c r="E27" s="194" t="str">
        <f t="shared" ca="1" si="2"/>
        <v/>
      </c>
      <c r="F27" s="194" t="str">
        <f t="shared" ca="1" si="3"/>
        <v/>
      </c>
      <c r="G27" s="194" t="str">
        <f t="shared" ca="1" si="4"/>
        <v/>
      </c>
      <c r="H27" s="181" t="s">
        <v>212</v>
      </c>
      <c r="I27" s="182"/>
      <c r="J27" s="183"/>
      <c r="K27" s="184"/>
      <c r="L27" s="185"/>
      <c r="M27" s="196">
        <f t="shared" si="5"/>
        <v>0</v>
      </c>
      <c r="N27" s="197" t="str">
        <f t="shared" ca="1" si="17"/>
        <v/>
      </c>
      <c r="O27" s="198" t="str">
        <f t="shared" ca="1" si="18"/>
        <v/>
      </c>
      <c r="P27" s="199" t="str">
        <f t="shared" ca="1" si="6"/>
        <v/>
      </c>
      <c r="Q27" s="200" t="str">
        <f t="shared" ca="1" si="19"/>
        <v/>
      </c>
      <c r="R27" s="196">
        <f t="shared" ca="1" si="7"/>
        <v>0</v>
      </c>
      <c r="S27" s="197">
        <f t="shared" ca="1" si="20"/>
        <v>0</v>
      </c>
      <c r="T27" s="198">
        <f t="shared" ca="1" si="8"/>
        <v>0</v>
      </c>
      <c r="U27" s="199">
        <f t="shared" ca="1" si="9"/>
        <v>0</v>
      </c>
      <c r="V27" s="200">
        <f t="shared" ca="1" si="10"/>
        <v>0</v>
      </c>
      <c r="W27" s="196">
        <f t="shared" ca="1" si="11"/>
        <v>0</v>
      </c>
      <c r="X27" s="197">
        <f t="shared" ca="1" si="21"/>
        <v>0</v>
      </c>
      <c r="Y27" s="198">
        <f t="shared" ca="1" si="12"/>
        <v>0</v>
      </c>
      <c r="Z27" s="199">
        <f t="shared" ca="1" si="13"/>
        <v>0</v>
      </c>
      <c r="AA27" s="200">
        <f t="shared" ca="1" si="14"/>
        <v>0</v>
      </c>
      <c r="AB27" s="196">
        <f t="shared" ca="1" si="22"/>
        <v>0</v>
      </c>
      <c r="BA27" s="209" t="str">
        <f t="shared" ca="1" si="23"/>
        <v/>
      </c>
      <c r="BB27" s="209" t="str">
        <f t="shared" ca="1" si="24"/>
        <v/>
      </c>
    </row>
    <row r="28" spans="1:54" ht="33" customHeight="1">
      <c r="A28" s="192">
        <f t="shared" si="15"/>
        <v>24</v>
      </c>
      <c r="B28" s="194" t="str">
        <f t="shared" ca="1" si="16"/>
        <v/>
      </c>
      <c r="C28" s="194" t="str">
        <f t="shared" ca="1" si="0"/>
        <v/>
      </c>
      <c r="D28" s="194" t="str">
        <f t="shared" ca="1" si="1"/>
        <v/>
      </c>
      <c r="E28" s="194" t="str">
        <f t="shared" ca="1" si="2"/>
        <v/>
      </c>
      <c r="F28" s="194" t="str">
        <f t="shared" ca="1" si="3"/>
        <v/>
      </c>
      <c r="G28" s="194" t="str">
        <f t="shared" ca="1" si="4"/>
        <v/>
      </c>
      <c r="H28" s="181" t="s">
        <v>212</v>
      </c>
      <c r="I28" s="182"/>
      <c r="J28" s="183"/>
      <c r="K28" s="184"/>
      <c r="L28" s="185"/>
      <c r="M28" s="196">
        <f t="shared" si="5"/>
        <v>0</v>
      </c>
      <c r="N28" s="197" t="str">
        <f t="shared" ca="1" si="17"/>
        <v/>
      </c>
      <c r="O28" s="198" t="str">
        <f t="shared" ca="1" si="18"/>
        <v/>
      </c>
      <c r="P28" s="199" t="str">
        <f t="shared" ca="1" si="6"/>
        <v/>
      </c>
      <c r="Q28" s="200" t="str">
        <f t="shared" ca="1" si="19"/>
        <v/>
      </c>
      <c r="R28" s="196">
        <f t="shared" ca="1" si="7"/>
        <v>0</v>
      </c>
      <c r="S28" s="197">
        <f t="shared" ca="1" si="20"/>
        <v>0</v>
      </c>
      <c r="T28" s="198">
        <f t="shared" ca="1" si="8"/>
        <v>0</v>
      </c>
      <c r="U28" s="199">
        <f t="shared" ca="1" si="9"/>
        <v>0</v>
      </c>
      <c r="V28" s="200">
        <f t="shared" ca="1" si="10"/>
        <v>0</v>
      </c>
      <c r="W28" s="196">
        <f t="shared" ca="1" si="11"/>
        <v>0</v>
      </c>
      <c r="X28" s="197">
        <f t="shared" ca="1" si="21"/>
        <v>0</v>
      </c>
      <c r="Y28" s="198">
        <f t="shared" ca="1" si="12"/>
        <v>0</v>
      </c>
      <c r="Z28" s="199">
        <f t="shared" ca="1" si="13"/>
        <v>0</v>
      </c>
      <c r="AA28" s="200">
        <f t="shared" ca="1" si="14"/>
        <v>0</v>
      </c>
      <c r="AB28" s="196">
        <f t="shared" ca="1" si="22"/>
        <v>0</v>
      </c>
      <c r="BA28" s="209" t="str">
        <f t="shared" ca="1" si="23"/>
        <v/>
      </c>
      <c r="BB28" s="209" t="str">
        <f t="shared" ca="1" si="24"/>
        <v/>
      </c>
    </row>
    <row r="29" spans="1:54" ht="33" customHeight="1" thickBot="1">
      <c r="A29" s="192">
        <f t="shared" si="15"/>
        <v>25</v>
      </c>
      <c r="B29" s="194" t="str">
        <f t="shared" ca="1" si="16"/>
        <v/>
      </c>
      <c r="C29" s="194" t="str">
        <f t="shared" ca="1" si="0"/>
        <v/>
      </c>
      <c r="D29" s="194" t="str">
        <f t="shared" ca="1" si="1"/>
        <v/>
      </c>
      <c r="E29" s="194" t="str">
        <f t="shared" ca="1" si="2"/>
        <v/>
      </c>
      <c r="F29" s="194" t="str">
        <f t="shared" ca="1" si="3"/>
        <v/>
      </c>
      <c r="G29" s="194" t="str">
        <f t="shared" ca="1" si="4"/>
        <v/>
      </c>
      <c r="H29" s="181" t="s">
        <v>212</v>
      </c>
      <c r="I29" s="186"/>
      <c r="J29" s="187"/>
      <c r="K29" s="188"/>
      <c r="L29" s="189"/>
      <c r="M29" s="201">
        <f t="shared" si="5"/>
        <v>0</v>
      </c>
      <c r="N29" s="202" t="str">
        <f t="shared" ca="1" si="17"/>
        <v/>
      </c>
      <c r="O29" s="198" t="str">
        <f t="shared" ca="1" si="18"/>
        <v/>
      </c>
      <c r="P29" s="203" t="str">
        <f t="shared" ca="1" si="6"/>
        <v/>
      </c>
      <c r="Q29" s="200" t="str">
        <f t="shared" ca="1" si="19"/>
        <v/>
      </c>
      <c r="R29" s="201">
        <f t="shared" ca="1" si="7"/>
        <v>0</v>
      </c>
      <c r="S29" s="210">
        <f t="shared" ca="1" si="20"/>
        <v>0</v>
      </c>
      <c r="T29" s="204">
        <f t="shared" ca="1" si="8"/>
        <v>0</v>
      </c>
      <c r="U29" s="205">
        <f t="shared" ca="1" si="9"/>
        <v>0</v>
      </c>
      <c r="V29" s="206">
        <f t="shared" ca="1" si="10"/>
        <v>0</v>
      </c>
      <c r="W29" s="207">
        <f t="shared" ca="1" si="11"/>
        <v>0</v>
      </c>
      <c r="X29" s="210">
        <f t="shared" ca="1" si="21"/>
        <v>0</v>
      </c>
      <c r="Y29" s="204">
        <f t="shared" ca="1" si="12"/>
        <v>0</v>
      </c>
      <c r="Z29" s="205">
        <f t="shared" ca="1" si="13"/>
        <v>0</v>
      </c>
      <c r="AA29" s="206">
        <f t="shared" ca="1" si="14"/>
        <v>0</v>
      </c>
      <c r="AB29" s="207">
        <f t="shared" ca="1" si="22"/>
        <v>0</v>
      </c>
      <c r="BA29" s="209" t="str">
        <f t="shared" ca="1" si="23"/>
        <v/>
      </c>
      <c r="BB29" s="209" t="str">
        <f t="shared" ca="1" si="24"/>
        <v/>
      </c>
    </row>
    <row r="30" spans="1:54" ht="33" customHeight="1">
      <c r="A30" s="297" t="s">
        <v>262</v>
      </c>
      <c r="B30" s="297"/>
      <c r="C30" s="297"/>
      <c r="D30" s="299" t="s">
        <v>218</v>
      </c>
      <c r="E30" s="190"/>
      <c r="F30" s="190"/>
      <c r="G30" s="190"/>
      <c r="H30" s="309" t="s">
        <v>199</v>
      </c>
      <c r="I30" s="301">
        <f t="shared" ref="I30:AB30" si="25">SUM(I5:I29)</f>
        <v>652</v>
      </c>
      <c r="J30" s="303">
        <f t="shared" si="25"/>
        <v>892</v>
      </c>
      <c r="K30" s="303">
        <f t="shared" si="25"/>
        <v>1.5</v>
      </c>
      <c r="L30" s="303">
        <f t="shared" si="25"/>
        <v>200</v>
      </c>
      <c r="M30" s="305">
        <f t="shared" si="25"/>
        <v>1745.5</v>
      </c>
      <c r="N30" s="301">
        <f t="shared" ca="1" si="25"/>
        <v>651</v>
      </c>
      <c r="O30" s="303">
        <f t="shared" ca="1" si="25"/>
        <v>892</v>
      </c>
      <c r="P30" s="303">
        <f t="shared" ca="1" si="25"/>
        <v>1.5</v>
      </c>
      <c r="Q30" s="303">
        <f t="shared" ca="1" si="25"/>
        <v>200</v>
      </c>
      <c r="R30" s="305">
        <f t="shared" ca="1" si="25"/>
        <v>1744.5</v>
      </c>
      <c r="S30" s="301">
        <f t="shared" ca="1" si="20"/>
        <v>651</v>
      </c>
      <c r="T30" s="303">
        <f t="shared" ca="1" si="8"/>
        <v>892</v>
      </c>
      <c r="U30" s="303">
        <f t="shared" ca="1" si="9"/>
        <v>1.5</v>
      </c>
      <c r="V30" s="303">
        <f t="shared" ca="1" si="10"/>
        <v>200</v>
      </c>
      <c r="W30" s="305">
        <f t="shared" ca="1" si="11"/>
        <v>1744.5</v>
      </c>
      <c r="X30" s="301">
        <f t="shared" ca="1" si="25"/>
        <v>1</v>
      </c>
      <c r="Y30" s="303">
        <f t="shared" ca="1" si="25"/>
        <v>0</v>
      </c>
      <c r="Z30" s="303">
        <f t="shared" ca="1" si="25"/>
        <v>0</v>
      </c>
      <c r="AA30" s="303">
        <f t="shared" ca="1" si="25"/>
        <v>0</v>
      </c>
      <c r="AB30" s="307">
        <f t="shared" ca="1" si="25"/>
        <v>1</v>
      </c>
      <c r="BA30" s="209" t="str">
        <f ca="1">IFERROR(INDIRECT("個票"&amp;#REF!&amp;"！$m$22"),"")</f>
        <v/>
      </c>
      <c r="BB30" s="209" t="str">
        <f ca="1">IFERROR(INDIRECT("個票"&amp;#REF!&amp;"！$v$22"),"")</f>
        <v/>
      </c>
    </row>
    <row r="31" spans="1:54" customFormat="1" ht="33" customHeight="1" thickBot="1">
      <c r="A31" s="298"/>
      <c r="B31" s="298"/>
      <c r="C31" s="298"/>
      <c r="D31" s="300"/>
      <c r="E31" s="191"/>
      <c r="F31" s="191"/>
      <c r="G31" s="191"/>
      <c r="H31" s="310"/>
      <c r="I31" s="302"/>
      <c r="J31" s="304"/>
      <c r="K31" s="304"/>
      <c r="L31" s="304"/>
      <c r="M31" s="306"/>
      <c r="N31" s="302"/>
      <c r="O31" s="304"/>
      <c r="P31" s="304"/>
      <c r="Q31" s="304"/>
      <c r="R31" s="306"/>
      <c r="S31" s="302">
        <f t="shared" si="20"/>
        <v>0</v>
      </c>
      <c r="T31" s="304">
        <f t="shared" si="8"/>
        <v>0</v>
      </c>
      <c r="U31" s="304">
        <f t="shared" si="9"/>
        <v>0</v>
      </c>
      <c r="V31" s="304">
        <f t="shared" si="10"/>
        <v>0</v>
      </c>
      <c r="W31" s="306">
        <f t="shared" si="11"/>
        <v>0</v>
      </c>
      <c r="X31" s="302"/>
      <c r="Y31" s="304"/>
      <c r="Z31" s="304"/>
      <c r="AA31" s="304"/>
      <c r="AB31" s="308"/>
    </row>
    <row r="32" spans="1:54" customFormat="1" ht="16.5" customHeight="1">
      <c r="A32" s="21"/>
      <c r="B32" s="16"/>
      <c r="C32" s="20" t="s">
        <v>95</v>
      </c>
      <c r="S32" s="211" t="str">
        <f ca="1">IFERROR(INDIRECT("個票"&amp;$A28&amp;"！$an$21"),"")</f>
        <v/>
      </c>
      <c r="X32" s="211" t="str">
        <f ca="1">IFERROR(INDIRECT("個票"&amp;$A28&amp;"！$an$21"),"")</f>
        <v/>
      </c>
    </row>
    <row r="33" spans="1:24" customFormat="1" ht="16.5" customHeight="1">
      <c r="A33" s="21"/>
      <c r="B33" s="16"/>
      <c r="C33" s="20"/>
      <c r="S33" s="211" t="str">
        <f t="shared" ref="S33" ca="1" si="26">IFERROR(INDIRECT("個票"&amp;$A29&amp;"！$an$21"),"")</f>
        <v/>
      </c>
      <c r="X33" s="211" t="str">
        <f t="shared" ref="X33" ca="1" si="27">IFERROR(INDIRECT("個票"&amp;$A29&amp;"！$an$21"),"")</f>
        <v/>
      </c>
    </row>
    <row r="34" spans="1:24" customFormat="1" ht="16.5" customHeight="1">
      <c r="A34" s="22"/>
      <c r="B34" s="16"/>
      <c r="C34" s="23"/>
      <c r="S34" s="16"/>
      <c r="X34" s="16"/>
    </row>
    <row r="35" spans="1:24" customFormat="1" ht="16.5" customHeight="1">
      <c r="A35" s="22"/>
      <c r="B35" s="16"/>
      <c r="C35" s="23"/>
    </row>
    <row r="36" spans="1:24" customFormat="1" ht="22.5" customHeight="1"/>
    <row r="37" spans="1:24" customFormat="1" ht="22.5" customHeight="1"/>
    <row r="38" spans="1:24" customFormat="1" ht="22.5" customHeight="1"/>
    <row r="39" spans="1:24" customFormat="1" ht="22.5" customHeight="1"/>
    <row r="40" spans="1:24" customFormat="1" ht="22.5" customHeight="1"/>
    <row r="41" spans="1:24" customFormat="1" ht="22.5" customHeight="1"/>
    <row r="42" spans="1:24" customFormat="1" ht="22.5" customHeight="1"/>
    <row r="43" spans="1:24" customFormat="1" ht="22.5" customHeight="1"/>
    <row r="44" spans="1:24" customFormat="1" ht="22.5" customHeight="1"/>
    <row r="45" spans="1:24" customFormat="1" ht="22.5" customHeight="1"/>
    <row r="46" spans="1:24" customFormat="1" ht="22.5" customHeight="1"/>
    <row r="47" spans="1:24">
      <c r="S47"/>
      <c r="X47"/>
    </row>
    <row r="48" spans="1:24">
      <c r="S48"/>
      <c r="X48"/>
    </row>
    <row r="49" spans="19:24">
      <c r="S49"/>
      <c r="X49"/>
    </row>
    <row r="50" spans="19:24">
      <c r="S50"/>
      <c r="X50"/>
    </row>
  </sheetData>
  <mergeCells count="39">
    <mergeCell ref="G3:G4"/>
    <mergeCell ref="H3:H4"/>
    <mergeCell ref="X3:AB3"/>
    <mergeCell ref="A3:A4"/>
    <mergeCell ref="B3:B4"/>
    <mergeCell ref="C3:C4"/>
    <mergeCell ref="D3:D4"/>
    <mergeCell ref="E3:E4"/>
    <mergeCell ref="F3:F4"/>
    <mergeCell ref="I3:M3"/>
    <mergeCell ref="N3:R3"/>
    <mergeCell ref="S3:W3"/>
    <mergeCell ref="L30:L31"/>
    <mergeCell ref="H30:H31"/>
    <mergeCell ref="I30:I31"/>
    <mergeCell ref="J30:J31"/>
    <mergeCell ref="K30:K31"/>
    <mergeCell ref="AB30:AB31"/>
    <mergeCell ref="N30:N31"/>
    <mergeCell ref="O30:O31"/>
    <mergeCell ref="P30:P31"/>
    <mergeCell ref="Q30:Q31"/>
    <mergeCell ref="R30:R31"/>
    <mergeCell ref="I1:L2"/>
    <mergeCell ref="N1:Q2"/>
    <mergeCell ref="S1:V2"/>
    <mergeCell ref="X1:AA2"/>
    <mergeCell ref="A30:C31"/>
    <mergeCell ref="D30:D31"/>
    <mergeCell ref="S30:S31"/>
    <mergeCell ref="T30:T31"/>
    <mergeCell ref="U30:U31"/>
    <mergeCell ref="V30:V31"/>
    <mergeCell ref="W30:W31"/>
    <mergeCell ref="X30:X31"/>
    <mergeCell ref="Y30:Y31"/>
    <mergeCell ref="Z30:Z31"/>
    <mergeCell ref="AA30:AA31"/>
    <mergeCell ref="M30:M31"/>
  </mergeCells>
  <phoneticPr fontId="4"/>
  <printOptions horizontalCentered="1"/>
  <pageMargins left="0.19685039370078741" right="0.19685039370078741" top="0.59055118110236227" bottom="0.39370078740157483" header="0" footer="0"/>
  <pageSetup paperSize="9" scale="57" orientation="landscape" r:id="rId1"/>
  <legacyDrawing r:id="rId2"/>
  <extLst>
    <ext xmlns:mx="http://schemas.microsoft.com/office/mac/excel/2008/main" uri="{64002731-A6B0-56B0-2670-7721B7C09600}">
      <mx:PLV Mode="0" OnePage="0" WScale="81"/>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2"/>
  <sheetViews>
    <sheetView showZeros="0" topLeftCell="A22" zoomScale="130" zoomScaleNormal="130" zoomScaleSheetLayoutView="130" zoomScalePageLayoutView="130" workbookViewId="0">
      <selection activeCell="O7" sqref="O7:S7"/>
    </sheetView>
  </sheetViews>
  <sheetFormatPr defaultColWidth="2.125" defaultRowHeight="13.5"/>
  <cols>
    <col min="1" max="1" width="2.125" style="16" customWidth="1"/>
    <col min="2" max="7" width="2.125" style="16"/>
    <col min="8" max="19" width="2.375" style="16" bestFit="1" customWidth="1"/>
    <col min="20" max="39" width="2.125" style="16"/>
    <col min="40" max="40" width="4.125" style="16" hidden="1" customWidth="1"/>
    <col min="41" max="47" width="2.125" style="16" hidden="1" customWidth="1"/>
    <col min="48" max="48" width="1" style="16" customWidth="1"/>
    <col min="49" max="78" width="2.125" style="16"/>
    <col min="79" max="79" width="49.125" style="16" hidden="1" customWidth="1"/>
    <col min="80" max="84" width="8.125" style="16" hidden="1" customWidth="1"/>
    <col min="85" max="87" width="8.125" style="16" customWidth="1"/>
    <col min="88" max="16384" width="2.125" style="16"/>
  </cols>
  <sheetData>
    <row r="1" spans="1:84">
      <c r="A1" s="50" t="s">
        <v>133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row>
    <row r="2" spans="1:84" ht="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84">
      <c r="A3" s="323" t="s">
        <v>261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5"/>
      <c r="CA3" s="3"/>
      <c r="CB3" s="28" t="s">
        <v>134</v>
      </c>
      <c r="CC3" s="3"/>
      <c r="CD3" s="3"/>
      <c r="CE3" s="28" t="s">
        <v>135</v>
      </c>
      <c r="CF3" s="3"/>
    </row>
    <row r="4" spans="1:84" ht="4.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CA4" s="3"/>
      <c r="CB4" s="28" t="s">
        <v>136</v>
      </c>
      <c r="CC4" s="28"/>
      <c r="CD4" s="28" t="s">
        <v>137</v>
      </c>
      <c r="CE4" s="28" t="s">
        <v>136</v>
      </c>
      <c r="CF4" s="3"/>
    </row>
    <row r="5" spans="1:84">
      <c r="A5" s="326" t="s">
        <v>138</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8"/>
      <c r="CA5" t="s">
        <v>96</v>
      </c>
      <c r="CB5" s="27">
        <v>892</v>
      </c>
      <c r="CC5" t="s">
        <v>280</v>
      </c>
      <c r="CD5"/>
      <c r="CE5" s="27">
        <v>200</v>
      </c>
      <c r="CF5" t="s">
        <v>280</v>
      </c>
    </row>
    <row r="6" spans="1:84" ht="4.5"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CA6" t="s">
        <v>97</v>
      </c>
      <c r="CB6" s="27">
        <v>1137</v>
      </c>
      <c r="CC6" t="s">
        <v>280</v>
      </c>
      <c r="CD6"/>
      <c r="CE6" s="27">
        <v>200</v>
      </c>
      <c r="CF6" t="s">
        <v>280</v>
      </c>
    </row>
    <row r="7" spans="1:84" ht="27.75" customHeight="1">
      <c r="A7" s="329" t="s">
        <v>139</v>
      </c>
      <c r="B7" s="330"/>
      <c r="C7" s="330"/>
      <c r="D7" s="330"/>
      <c r="E7" s="330"/>
      <c r="F7" s="330"/>
      <c r="G7" s="331"/>
      <c r="H7" s="332" t="s">
        <v>291</v>
      </c>
      <c r="I7" s="333"/>
      <c r="J7" s="333"/>
      <c r="K7" s="333"/>
      <c r="L7" s="333"/>
      <c r="M7" s="333"/>
      <c r="N7" s="334"/>
      <c r="O7" s="335" t="s">
        <v>12</v>
      </c>
      <c r="P7" s="336"/>
      <c r="Q7" s="336"/>
      <c r="R7" s="336"/>
      <c r="S7" s="337"/>
      <c r="T7" s="338" t="s">
        <v>292</v>
      </c>
      <c r="U7" s="339"/>
      <c r="V7" s="339"/>
      <c r="W7" s="339"/>
      <c r="X7" s="339"/>
      <c r="Y7" s="339"/>
      <c r="Z7" s="339"/>
      <c r="AA7" s="339"/>
      <c r="AB7" s="339"/>
      <c r="AC7" s="339"/>
      <c r="AD7" s="339"/>
      <c r="AE7" s="339"/>
      <c r="AF7" s="339"/>
      <c r="AG7" s="339"/>
      <c r="AH7" s="339"/>
      <c r="AI7" s="339"/>
      <c r="AJ7" s="339"/>
      <c r="AK7" s="339"/>
      <c r="AL7" s="339"/>
      <c r="AM7" s="340"/>
      <c r="CA7" t="s">
        <v>98</v>
      </c>
      <c r="CB7" s="27">
        <v>1480</v>
      </c>
      <c r="CC7" t="s">
        <v>280</v>
      </c>
      <c r="CD7"/>
      <c r="CE7" s="27">
        <v>200</v>
      </c>
      <c r="CF7" t="s">
        <v>280</v>
      </c>
    </row>
    <row r="8" spans="1:84">
      <c r="A8" s="356" t="s">
        <v>140</v>
      </c>
      <c r="B8" s="357"/>
      <c r="C8" s="358"/>
      <c r="D8" s="335" t="s">
        <v>86</v>
      </c>
      <c r="E8" s="336"/>
      <c r="F8" s="336"/>
      <c r="G8" s="337"/>
      <c r="H8" s="335" t="s">
        <v>141</v>
      </c>
      <c r="I8" s="336"/>
      <c r="J8" s="336"/>
      <c r="K8" s="337"/>
      <c r="L8" s="335" t="s">
        <v>85</v>
      </c>
      <c r="M8" s="336"/>
      <c r="N8" s="336"/>
      <c r="O8" s="336"/>
      <c r="P8" s="336"/>
      <c r="Q8" s="336"/>
      <c r="R8" s="336"/>
      <c r="S8" s="336"/>
      <c r="T8" s="336"/>
      <c r="U8" s="336"/>
      <c r="V8" s="336"/>
      <c r="W8" s="336"/>
      <c r="X8" s="336"/>
      <c r="Y8" s="337"/>
      <c r="Z8" s="356" t="s">
        <v>13</v>
      </c>
      <c r="AA8" s="357"/>
      <c r="AB8" s="358"/>
      <c r="AC8" s="335" t="s">
        <v>45</v>
      </c>
      <c r="AD8" s="336"/>
      <c r="AE8" s="336"/>
      <c r="AF8" s="336"/>
      <c r="AG8" s="336"/>
      <c r="AH8" s="341" t="s">
        <v>142</v>
      </c>
      <c r="AI8" s="342"/>
      <c r="AJ8" s="342"/>
      <c r="AK8" s="342"/>
      <c r="AL8" s="342"/>
      <c r="AM8" s="343"/>
      <c r="AV8" s="20"/>
      <c r="CA8" s="24" t="s">
        <v>99</v>
      </c>
      <c r="CB8" s="27">
        <v>384</v>
      </c>
      <c r="CC8" t="s">
        <v>280</v>
      </c>
      <c r="CD8"/>
      <c r="CE8" s="27">
        <v>200</v>
      </c>
      <c r="CF8" t="s">
        <v>280</v>
      </c>
    </row>
    <row r="9" spans="1:84" ht="17.25" customHeight="1">
      <c r="A9" s="359"/>
      <c r="B9" s="360"/>
      <c r="C9" s="361"/>
      <c r="D9" s="344" t="s">
        <v>293</v>
      </c>
      <c r="E9" s="345"/>
      <c r="F9" s="345"/>
      <c r="G9" s="346"/>
      <c r="H9" s="347" t="s">
        <v>26</v>
      </c>
      <c r="I9" s="348"/>
      <c r="J9" s="348"/>
      <c r="K9" s="349"/>
      <c r="L9" s="350" t="s">
        <v>294</v>
      </c>
      <c r="M9" s="351"/>
      <c r="N9" s="351"/>
      <c r="O9" s="351"/>
      <c r="P9" s="351"/>
      <c r="Q9" s="351"/>
      <c r="R9" s="351"/>
      <c r="S9" s="351"/>
      <c r="T9" s="351"/>
      <c r="U9" s="351"/>
      <c r="V9" s="351"/>
      <c r="W9" s="351"/>
      <c r="X9" s="351"/>
      <c r="Y9" s="352"/>
      <c r="Z9" s="359"/>
      <c r="AA9" s="360"/>
      <c r="AB9" s="361"/>
      <c r="AC9" s="350" t="s">
        <v>296</v>
      </c>
      <c r="AD9" s="351"/>
      <c r="AE9" s="351"/>
      <c r="AF9" s="351"/>
      <c r="AG9" s="352"/>
      <c r="AH9" s="353" t="s">
        <v>295</v>
      </c>
      <c r="AI9" s="354"/>
      <c r="AJ9" s="354"/>
      <c r="AK9" s="354"/>
      <c r="AL9" s="354"/>
      <c r="AM9" s="355"/>
      <c r="CA9" t="s">
        <v>100</v>
      </c>
      <c r="CB9" s="27">
        <v>375</v>
      </c>
      <c r="CC9" t="s">
        <v>280</v>
      </c>
      <c r="CD9"/>
      <c r="CE9" s="27">
        <v>200</v>
      </c>
      <c r="CF9" t="s">
        <v>280</v>
      </c>
    </row>
    <row r="10" spans="1:84" s="20" customFormat="1" ht="20.25" customHeight="1" thickBot="1">
      <c r="A10" s="372" t="s">
        <v>143</v>
      </c>
      <c r="B10" s="373"/>
      <c r="C10" s="373"/>
      <c r="D10" s="373"/>
      <c r="E10" s="373"/>
      <c r="F10" s="373"/>
      <c r="G10" s="373"/>
      <c r="H10" s="374" t="s">
        <v>96</v>
      </c>
      <c r="I10" s="375"/>
      <c r="J10" s="376"/>
      <c r="K10" s="376"/>
      <c r="L10" s="376"/>
      <c r="M10" s="376"/>
      <c r="N10" s="376"/>
      <c r="O10" s="376"/>
      <c r="P10" s="376"/>
      <c r="Q10" s="377"/>
      <c r="R10" s="378" t="s">
        <v>79</v>
      </c>
      <c r="S10" s="379"/>
      <c r="T10" s="379"/>
      <c r="U10" s="379"/>
      <c r="V10" s="379"/>
      <c r="W10" s="380"/>
      <c r="X10" s="381">
        <v>15</v>
      </c>
      <c r="Y10" s="382"/>
      <c r="Z10" s="383" t="s">
        <v>144</v>
      </c>
      <c r="AA10" s="342"/>
      <c r="AB10" s="343"/>
      <c r="AC10" s="339">
        <v>20</v>
      </c>
      <c r="AD10" s="339"/>
      <c r="AE10" s="362" t="s">
        <v>80</v>
      </c>
      <c r="AF10" s="363"/>
      <c r="AG10" s="364" t="s">
        <v>145</v>
      </c>
      <c r="AH10" s="365"/>
      <c r="AI10" s="366"/>
      <c r="AJ10" s="339">
        <v>13</v>
      </c>
      <c r="AK10" s="339"/>
      <c r="AL10" s="362" t="s">
        <v>80</v>
      </c>
      <c r="AM10" s="363"/>
      <c r="AP10" s="367"/>
      <c r="AQ10" s="367"/>
      <c r="AR10" s="367"/>
      <c r="AS10" s="367"/>
      <c r="AT10" s="367"/>
      <c r="AU10" s="367"/>
      <c r="CA10" t="s">
        <v>281</v>
      </c>
      <c r="CB10" s="27">
        <v>939</v>
      </c>
      <c r="CC10" t="s">
        <v>280</v>
      </c>
      <c r="CD10"/>
      <c r="CE10" s="27">
        <v>200</v>
      </c>
      <c r="CF10" t="s">
        <v>280</v>
      </c>
    </row>
    <row r="11" spans="1:84" s="20" customFormat="1" ht="18" customHeight="1" thickBot="1">
      <c r="A11" s="368" t="s">
        <v>146</v>
      </c>
      <c r="B11" s="369"/>
      <c r="C11" s="369"/>
      <c r="D11" s="369"/>
      <c r="E11" s="369"/>
      <c r="F11" s="369"/>
      <c r="G11" s="369"/>
      <c r="H11" s="369"/>
      <c r="I11" s="116" t="s">
        <v>297</v>
      </c>
      <c r="J11" s="52" t="s">
        <v>147</v>
      </c>
      <c r="K11" s="31"/>
      <c r="L11" s="53"/>
      <c r="M11" s="53"/>
      <c r="N11" s="53"/>
      <c r="O11" s="53"/>
      <c r="P11" s="53"/>
      <c r="Q11" s="53"/>
      <c r="R11" s="53"/>
      <c r="S11" s="53"/>
      <c r="T11" s="53"/>
      <c r="U11" s="53"/>
      <c r="V11" s="53"/>
      <c r="W11" s="53"/>
      <c r="X11" s="53"/>
      <c r="Y11" s="116" t="s">
        <v>297</v>
      </c>
      <c r="Z11" s="52" t="s">
        <v>148</v>
      </c>
      <c r="AA11" s="31"/>
      <c r="AB11" s="53"/>
      <c r="AC11" s="53"/>
      <c r="AD11" s="53"/>
      <c r="AE11" s="53"/>
      <c r="AF11" s="53"/>
      <c r="AG11" s="53"/>
      <c r="AH11" s="53"/>
      <c r="AI11" s="53"/>
      <c r="AJ11" s="53"/>
      <c r="AK11" s="53"/>
      <c r="AL11" s="53"/>
      <c r="AM11" s="54"/>
      <c r="CA11" t="s">
        <v>282</v>
      </c>
      <c r="CB11" s="27">
        <v>1181</v>
      </c>
      <c r="CC11" t="s">
        <v>280</v>
      </c>
      <c r="CD11"/>
      <c r="CE11" s="27">
        <v>200</v>
      </c>
      <c r="CF11" t="s">
        <v>280</v>
      </c>
    </row>
    <row r="12" spans="1:84" s="20" customFormat="1" ht="18" customHeight="1" thickBot="1">
      <c r="A12" s="370"/>
      <c r="B12" s="371"/>
      <c r="C12" s="371"/>
      <c r="D12" s="371"/>
      <c r="E12" s="371"/>
      <c r="F12" s="371"/>
      <c r="G12" s="371"/>
      <c r="H12" s="371"/>
      <c r="I12" s="116" t="s">
        <v>297</v>
      </c>
      <c r="J12" s="55" t="s">
        <v>149</v>
      </c>
      <c r="K12" s="29"/>
      <c r="L12" s="56"/>
      <c r="M12" s="56"/>
      <c r="N12" s="56"/>
      <c r="O12" s="56"/>
      <c r="P12" s="56"/>
      <c r="Q12" s="56"/>
      <c r="R12" s="56"/>
      <c r="S12" s="56"/>
      <c r="T12" s="56"/>
      <c r="U12" s="29"/>
      <c r="V12" s="56"/>
      <c r="W12" s="56"/>
      <c r="X12" s="56"/>
      <c r="Y12" s="117" t="s">
        <v>297</v>
      </c>
      <c r="Z12" s="29" t="s">
        <v>150</v>
      </c>
      <c r="AA12" s="29"/>
      <c r="AB12" s="56"/>
      <c r="AC12" s="56"/>
      <c r="AD12" s="56"/>
      <c r="AE12" s="56"/>
      <c r="AF12" s="56"/>
      <c r="AG12" s="56"/>
      <c r="AH12" s="56"/>
      <c r="AI12" s="56"/>
      <c r="AJ12" s="56"/>
      <c r="AK12" s="56"/>
      <c r="AL12" s="56"/>
      <c r="AM12" s="57"/>
      <c r="CA12" t="s">
        <v>283</v>
      </c>
      <c r="CB12" s="27">
        <v>1885</v>
      </c>
      <c r="CC12" t="s">
        <v>280</v>
      </c>
      <c r="CD12"/>
      <c r="CE12" s="27">
        <v>200</v>
      </c>
      <c r="CF12" t="s">
        <v>280</v>
      </c>
    </row>
    <row r="13" spans="1:84" s="20" customFormat="1" ht="6" customHeight="1">
      <c r="A13" s="58"/>
      <c r="B13" s="58"/>
      <c r="C13" s="58"/>
      <c r="D13" s="58"/>
      <c r="E13" s="58"/>
      <c r="F13" s="58"/>
      <c r="G13" s="58"/>
      <c r="H13" s="58"/>
      <c r="I13" s="35"/>
      <c r="J13" s="52"/>
      <c r="K13" s="31"/>
      <c r="L13" s="53"/>
      <c r="M13" s="53"/>
      <c r="N13" s="53"/>
      <c r="O13" s="53"/>
      <c r="P13" s="53"/>
      <c r="Q13" s="53"/>
      <c r="R13" s="53"/>
      <c r="S13" s="53"/>
      <c r="T13" s="53"/>
      <c r="U13" s="31"/>
      <c r="V13" s="53"/>
      <c r="W13" s="53"/>
      <c r="X13" s="53"/>
      <c r="Y13" s="59"/>
      <c r="Z13" s="31"/>
      <c r="AA13" s="31"/>
      <c r="AB13" s="53"/>
      <c r="AC13" s="53"/>
      <c r="AD13" s="53"/>
      <c r="AE13" s="53"/>
      <c r="AF13" s="53"/>
      <c r="AG13" s="53"/>
      <c r="AH13" s="53"/>
      <c r="AI13" s="53"/>
      <c r="AJ13" s="53"/>
      <c r="AK13" s="53"/>
      <c r="AL13" s="53"/>
      <c r="AM13" s="53"/>
      <c r="CA13" t="s">
        <v>101</v>
      </c>
      <c r="CB13" s="27">
        <f>CD13*個票1!$AC$10</f>
        <v>880</v>
      </c>
      <c r="CC13" t="s">
        <v>284</v>
      </c>
      <c r="CD13">
        <v>44</v>
      </c>
      <c r="CE13" s="27">
        <v>200</v>
      </c>
      <c r="CF13" t="s">
        <v>280</v>
      </c>
    </row>
    <row r="14" spans="1:84" s="30" customFormat="1" ht="11.25" customHeight="1">
      <c r="A14" s="326" t="s">
        <v>151</v>
      </c>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8"/>
      <c r="CA14" t="s">
        <v>102</v>
      </c>
      <c r="CB14" s="27">
        <f>CD14*個票1!$AC$10</f>
        <v>880</v>
      </c>
      <c r="CC14" t="s">
        <v>284</v>
      </c>
      <c r="CD14">
        <v>44</v>
      </c>
      <c r="CE14" s="27">
        <v>200</v>
      </c>
      <c r="CF14" t="s">
        <v>280</v>
      </c>
    </row>
    <row r="15" spans="1:84" s="30" customFormat="1" ht="3" customHeight="1">
      <c r="A15" s="34"/>
      <c r="B15" s="34"/>
      <c r="C15" s="34"/>
      <c r="D15" s="34"/>
      <c r="E15" s="34"/>
      <c r="F15" s="34"/>
      <c r="G15" s="34"/>
      <c r="H15" s="34"/>
      <c r="I15" s="60"/>
      <c r="J15" s="34"/>
      <c r="K15" s="34"/>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CA15" t="s">
        <v>103</v>
      </c>
      <c r="CB15" s="27">
        <v>534</v>
      </c>
      <c r="CC15" t="s">
        <v>280</v>
      </c>
      <c r="CD15"/>
      <c r="CE15" s="27">
        <v>200</v>
      </c>
      <c r="CF15" t="s">
        <v>280</v>
      </c>
    </row>
    <row r="16" spans="1:84" s="30" customFormat="1" ht="12" customHeight="1">
      <c r="A16" s="136"/>
      <c r="B16" s="136" t="s">
        <v>152</v>
      </c>
      <c r="C16" s="136"/>
      <c r="D16" s="136"/>
      <c r="E16" s="35"/>
      <c r="F16" s="35"/>
      <c r="G16" s="136" t="s">
        <v>153</v>
      </c>
      <c r="H16" s="136"/>
      <c r="I16" s="136"/>
      <c r="J16" s="35"/>
      <c r="K16" s="35"/>
      <c r="L16" s="35"/>
      <c r="M16" s="136" t="s">
        <v>154</v>
      </c>
      <c r="N16" s="136"/>
      <c r="O16" s="136"/>
      <c r="P16" s="136"/>
      <c r="Q16" s="136"/>
      <c r="R16" s="136" t="s">
        <v>4</v>
      </c>
      <c r="S16" s="136"/>
      <c r="T16" s="61"/>
      <c r="U16" s="61"/>
      <c r="V16" s="61"/>
      <c r="W16" s="61"/>
      <c r="X16" s="34"/>
      <c r="Y16" s="34"/>
      <c r="Z16" s="34"/>
      <c r="AA16" s="62"/>
      <c r="AB16" s="62"/>
      <c r="AC16" s="62"/>
      <c r="AD16" s="62"/>
      <c r="AE16" s="62"/>
      <c r="AF16" s="62"/>
      <c r="AG16" s="62"/>
      <c r="AH16" s="62"/>
      <c r="AI16" s="62"/>
      <c r="AJ16" s="62"/>
      <c r="AK16" s="62"/>
      <c r="AL16" s="62"/>
      <c r="AM16" s="62"/>
      <c r="AX16" s="44"/>
      <c r="CA16" t="s">
        <v>104</v>
      </c>
      <c r="CB16" s="27">
        <v>564</v>
      </c>
      <c r="CC16" t="s">
        <v>280</v>
      </c>
      <c r="CD16"/>
      <c r="CE16" s="27">
        <v>200</v>
      </c>
      <c r="CF16" t="s">
        <v>280</v>
      </c>
    </row>
    <row r="17" spans="1:84" s="30" customFormat="1" ht="14.25" customHeight="1">
      <c r="A17" s="136"/>
      <c r="B17" s="344"/>
      <c r="C17" s="346"/>
      <c r="D17" s="136" t="s">
        <v>155</v>
      </c>
      <c r="E17" s="35"/>
      <c r="F17" s="35"/>
      <c r="G17" s="344"/>
      <c r="H17" s="346"/>
      <c r="I17" s="136" t="s">
        <v>155</v>
      </c>
      <c r="J17" s="35"/>
      <c r="K17" s="35"/>
      <c r="L17" s="35"/>
      <c r="M17" s="344"/>
      <c r="N17" s="346"/>
      <c r="O17" s="136" t="s">
        <v>80</v>
      </c>
      <c r="P17" s="136" t="s">
        <v>156</v>
      </c>
      <c r="Q17" s="136"/>
      <c r="R17" s="400">
        <f>SUM(B17,G17,M17)</f>
        <v>0</v>
      </c>
      <c r="S17" s="401"/>
      <c r="T17" s="63" t="s">
        <v>80</v>
      </c>
      <c r="U17" s="62"/>
      <c r="V17" s="136" t="s">
        <v>157</v>
      </c>
      <c r="W17" s="62"/>
      <c r="X17" s="62"/>
      <c r="Y17" s="62"/>
      <c r="Z17" s="62"/>
      <c r="AA17" s="62"/>
      <c r="AB17" s="62"/>
      <c r="AC17" s="62"/>
      <c r="AD17" s="62"/>
      <c r="AE17" s="62"/>
      <c r="AF17" s="62"/>
      <c r="AG17" s="62"/>
      <c r="AH17" s="62"/>
      <c r="AI17" s="62"/>
      <c r="AJ17" s="62"/>
      <c r="AK17" s="35"/>
      <c r="AL17" s="35"/>
      <c r="AM17" s="35"/>
      <c r="BX17" s="32"/>
      <c r="BY17" s="33"/>
      <c r="BZ17" s="32"/>
      <c r="CA17" t="s">
        <v>105</v>
      </c>
      <c r="CB17" s="27">
        <v>518</v>
      </c>
      <c r="CC17" t="s">
        <v>280</v>
      </c>
      <c r="CD17"/>
      <c r="CE17" s="27">
        <v>200</v>
      </c>
      <c r="CF17" t="s">
        <v>280</v>
      </c>
    </row>
    <row r="18" spans="1:84" s="20" customFormat="1" ht="6" customHeight="1">
      <c r="A18" s="35"/>
      <c r="B18" s="35"/>
      <c r="C18" s="35"/>
      <c r="D18" s="35"/>
      <c r="E18" s="35"/>
      <c r="F18" s="35"/>
      <c r="G18" s="35"/>
      <c r="H18" s="35"/>
      <c r="I18" s="59"/>
      <c r="J18" s="35"/>
      <c r="K18" s="35"/>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CA18" t="s">
        <v>106</v>
      </c>
      <c r="CB18" s="27">
        <v>227</v>
      </c>
      <c r="CC18" t="s">
        <v>280</v>
      </c>
      <c r="CD18"/>
      <c r="CE18" s="27">
        <v>200</v>
      </c>
      <c r="CF18" t="s">
        <v>280</v>
      </c>
    </row>
    <row r="19" spans="1:84" s="20" customFormat="1">
      <c r="A19" s="402" t="s">
        <v>205</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4"/>
      <c r="CA19" t="s">
        <v>107</v>
      </c>
      <c r="CB19" s="27">
        <v>508</v>
      </c>
      <c r="CC19" t="s">
        <v>280</v>
      </c>
      <c r="CD19"/>
      <c r="CE19" s="27">
        <v>200</v>
      </c>
      <c r="CF19" t="s">
        <v>280</v>
      </c>
    </row>
    <row r="20" spans="1:84" s="20" customFormat="1" ht="3" customHeight="1" thickBot="1">
      <c r="A20" s="217"/>
      <c r="B20" s="217"/>
      <c r="C20" s="217"/>
      <c r="D20" s="217"/>
      <c r="E20" s="217"/>
      <c r="F20" s="217"/>
      <c r="G20" s="217"/>
      <c r="H20" s="217"/>
      <c r="I20" s="218"/>
      <c r="J20" s="217"/>
      <c r="K20" s="217"/>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CA20" t="s">
        <v>108</v>
      </c>
      <c r="CB20" s="27">
        <v>204</v>
      </c>
      <c r="CC20" t="s">
        <v>280</v>
      </c>
      <c r="CD20"/>
      <c r="CE20" s="27">
        <v>200</v>
      </c>
      <c r="CF20" t="s">
        <v>280</v>
      </c>
    </row>
    <row r="21" spans="1:84" s="20" customFormat="1" ht="19.5" customHeight="1" thickBot="1">
      <c r="A21" s="220" t="s">
        <v>158</v>
      </c>
      <c r="B21" s="217"/>
      <c r="C21" s="217"/>
      <c r="D21" s="217"/>
      <c r="E21" s="217"/>
      <c r="F21" s="217"/>
      <c r="G21" s="217"/>
      <c r="H21" s="217"/>
      <c r="I21" s="221"/>
      <c r="J21" s="217"/>
      <c r="K21" s="217"/>
      <c r="L21" s="219"/>
      <c r="M21" s="219"/>
      <c r="N21" s="219"/>
      <c r="O21" s="219"/>
      <c r="P21" s="219"/>
      <c r="Q21" s="219"/>
      <c r="R21" s="219"/>
      <c r="S21" s="219"/>
      <c r="T21" s="219"/>
      <c r="U21" s="219"/>
      <c r="V21" s="219"/>
      <c r="W21" s="219"/>
      <c r="X21" s="219"/>
      <c r="Y21" s="219"/>
      <c r="Z21" s="219"/>
      <c r="AA21" s="219"/>
      <c r="AB21" s="219"/>
      <c r="AC21" s="219"/>
      <c r="AD21" s="219"/>
      <c r="AE21" s="384" t="s">
        <v>260</v>
      </c>
      <c r="AF21" s="385"/>
      <c r="AG21" s="385"/>
      <c r="AH21" s="386"/>
      <c r="AI21" s="387">
        <f>(20*M22+5*V22)*10+AE22</f>
        <v>651</v>
      </c>
      <c r="AJ21" s="388"/>
      <c r="AK21" s="388"/>
      <c r="AL21" s="389" t="s">
        <v>159</v>
      </c>
      <c r="AM21" s="390"/>
      <c r="AN21" s="114"/>
      <c r="CA21" t="s">
        <v>109</v>
      </c>
      <c r="CB21" s="27">
        <v>148</v>
      </c>
      <c r="CC21" t="s">
        <v>280</v>
      </c>
      <c r="CD21"/>
      <c r="CE21" s="27">
        <v>200</v>
      </c>
      <c r="CF21" t="s">
        <v>280</v>
      </c>
    </row>
    <row r="22" spans="1:84" s="20" customFormat="1" ht="19.5" customHeight="1">
      <c r="A22" s="129" t="s">
        <v>160</v>
      </c>
      <c r="B22" s="66"/>
      <c r="C22" s="130"/>
      <c r="D22" s="130"/>
      <c r="E22" s="130"/>
      <c r="F22" s="130"/>
      <c r="G22" s="131"/>
      <c r="H22" s="391" t="s">
        <v>161</v>
      </c>
      <c r="I22" s="392"/>
      <c r="J22" s="392"/>
      <c r="K22" s="392"/>
      <c r="L22" s="393"/>
      <c r="M22" s="394"/>
      <c r="N22" s="394"/>
      <c r="O22" s="394"/>
      <c r="P22" s="67" t="s">
        <v>80</v>
      </c>
      <c r="Q22" s="395" t="s">
        <v>162</v>
      </c>
      <c r="R22" s="396"/>
      <c r="S22" s="396"/>
      <c r="T22" s="396"/>
      <c r="U22" s="397"/>
      <c r="V22" s="394">
        <v>13</v>
      </c>
      <c r="W22" s="394"/>
      <c r="X22" s="394"/>
      <c r="Y22" s="68" t="s">
        <v>80</v>
      </c>
      <c r="Z22" s="132" t="s">
        <v>163</v>
      </c>
      <c r="AA22" s="133"/>
      <c r="AB22" s="133"/>
      <c r="AC22" s="133"/>
      <c r="AD22" s="134"/>
      <c r="AE22" s="398">
        <v>1</v>
      </c>
      <c r="AF22" s="399"/>
      <c r="AG22" s="399"/>
      <c r="AH22" s="69" t="s">
        <v>164</v>
      </c>
      <c r="AI22" s="69"/>
      <c r="AJ22" s="70"/>
      <c r="AK22" s="56"/>
      <c r="AL22" s="56"/>
      <c r="AM22" s="57"/>
      <c r="AO22" s="114">
        <f>IF(M22=0,,"有")</f>
        <v>0</v>
      </c>
      <c r="CA22" t="s">
        <v>110</v>
      </c>
      <c r="CB22" s="27">
        <v>148</v>
      </c>
      <c r="CC22" t="s">
        <v>280</v>
      </c>
      <c r="CD22"/>
      <c r="CE22" s="27">
        <v>200</v>
      </c>
      <c r="CF22" t="s">
        <v>280</v>
      </c>
    </row>
    <row r="23" spans="1:84" s="20" customFormat="1" ht="6" customHeight="1" thickBot="1">
      <c r="A23" s="35"/>
      <c r="B23" s="35"/>
      <c r="C23" s="35"/>
      <c r="D23" s="35"/>
      <c r="E23" s="35"/>
      <c r="F23" s="35"/>
      <c r="G23" s="35"/>
      <c r="H23" s="35"/>
      <c r="I23" s="59"/>
      <c r="J23" s="35"/>
      <c r="K23" s="35"/>
      <c r="L23" s="64"/>
      <c r="M23" s="64"/>
      <c r="N23" s="64"/>
      <c r="O23" s="64"/>
      <c r="P23" s="64"/>
      <c r="Q23" s="64"/>
      <c r="R23" s="64"/>
      <c r="S23" s="64"/>
      <c r="T23" s="64"/>
      <c r="U23" s="64"/>
      <c r="V23" s="64"/>
      <c r="W23" s="64"/>
      <c r="X23" s="135"/>
      <c r="Y23" s="135"/>
      <c r="Z23" s="135"/>
      <c r="AA23" s="135"/>
      <c r="AB23" s="135"/>
      <c r="AC23" s="135"/>
      <c r="AD23" s="53"/>
      <c r="AE23" s="64"/>
      <c r="AF23" s="64"/>
      <c r="AG23" s="64"/>
      <c r="AH23" s="64"/>
      <c r="AI23" s="64"/>
      <c r="AJ23" s="64"/>
      <c r="AK23" s="64"/>
      <c r="AL23" s="64"/>
      <c r="AM23" s="64"/>
      <c r="CA23" t="s">
        <v>111</v>
      </c>
      <c r="CB23" s="27">
        <v>33</v>
      </c>
      <c r="CC23" t="s">
        <v>280</v>
      </c>
      <c r="CD23"/>
      <c r="CE23" s="27">
        <v>200</v>
      </c>
      <c r="CF23" t="s">
        <v>280</v>
      </c>
    </row>
    <row r="24" spans="1:84" ht="19.5" customHeight="1" thickBot="1">
      <c r="A24" s="71" t="s">
        <v>165</v>
      </c>
      <c r="B24" s="35"/>
      <c r="C24" s="136"/>
      <c r="D24" s="35"/>
      <c r="E24" s="72"/>
      <c r="F24" s="35"/>
      <c r="G24" s="35"/>
      <c r="H24" s="35"/>
      <c r="I24" s="35"/>
      <c r="J24" s="36"/>
      <c r="K24" s="36"/>
      <c r="L24" s="36"/>
      <c r="M24" s="36"/>
      <c r="N24" s="36"/>
      <c r="O24" s="73"/>
      <c r="P24" s="136"/>
      <c r="Q24" s="74"/>
      <c r="R24" s="74"/>
      <c r="S24" s="36"/>
      <c r="T24" s="35"/>
      <c r="U24" s="36"/>
      <c r="V24" s="36"/>
      <c r="W24" s="136"/>
      <c r="X24" s="418" t="s">
        <v>166</v>
      </c>
      <c r="Y24" s="419"/>
      <c r="Z24" s="419"/>
      <c r="AA24" s="419"/>
      <c r="AB24" s="420"/>
      <c r="AC24" s="421" t="s">
        <v>191</v>
      </c>
      <c r="AD24" s="143" t="s">
        <v>259</v>
      </c>
      <c r="AE24" s="141"/>
      <c r="AF24" s="141"/>
      <c r="AG24" s="142"/>
      <c r="AH24" s="75"/>
      <c r="AI24" s="422">
        <v>892</v>
      </c>
      <c r="AJ24" s="423"/>
      <c r="AK24" s="423"/>
      <c r="AL24" s="424" t="s">
        <v>159</v>
      </c>
      <c r="AM24" s="425"/>
      <c r="CA24" t="s">
        <v>112</v>
      </c>
      <c r="CB24" s="27">
        <v>475</v>
      </c>
      <c r="CC24" t="s">
        <v>280</v>
      </c>
      <c r="CD24"/>
      <c r="CE24" s="27">
        <v>200</v>
      </c>
      <c r="CF24" t="s">
        <v>280</v>
      </c>
    </row>
    <row r="25" spans="1:84" ht="14.25" thickBot="1">
      <c r="A25" s="71"/>
      <c r="B25" s="35"/>
      <c r="C25" s="136"/>
      <c r="D25" s="35"/>
      <c r="E25" s="72"/>
      <c r="F25" s="35"/>
      <c r="G25" s="35"/>
      <c r="H25" s="35"/>
      <c r="I25" s="35"/>
      <c r="J25" s="36"/>
      <c r="K25" s="36"/>
      <c r="L25" s="36"/>
      <c r="M25" s="36"/>
      <c r="N25" s="36"/>
      <c r="O25" s="73"/>
      <c r="P25" s="136"/>
      <c r="Q25" s="74"/>
      <c r="R25" s="74"/>
      <c r="S25" s="36"/>
      <c r="T25" s="35"/>
      <c r="U25" s="36"/>
      <c r="V25" s="36"/>
      <c r="W25" s="76"/>
      <c r="X25" s="426">
        <f>IFERROR(VLOOKUP(H10,個票1!CA5:CB39,2,FALSE),"")</f>
        <v>892</v>
      </c>
      <c r="Y25" s="427"/>
      <c r="Z25" s="427"/>
      <c r="AA25" s="428" t="s">
        <v>159</v>
      </c>
      <c r="AB25" s="429"/>
      <c r="AC25" s="421"/>
      <c r="AD25" s="144" t="s">
        <v>206</v>
      </c>
      <c r="AE25" s="215"/>
      <c r="AF25" s="215"/>
      <c r="AG25" s="215"/>
      <c r="AH25" s="77"/>
      <c r="AI25" s="430"/>
      <c r="AJ25" s="431"/>
      <c r="AK25" s="431"/>
      <c r="AL25" s="432" t="s">
        <v>159</v>
      </c>
      <c r="AM25" s="433"/>
      <c r="AV25" s="20"/>
      <c r="AX25" s="115" t="str">
        <f>IF(X25&gt;=AI26,"○","！（補助上限額を超過しています）")</f>
        <v>○</v>
      </c>
      <c r="AY25" s="37"/>
      <c r="AZ25" s="37"/>
      <c r="BA25" s="37"/>
      <c r="BB25" s="37"/>
      <c r="BC25" s="37"/>
      <c r="BD25" s="37"/>
      <c r="BE25" s="37"/>
      <c r="BF25" s="37"/>
      <c r="BG25" s="37"/>
      <c r="BH25" s="37"/>
      <c r="BI25" s="37"/>
      <c r="BJ25" s="37"/>
      <c r="BK25" s="37"/>
      <c r="BL25" s="37"/>
      <c r="BM25" s="37"/>
      <c r="BN25" s="37"/>
      <c r="BO25" s="37"/>
      <c r="BP25" s="37"/>
      <c r="BQ25" s="37"/>
      <c r="BR25" s="37"/>
      <c r="BS25" s="37"/>
      <c r="BT25" s="38"/>
      <c r="CA25" t="s">
        <v>113</v>
      </c>
      <c r="CB25" s="27">
        <v>638</v>
      </c>
      <c r="CC25" t="s">
        <v>280</v>
      </c>
      <c r="CD25"/>
      <c r="CE25" s="27">
        <v>200</v>
      </c>
      <c r="CF25" t="s">
        <v>280</v>
      </c>
    </row>
    <row r="26" spans="1:84" ht="15" customHeight="1">
      <c r="A26" s="136" t="s">
        <v>167</v>
      </c>
      <c r="B26" s="35"/>
      <c r="C26" s="136"/>
      <c r="D26" s="35"/>
      <c r="E26" s="72"/>
      <c r="F26" s="35"/>
      <c r="G26" s="35"/>
      <c r="H26" s="35"/>
      <c r="I26" s="35"/>
      <c r="J26" s="36"/>
      <c r="K26" s="36"/>
      <c r="L26" s="36"/>
      <c r="M26" s="36"/>
      <c r="N26" s="36"/>
      <c r="O26" s="73"/>
      <c r="P26" s="136"/>
      <c r="Q26" s="74"/>
      <c r="R26" s="74"/>
      <c r="S26" s="36"/>
      <c r="T26" s="35"/>
      <c r="U26" s="36"/>
      <c r="V26" s="36"/>
      <c r="W26" s="76"/>
      <c r="X26" s="426"/>
      <c r="Y26" s="427"/>
      <c r="Z26" s="427"/>
      <c r="AA26" s="428"/>
      <c r="AB26" s="429"/>
      <c r="AC26" s="421"/>
      <c r="AD26" s="213" t="s">
        <v>168</v>
      </c>
      <c r="AE26" s="216"/>
      <c r="AF26" s="216"/>
      <c r="AG26" s="216"/>
      <c r="AH26" s="126"/>
      <c r="AI26" s="434">
        <f>SUM(AI24:AK25)</f>
        <v>892</v>
      </c>
      <c r="AJ26" s="435"/>
      <c r="AK26" s="435"/>
      <c r="AL26" s="436" t="s">
        <v>159</v>
      </c>
      <c r="AM26" s="437"/>
      <c r="CA26" t="s">
        <v>114</v>
      </c>
      <c r="CB26" s="27">
        <f>CD26*個票1!$AC$10</f>
        <v>760</v>
      </c>
      <c r="CC26" t="s">
        <v>284</v>
      </c>
      <c r="CD26" s="27">
        <v>38</v>
      </c>
      <c r="CE26" s="27" t="s">
        <v>169</v>
      </c>
      <c r="CF26" s="27"/>
    </row>
    <row r="27" spans="1:84" ht="15" customHeight="1">
      <c r="A27" s="335" t="s">
        <v>40</v>
      </c>
      <c r="B27" s="336"/>
      <c r="C27" s="336"/>
      <c r="D27" s="336"/>
      <c r="E27" s="336"/>
      <c r="F27" s="336"/>
      <c r="G27" s="337"/>
      <c r="H27" s="405" t="s">
        <v>263</v>
      </c>
      <c r="I27" s="405"/>
      <c r="J27" s="405"/>
      <c r="K27" s="405"/>
      <c r="L27" s="405"/>
      <c r="M27" s="335" t="s">
        <v>170</v>
      </c>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7"/>
      <c r="CA27" t="s">
        <v>115</v>
      </c>
      <c r="CB27" s="27">
        <f>CD27*個票1!$AC$10</f>
        <v>800</v>
      </c>
      <c r="CC27" t="s">
        <v>284</v>
      </c>
      <c r="CD27" s="27">
        <v>40</v>
      </c>
      <c r="CE27" s="27" t="s">
        <v>169</v>
      </c>
      <c r="CF27" s="27"/>
    </row>
    <row r="28" spans="1:84" ht="15" customHeight="1">
      <c r="A28" s="78" t="s">
        <v>171</v>
      </c>
      <c r="B28" s="79"/>
      <c r="C28" s="79"/>
      <c r="D28" s="79"/>
      <c r="E28" s="80"/>
      <c r="F28" s="80"/>
      <c r="G28" s="81"/>
      <c r="H28" s="406"/>
      <c r="I28" s="407"/>
      <c r="J28" s="407"/>
      <c r="K28" s="407"/>
      <c r="L28" s="408"/>
      <c r="M28" s="438" t="s">
        <v>270</v>
      </c>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40"/>
      <c r="CA28" t="s">
        <v>116</v>
      </c>
      <c r="CB28" s="27">
        <f>CD28*個票1!$AC$10</f>
        <v>760</v>
      </c>
      <c r="CC28" t="s">
        <v>284</v>
      </c>
      <c r="CD28" s="27">
        <v>38</v>
      </c>
      <c r="CE28" s="27" t="s">
        <v>169</v>
      </c>
      <c r="CF28" s="27"/>
    </row>
    <row r="29" spans="1:84" ht="15" customHeight="1">
      <c r="A29" s="82" t="s">
        <v>172</v>
      </c>
      <c r="B29" s="83"/>
      <c r="C29" s="83"/>
      <c r="D29" s="83"/>
      <c r="E29" s="84"/>
      <c r="F29" s="84"/>
      <c r="G29" s="85"/>
      <c r="H29" s="409"/>
      <c r="I29" s="410"/>
      <c r="J29" s="410"/>
      <c r="K29" s="410"/>
      <c r="L29" s="411"/>
      <c r="M29" s="441"/>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3"/>
      <c r="CA29" t="s">
        <v>117</v>
      </c>
      <c r="CB29" s="27">
        <f>CD29*個票1!$AC$10</f>
        <v>960</v>
      </c>
      <c r="CC29" t="s">
        <v>284</v>
      </c>
      <c r="CD29" s="27">
        <v>48</v>
      </c>
      <c r="CE29" s="27" t="s">
        <v>169</v>
      </c>
      <c r="CF29" s="27"/>
    </row>
    <row r="30" spans="1:84" ht="15" customHeight="1">
      <c r="A30" s="82" t="s">
        <v>173</v>
      </c>
      <c r="B30" s="83"/>
      <c r="C30" s="83"/>
      <c r="D30" s="83"/>
      <c r="E30" s="84"/>
      <c r="F30" s="84"/>
      <c r="G30" s="85"/>
      <c r="H30" s="409"/>
      <c r="I30" s="410"/>
      <c r="J30" s="410"/>
      <c r="K30" s="410"/>
      <c r="L30" s="411"/>
      <c r="M30" s="441"/>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3"/>
      <c r="CA30" t="s">
        <v>118</v>
      </c>
      <c r="CB30" s="27">
        <f>CD30*個票1!$AC$10</f>
        <v>860</v>
      </c>
      <c r="CC30" t="s">
        <v>284</v>
      </c>
      <c r="CD30" s="27">
        <v>43</v>
      </c>
      <c r="CE30" s="27" t="s">
        <v>169</v>
      </c>
      <c r="CF30" s="27"/>
    </row>
    <row r="31" spans="1:84" ht="15" customHeight="1">
      <c r="A31" s="82" t="s">
        <v>174</v>
      </c>
      <c r="B31" s="83"/>
      <c r="C31" s="83"/>
      <c r="D31" s="83"/>
      <c r="E31" s="84"/>
      <c r="F31" s="84"/>
      <c r="G31" s="85"/>
      <c r="H31" s="409"/>
      <c r="I31" s="410"/>
      <c r="J31" s="410"/>
      <c r="K31" s="410"/>
      <c r="L31" s="411"/>
      <c r="M31" s="441"/>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3"/>
      <c r="CA31" t="s">
        <v>119</v>
      </c>
      <c r="CB31" s="27">
        <f>CD31*個票1!$AC$10</f>
        <v>720</v>
      </c>
      <c r="CC31" t="s">
        <v>284</v>
      </c>
      <c r="CD31" s="27">
        <v>36</v>
      </c>
      <c r="CE31" s="27" t="s">
        <v>169</v>
      </c>
      <c r="CF31" s="27"/>
    </row>
    <row r="32" spans="1:84" ht="15" customHeight="1">
      <c r="A32" s="82" t="s">
        <v>175</v>
      </c>
      <c r="B32" s="83"/>
      <c r="C32" s="83"/>
      <c r="D32" s="83"/>
      <c r="E32" s="84"/>
      <c r="F32" s="84"/>
      <c r="G32" s="85"/>
      <c r="H32" s="409"/>
      <c r="I32" s="410"/>
      <c r="J32" s="410"/>
      <c r="K32" s="410"/>
      <c r="L32" s="411"/>
      <c r="M32" s="441"/>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3"/>
      <c r="CA32" t="s">
        <v>120</v>
      </c>
      <c r="CB32" s="27">
        <f>CD32*個票1!$AC$10</f>
        <v>740</v>
      </c>
      <c r="CC32" t="s">
        <v>284</v>
      </c>
      <c r="CD32" s="27">
        <v>37</v>
      </c>
      <c r="CE32" s="27" t="s">
        <v>169</v>
      </c>
      <c r="CF32" s="27"/>
    </row>
    <row r="33" spans="1:84" ht="15" customHeight="1">
      <c r="A33" s="82" t="s">
        <v>176</v>
      </c>
      <c r="B33" s="83"/>
      <c r="C33" s="83"/>
      <c r="D33" s="83"/>
      <c r="E33" s="84"/>
      <c r="F33" s="84"/>
      <c r="G33" s="85"/>
      <c r="H33" s="409"/>
      <c r="I33" s="410"/>
      <c r="J33" s="410"/>
      <c r="K33" s="410"/>
      <c r="L33" s="411"/>
      <c r="M33" s="441"/>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3"/>
      <c r="AV33" s="20"/>
      <c r="CA33" t="s">
        <v>121</v>
      </c>
      <c r="CB33" s="27">
        <f>CD33*個票1!$AC$10</f>
        <v>700</v>
      </c>
      <c r="CC33" t="s">
        <v>284</v>
      </c>
      <c r="CD33" s="27">
        <v>35</v>
      </c>
      <c r="CE33" s="27" t="s">
        <v>169</v>
      </c>
      <c r="CF33" s="27"/>
    </row>
    <row r="34" spans="1:84" ht="15" customHeight="1">
      <c r="A34" s="82" t="s">
        <v>177</v>
      </c>
      <c r="B34" s="83"/>
      <c r="C34" s="83"/>
      <c r="D34" s="83"/>
      <c r="E34" s="84"/>
      <c r="F34" s="84"/>
      <c r="G34" s="85"/>
      <c r="H34" s="409"/>
      <c r="I34" s="410"/>
      <c r="J34" s="410"/>
      <c r="K34" s="410"/>
      <c r="L34" s="411"/>
      <c r="M34" s="441"/>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3"/>
      <c r="CA34" t="s">
        <v>122</v>
      </c>
      <c r="CB34" s="27">
        <f>CD34*個票1!$AC$10</f>
        <v>740</v>
      </c>
      <c r="CC34" t="s">
        <v>284</v>
      </c>
      <c r="CD34" s="27">
        <v>37</v>
      </c>
      <c r="CE34" s="27" t="s">
        <v>169</v>
      </c>
      <c r="CF34" s="27"/>
    </row>
    <row r="35" spans="1:84" ht="15" customHeight="1">
      <c r="A35" s="82" t="s">
        <v>178</v>
      </c>
      <c r="B35" s="86"/>
      <c r="C35" s="86"/>
      <c r="D35" s="86"/>
      <c r="E35" s="86"/>
      <c r="F35" s="86"/>
      <c r="G35" s="87"/>
      <c r="H35" s="409"/>
      <c r="I35" s="410"/>
      <c r="J35" s="410"/>
      <c r="K35" s="410"/>
      <c r="L35" s="411"/>
      <c r="M35" s="441"/>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3"/>
      <c r="CA35" t="s">
        <v>123</v>
      </c>
      <c r="CB35" s="27">
        <f>CD35*個票1!$AC$10</f>
        <v>700</v>
      </c>
      <c r="CC35" t="s">
        <v>284</v>
      </c>
      <c r="CD35" s="27">
        <v>35</v>
      </c>
      <c r="CE35" s="27" t="s">
        <v>169</v>
      </c>
      <c r="CF35" s="27"/>
    </row>
    <row r="36" spans="1:84" ht="15" customHeight="1">
      <c r="A36" s="88" t="s">
        <v>179</v>
      </c>
      <c r="B36" s="89"/>
      <c r="C36" s="89"/>
      <c r="D36" s="89"/>
      <c r="E36" s="90"/>
      <c r="F36" s="90"/>
      <c r="G36" s="91"/>
      <c r="H36" s="412"/>
      <c r="I36" s="413"/>
      <c r="J36" s="413"/>
      <c r="K36" s="413"/>
      <c r="L36" s="414"/>
      <c r="M36" s="441"/>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3"/>
      <c r="CA36" t="s">
        <v>124</v>
      </c>
      <c r="CB36" s="27">
        <f>CD36*個票1!$AC$10</f>
        <v>740</v>
      </c>
      <c r="CC36" t="s">
        <v>284</v>
      </c>
      <c r="CD36" s="27">
        <v>37</v>
      </c>
      <c r="CE36" s="27" t="s">
        <v>169</v>
      </c>
      <c r="CF36" s="27"/>
    </row>
    <row r="37" spans="1:84" ht="15" customHeight="1">
      <c r="A37" s="92" t="s">
        <v>4</v>
      </c>
      <c r="B37" s="93"/>
      <c r="C37" s="93"/>
      <c r="D37" s="93"/>
      <c r="E37" s="93"/>
      <c r="F37" s="93"/>
      <c r="G37" s="94"/>
      <c r="H37" s="415">
        <v>1854200</v>
      </c>
      <c r="I37" s="416"/>
      <c r="J37" s="416"/>
      <c r="K37" s="416"/>
      <c r="L37" s="417"/>
      <c r="M37" s="444" t="s">
        <v>273</v>
      </c>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6"/>
      <c r="CA37" t="s">
        <v>125</v>
      </c>
      <c r="CB37" s="27">
        <f>CD37*個票1!$AC$10</f>
        <v>700</v>
      </c>
      <c r="CC37" t="s">
        <v>284</v>
      </c>
      <c r="CD37" s="27">
        <v>35</v>
      </c>
      <c r="CE37" s="27" t="s">
        <v>169</v>
      </c>
      <c r="CF37" s="27"/>
    </row>
    <row r="38" spans="1:84" ht="6" customHeight="1" thickBot="1">
      <c r="A38" s="95"/>
      <c r="B38" s="95"/>
      <c r="C38" s="95"/>
      <c r="D38" s="95"/>
      <c r="E38" s="96"/>
      <c r="F38" s="96"/>
      <c r="G38" s="96"/>
      <c r="H38" s="96"/>
      <c r="I38" s="96"/>
      <c r="J38" s="97"/>
      <c r="K38" s="97"/>
      <c r="L38" s="97"/>
      <c r="M38" s="97"/>
      <c r="N38" s="97"/>
      <c r="O38" s="74"/>
      <c r="P38" s="74"/>
      <c r="Q38" s="74"/>
      <c r="R38" s="74"/>
      <c r="S38" s="74"/>
      <c r="T38" s="74"/>
      <c r="U38" s="74"/>
      <c r="V38" s="74"/>
      <c r="W38" s="74"/>
      <c r="X38" s="74"/>
      <c r="Y38" s="74"/>
      <c r="Z38" s="74"/>
      <c r="AA38" s="74"/>
      <c r="AB38" s="74"/>
      <c r="AC38" s="74"/>
      <c r="AD38" s="74"/>
      <c r="AE38" s="74"/>
      <c r="AF38" s="74"/>
      <c r="AG38" s="74"/>
      <c r="AH38" s="98"/>
      <c r="AI38" s="74"/>
      <c r="AJ38" s="74"/>
      <c r="AK38" s="74"/>
      <c r="AL38" s="74"/>
      <c r="AM38" s="74"/>
      <c r="CA38" t="s">
        <v>126</v>
      </c>
      <c r="CB38" s="27">
        <f>CD38*個票1!$AC$10</f>
        <v>740</v>
      </c>
      <c r="CC38" t="s">
        <v>284</v>
      </c>
      <c r="CD38" s="27">
        <v>37</v>
      </c>
      <c r="CE38" s="27" t="s">
        <v>169</v>
      </c>
      <c r="CF38" s="27"/>
    </row>
    <row r="39" spans="1:84" s="20" customFormat="1" ht="19.5" customHeight="1" thickBot="1">
      <c r="A39" s="65" t="s">
        <v>180</v>
      </c>
      <c r="B39" s="35"/>
      <c r="C39" s="35"/>
      <c r="D39" s="35"/>
      <c r="E39" s="35"/>
      <c r="F39" s="35"/>
      <c r="G39" s="35"/>
      <c r="H39" s="35"/>
      <c r="I39" s="59"/>
      <c r="J39" s="35"/>
      <c r="K39" s="35"/>
      <c r="L39" s="64"/>
      <c r="M39" s="64"/>
      <c r="N39" s="64"/>
      <c r="O39" s="64"/>
      <c r="P39" s="64"/>
      <c r="Q39" s="64"/>
      <c r="R39" s="64"/>
      <c r="S39" s="64"/>
      <c r="T39" s="64"/>
      <c r="U39" s="64"/>
      <c r="V39" s="64"/>
      <c r="W39" s="64"/>
      <c r="X39" s="64"/>
      <c r="Y39" s="64"/>
      <c r="Z39" s="64"/>
      <c r="AA39" s="64"/>
      <c r="AB39" s="64"/>
      <c r="AC39" s="64"/>
      <c r="AD39" s="64"/>
      <c r="AE39" s="384" t="s">
        <v>265</v>
      </c>
      <c r="AF39" s="385"/>
      <c r="AG39" s="385"/>
      <c r="AH39" s="386"/>
      <c r="AI39" s="450">
        <f>IFERROR(IF(H10="居宅介護支援事業所",(X42*AI42+X43*AI43+X44*AI44+X45*AI45)/1000,(X40*AI40+X41*AI41)/1000),"")</f>
        <v>1.5</v>
      </c>
      <c r="AJ39" s="451"/>
      <c r="AK39" s="451"/>
      <c r="AL39" s="424" t="s">
        <v>159</v>
      </c>
      <c r="AM39" s="425"/>
      <c r="CA39" t="s">
        <v>127</v>
      </c>
      <c r="CB39" s="27">
        <f>CD39*個票1!$AC$10</f>
        <v>700</v>
      </c>
      <c r="CC39" t="s">
        <v>284</v>
      </c>
      <c r="CD39" s="27">
        <v>35</v>
      </c>
      <c r="CE39" s="27" t="s">
        <v>169</v>
      </c>
      <c r="CF39" s="27"/>
    </row>
    <row r="40" spans="1:84" s="20" customFormat="1" ht="15.75" customHeight="1">
      <c r="A40" s="452" t="s">
        <v>181</v>
      </c>
      <c r="B40" s="369"/>
      <c r="C40" s="369"/>
      <c r="D40" s="369"/>
      <c r="E40" s="369"/>
      <c r="F40" s="369"/>
      <c r="G40" s="369"/>
      <c r="H40" s="369"/>
      <c r="I40" s="369"/>
      <c r="J40" s="453"/>
      <c r="K40" s="132" t="s">
        <v>182</v>
      </c>
      <c r="L40" s="134"/>
      <c r="M40" s="39"/>
      <c r="N40" s="133"/>
      <c r="O40" s="133"/>
      <c r="P40" s="133"/>
      <c r="Q40" s="130"/>
      <c r="R40" s="133"/>
      <c r="S40" s="133"/>
      <c r="T40" s="133"/>
      <c r="U40" s="133"/>
      <c r="V40" s="133"/>
      <c r="W40" s="131"/>
      <c r="X40" s="447">
        <f>IF($H$10="介護予防・生活支援サービス事業の事業者","",1500)</f>
        <v>1500</v>
      </c>
      <c r="Y40" s="447"/>
      <c r="Z40" s="447"/>
      <c r="AA40" s="448" t="s">
        <v>183</v>
      </c>
      <c r="AB40" s="449"/>
      <c r="AC40" s="395" t="s">
        <v>184</v>
      </c>
      <c r="AD40" s="396"/>
      <c r="AE40" s="396"/>
      <c r="AF40" s="396"/>
      <c r="AG40" s="396"/>
      <c r="AH40" s="397"/>
      <c r="AI40" s="350">
        <v>1</v>
      </c>
      <c r="AJ40" s="351"/>
      <c r="AK40" s="351"/>
      <c r="AL40" s="456" t="s">
        <v>80</v>
      </c>
      <c r="AM40" s="457"/>
      <c r="CA40" t="s">
        <v>128</v>
      </c>
      <c r="CB40"/>
      <c r="CC40"/>
      <c r="CD40"/>
      <c r="CE40"/>
      <c r="CF40"/>
    </row>
    <row r="41" spans="1:84" s="20" customFormat="1" ht="15.75" customHeight="1">
      <c r="A41" s="454"/>
      <c r="B41" s="371"/>
      <c r="C41" s="371"/>
      <c r="D41" s="371"/>
      <c r="E41" s="371"/>
      <c r="F41" s="371"/>
      <c r="G41" s="371"/>
      <c r="H41" s="371"/>
      <c r="I41" s="371"/>
      <c r="J41" s="455"/>
      <c r="K41" s="132" t="s">
        <v>185</v>
      </c>
      <c r="L41" s="134"/>
      <c r="M41" s="39"/>
      <c r="N41" s="133"/>
      <c r="O41" s="133"/>
      <c r="P41" s="133"/>
      <c r="Q41" s="130"/>
      <c r="R41" s="133"/>
      <c r="S41" s="133"/>
      <c r="T41" s="133"/>
      <c r="U41" s="133"/>
      <c r="V41" s="133"/>
      <c r="W41" s="131"/>
      <c r="X41" s="447">
        <f>IF($H$10="介護予防・生活支援サービス事業の事業者","",3000)</f>
        <v>3000</v>
      </c>
      <c r="Y41" s="447"/>
      <c r="Z41" s="447"/>
      <c r="AA41" s="448" t="s">
        <v>183</v>
      </c>
      <c r="AB41" s="449"/>
      <c r="AC41" s="395" t="s">
        <v>184</v>
      </c>
      <c r="AD41" s="396"/>
      <c r="AE41" s="396"/>
      <c r="AF41" s="396"/>
      <c r="AG41" s="396"/>
      <c r="AH41" s="397"/>
      <c r="AI41" s="350"/>
      <c r="AJ41" s="351"/>
      <c r="AK41" s="351"/>
      <c r="AL41" s="458" t="s">
        <v>80</v>
      </c>
      <c r="AM41" s="459"/>
    </row>
    <row r="42" spans="1:84" s="20" customFormat="1" ht="15.75" customHeight="1">
      <c r="A42" s="99"/>
      <c r="B42" s="466" t="s">
        <v>186</v>
      </c>
      <c r="C42" s="467"/>
      <c r="D42" s="467"/>
      <c r="E42" s="467"/>
      <c r="F42" s="467"/>
      <c r="G42" s="467"/>
      <c r="H42" s="467"/>
      <c r="I42" s="467"/>
      <c r="J42" s="468"/>
      <c r="K42" s="128" t="s">
        <v>182</v>
      </c>
      <c r="L42" s="128"/>
      <c r="M42" s="40"/>
      <c r="N42" s="40"/>
      <c r="O42" s="100"/>
      <c r="P42" s="100"/>
      <c r="Q42" s="128"/>
      <c r="R42" s="128"/>
      <c r="S42" s="128"/>
      <c r="T42" s="128"/>
      <c r="U42" s="128"/>
      <c r="V42" s="128"/>
      <c r="W42" s="101"/>
      <c r="X42" s="447">
        <f>IF($H$10="介護予防・生活支援サービス事業の事業者","",1500)</f>
        <v>1500</v>
      </c>
      <c r="Y42" s="447"/>
      <c r="Z42" s="447"/>
      <c r="AA42" s="448" t="s">
        <v>183</v>
      </c>
      <c r="AB42" s="449"/>
      <c r="AC42" s="395" t="s">
        <v>184</v>
      </c>
      <c r="AD42" s="396"/>
      <c r="AE42" s="396"/>
      <c r="AF42" s="396"/>
      <c r="AG42" s="396"/>
      <c r="AH42" s="397"/>
      <c r="AI42" s="350"/>
      <c r="AJ42" s="351"/>
      <c r="AK42" s="351"/>
      <c r="AL42" s="362" t="s">
        <v>80</v>
      </c>
      <c r="AM42" s="363"/>
    </row>
    <row r="43" spans="1:84" s="20" customFormat="1" ht="15.75" customHeight="1">
      <c r="A43" s="102"/>
      <c r="B43" s="469"/>
      <c r="C43" s="470"/>
      <c r="D43" s="470"/>
      <c r="E43" s="470"/>
      <c r="F43" s="470"/>
      <c r="G43" s="470"/>
      <c r="H43" s="470"/>
      <c r="I43" s="470"/>
      <c r="J43" s="471"/>
      <c r="K43" s="41" t="s">
        <v>187</v>
      </c>
      <c r="L43" s="41"/>
      <c r="M43" s="41"/>
      <c r="N43" s="41"/>
      <c r="O43" s="103"/>
      <c r="P43" s="103"/>
      <c r="Q43" s="104"/>
      <c r="R43" s="104"/>
      <c r="S43" s="104"/>
      <c r="T43" s="104"/>
      <c r="U43" s="104"/>
      <c r="V43" s="104"/>
      <c r="W43" s="105"/>
      <c r="X43" s="447">
        <f>IF($H$10="介護予防・生活支援サービス事業の事業者","",4500)</f>
        <v>4500</v>
      </c>
      <c r="Y43" s="447"/>
      <c r="Z43" s="447"/>
      <c r="AA43" s="448" t="s">
        <v>183</v>
      </c>
      <c r="AB43" s="449"/>
      <c r="AC43" s="395" t="s">
        <v>184</v>
      </c>
      <c r="AD43" s="396"/>
      <c r="AE43" s="396"/>
      <c r="AF43" s="396"/>
      <c r="AG43" s="396"/>
      <c r="AH43" s="397"/>
      <c r="AI43" s="350"/>
      <c r="AJ43" s="351"/>
      <c r="AK43" s="351"/>
      <c r="AL43" s="362" t="s">
        <v>80</v>
      </c>
      <c r="AM43" s="363"/>
    </row>
    <row r="44" spans="1:84" s="20" customFormat="1" ht="15.75" customHeight="1">
      <c r="A44" s="102"/>
      <c r="B44" s="469"/>
      <c r="C44" s="470"/>
      <c r="D44" s="470"/>
      <c r="E44" s="470"/>
      <c r="F44" s="470"/>
      <c r="G44" s="470"/>
      <c r="H44" s="470"/>
      <c r="I44" s="470"/>
      <c r="J44" s="471"/>
      <c r="K44" s="42" t="s">
        <v>185</v>
      </c>
      <c r="L44" s="42"/>
      <c r="M44" s="42"/>
      <c r="N44" s="42"/>
      <c r="O44" s="130"/>
      <c r="P44" s="130"/>
      <c r="Q44" s="133"/>
      <c r="R44" s="133"/>
      <c r="S44" s="133"/>
      <c r="T44" s="133"/>
      <c r="U44" s="133"/>
      <c r="V44" s="133"/>
      <c r="W44" s="131"/>
      <c r="X44" s="447">
        <f>IF($H$10="介護予防・生活支援サービス事業の事業者","",3000)</f>
        <v>3000</v>
      </c>
      <c r="Y44" s="447"/>
      <c r="Z44" s="447"/>
      <c r="AA44" s="448" t="s">
        <v>183</v>
      </c>
      <c r="AB44" s="449"/>
      <c r="AC44" s="395" t="s">
        <v>184</v>
      </c>
      <c r="AD44" s="396"/>
      <c r="AE44" s="396"/>
      <c r="AF44" s="396"/>
      <c r="AG44" s="396"/>
      <c r="AH44" s="397"/>
      <c r="AI44" s="350"/>
      <c r="AJ44" s="351"/>
      <c r="AK44" s="351"/>
      <c r="AL44" s="362" t="s">
        <v>80</v>
      </c>
      <c r="AM44" s="363"/>
    </row>
    <row r="45" spans="1:84" s="20" customFormat="1" ht="15.75" customHeight="1">
      <c r="A45" s="106"/>
      <c r="B45" s="472"/>
      <c r="C45" s="473"/>
      <c r="D45" s="473"/>
      <c r="E45" s="473"/>
      <c r="F45" s="473"/>
      <c r="G45" s="473"/>
      <c r="H45" s="473"/>
      <c r="I45" s="473"/>
      <c r="J45" s="474"/>
      <c r="K45" s="42" t="s">
        <v>188</v>
      </c>
      <c r="L45" s="42"/>
      <c r="M45" s="42"/>
      <c r="N45" s="42"/>
      <c r="O45" s="130"/>
      <c r="P45" s="130"/>
      <c r="Q45" s="133"/>
      <c r="R45" s="133"/>
      <c r="S45" s="133"/>
      <c r="T45" s="133"/>
      <c r="U45" s="133"/>
      <c r="V45" s="133"/>
      <c r="W45" s="131"/>
      <c r="X45" s="447">
        <f>IF($H$10="介護予防・生活支援サービス事業の事業者","",6000)</f>
        <v>6000</v>
      </c>
      <c r="Y45" s="447"/>
      <c r="Z45" s="447"/>
      <c r="AA45" s="448" t="s">
        <v>183</v>
      </c>
      <c r="AB45" s="449"/>
      <c r="AC45" s="395" t="s">
        <v>184</v>
      </c>
      <c r="AD45" s="396"/>
      <c r="AE45" s="396"/>
      <c r="AF45" s="396"/>
      <c r="AG45" s="396"/>
      <c r="AH45" s="397"/>
      <c r="AI45" s="350"/>
      <c r="AJ45" s="351"/>
      <c r="AK45" s="351"/>
      <c r="AL45" s="362" t="s">
        <v>80</v>
      </c>
      <c r="AM45" s="363"/>
    </row>
    <row r="46" spans="1:84" s="20" customFormat="1" ht="6" customHeight="1" thickBot="1">
      <c r="A46" s="35"/>
      <c r="B46" s="35"/>
      <c r="C46" s="35"/>
      <c r="D46" s="35"/>
      <c r="E46" s="35"/>
      <c r="F46" s="35"/>
      <c r="G46" s="35"/>
      <c r="H46" s="35"/>
      <c r="I46" s="59"/>
      <c r="J46" s="35"/>
      <c r="K46" s="35"/>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1:84" s="20" customFormat="1" ht="19.5" customHeight="1" thickBot="1">
      <c r="A47" s="65" t="s">
        <v>189</v>
      </c>
      <c r="B47" s="35"/>
      <c r="C47" s="35"/>
      <c r="D47" s="35"/>
      <c r="E47" s="35"/>
      <c r="F47" s="35"/>
      <c r="G47" s="35"/>
      <c r="H47" s="35"/>
      <c r="I47" s="59"/>
      <c r="J47" s="35"/>
      <c r="K47" s="35"/>
      <c r="L47" s="64"/>
      <c r="M47" s="64"/>
      <c r="N47" s="64"/>
      <c r="O47" s="35"/>
      <c r="P47" s="35"/>
      <c r="Q47" s="35"/>
      <c r="R47" s="35"/>
      <c r="S47" s="35"/>
      <c r="T47" s="107"/>
      <c r="U47" s="107"/>
      <c r="V47" s="107"/>
      <c r="W47" s="107"/>
      <c r="X47" s="329" t="s">
        <v>166</v>
      </c>
      <c r="Y47" s="330"/>
      <c r="Z47" s="330"/>
      <c r="AA47" s="330"/>
      <c r="AB47" s="331"/>
      <c r="AC47" s="475" t="s">
        <v>191</v>
      </c>
      <c r="AD47" s="143" t="s">
        <v>264</v>
      </c>
      <c r="AE47" s="141"/>
      <c r="AF47" s="141"/>
      <c r="AG47" s="75"/>
      <c r="AH47" s="108"/>
      <c r="AI47" s="476">
        <v>200</v>
      </c>
      <c r="AJ47" s="477"/>
      <c r="AK47" s="477"/>
      <c r="AL47" s="424" t="s">
        <v>159</v>
      </c>
      <c r="AM47" s="425"/>
    </row>
    <row r="48" spans="1:84" s="20" customFormat="1" ht="14.25" thickBot="1">
      <c r="A48" s="35"/>
      <c r="B48" s="35"/>
      <c r="C48" s="35"/>
      <c r="D48" s="35"/>
      <c r="E48" s="35"/>
      <c r="F48" s="35"/>
      <c r="G48" s="35"/>
      <c r="H48" s="35"/>
      <c r="I48" s="35"/>
      <c r="J48" s="35"/>
      <c r="K48" s="35"/>
      <c r="L48" s="35"/>
      <c r="M48" s="35"/>
      <c r="N48" s="35"/>
      <c r="O48" s="35"/>
      <c r="P48" s="35"/>
      <c r="Q48" s="35"/>
      <c r="R48" s="35"/>
      <c r="S48" s="35"/>
      <c r="T48" s="35"/>
      <c r="U48" s="35"/>
      <c r="V48" s="35"/>
      <c r="W48" s="35"/>
      <c r="X48" s="478">
        <f>IFERROR(VLOOKUP(H10,個票1!CA5:CE39,5,FALSE),"")</f>
        <v>200</v>
      </c>
      <c r="Y48" s="479"/>
      <c r="Z48" s="479"/>
      <c r="AA48" s="460" t="s">
        <v>159</v>
      </c>
      <c r="AB48" s="461"/>
      <c r="AC48" s="421"/>
      <c r="AD48" s="144" t="s">
        <v>206</v>
      </c>
      <c r="AE48" s="212"/>
      <c r="AF48" s="212"/>
      <c r="AG48" s="128"/>
      <c r="AH48" s="109"/>
      <c r="AI48" s="462"/>
      <c r="AJ48" s="463"/>
      <c r="AK48" s="463"/>
      <c r="AL48" s="432" t="s">
        <v>159</v>
      </c>
      <c r="AM48" s="433"/>
      <c r="AX48" s="115" t="str">
        <f>IF(X48&gt;=AI49,"○","！（補助上限額を超過しています）")</f>
        <v>○</v>
      </c>
      <c r="AY48" s="37"/>
      <c r="AZ48" s="37"/>
      <c r="BA48" s="37"/>
      <c r="BB48" s="37"/>
      <c r="BC48" s="37"/>
      <c r="BD48" s="37"/>
      <c r="BE48" s="37"/>
      <c r="BF48" s="37"/>
      <c r="BG48" s="37"/>
      <c r="BH48" s="37"/>
      <c r="BI48" s="37"/>
      <c r="BJ48" s="37"/>
      <c r="BK48" s="37"/>
      <c r="BL48" s="37"/>
      <c r="BM48" s="37"/>
      <c r="BN48" s="37"/>
      <c r="BO48" s="37"/>
      <c r="BP48" s="37"/>
      <c r="BQ48" s="37"/>
      <c r="BR48" s="37"/>
      <c r="BS48" s="37"/>
      <c r="BT48" s="38"/>
    </row>
    <row r="49" spans="1:46" s="20" customFormat="1" ht="13.5" customHeight="1">
      <c r="A49" s="136" t="s">
        <v>190</v>
      </c>
      <c r="B49" s="35"/>
      <c r="C49" s="35"/>
      <c r="D49" s="35"/>
      <c r="E49" s="35"/>
      <c r="F49" s="35"/>
      <c r="G49" s="35"/>
      <c r="H49" s="35"/>
      <c r="I49" s="35"/>
      <c r="J49" s="35"/>
      <c r="K49" s="35"/>
      <c r="L49" s="35"/>
      <c r="M49" s="35"/>
      <c r="N49" s="35"/>
      <c r="O49" s="35"/>
      <c r="P49" s="35"/>
      <c r="Q49" s="35"/>
      <c r="R49" s="35"/>
      <c r="S49" s="35"/>
      <c r="T49" s="35"/>
      <c r="U49" s="35"/>
      <c r="V49" s="35"/>
      <c r="W49" s="35"/>
      <c r="X49" s="478"/>
      <c r="Y49" s="479"/>
      <c r="Z49" s="479"/>
      <c r="AA49" s="460"/>
      <c r="AB49" s="461"/>
      <c r="AC49" s="421"/>
      <c r="AD49" s="213" t="s">
        <v>168</v>
      </c>
      <c r="AE49" s="214"/>
      <c r="AF49" s="214"/>
      <c r="AG49" s="127"/>
      <c r="AH49" s="101"/>
      <c r="AI49" s="464">
        <f>SUM(AI47:AK48)</f>
        <v>200</v>
      </c>
      <c r="AJ49" s="465"/>
      <c r="AK49" s="465"/>
      <c r="AL49" s="436" t="s">
        <v>159</v>
      </c>
      <c r="AM49" s="437"/>
      <c r="AT49" s="43"/>
    </row>
    <row r="50" spans="1:46" ht="15" customHeight="1">
      <c r="A50" s="335" t="s">
        <v>40</v>
      </c>
      <c r="B50" s="336"/>
      <c r="C50" s="336"/>
      <c r="D50" s="336"/>
      <c r="E50" s="336"/>
      <c r="F50" s="336"/>
      <c r="G50" s="337"/>
      <c r="H50" s="405" t="s">
        <v>263</v>
      </c>
      <c r="I50" s="405"/>
      <c r="J50" s="405"/>
      <c r="K50" s="405"/>
      <c r="L50" s="405"/>
      <c r="M50" s="335" t="s">
        <v>170</v>
      </c>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7"/>
    </row>
    <row r="51" spans="1:46" ht="15" customHeight="1">
      <c r="A51" s="78" t="s">
        <v>171</v>
      </c>
      <c r="B51" s="79"/>
      <c r="C51" s="79"/>
      <c r="D51" s="79"/>
      <c r="E51" s="80"/>
      <c r="F51" s="80"/>
      <c r="G51" s="81"/>
      <c r="H51" s="480"/>
      <c r="I51" s="481"/>
      <c r="J51" s="481"/>
      <c r="K51" s="481"/>
      <c r="L51" s="482"/>
      <c r="M51" s="438" t="s">
        <v>272</v>
      </c>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40"/>
    </row>
    <row r="52" spans="1:46" ht="15" customHeight="1">
      <c r="A52" s="82" t="s">
        <v>172</v>
      </c>
      <c r="B52" s="83"/>
      <c r="C52" s="83"/>
      <c r="D52" s="83"/>
      <c r="E52" s="84"/>
      <c r="F52" s="84"/>
      <c r="G52" s="85"/>
      <c r="H52" s="483"/>
      <c r="I52" s="484"/>
      <c r="J52" s="484"/>
      <c r="K52" s="484"/>
      <c r="L52" s="485"/>
      <c r="M52" s="441"/>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3"/>
    </row>
    <row r="53" spans="1:46" ht="15" customHeight="1">
      <c r="A53" s="82" t="s">
        <v>173</v>
      </c>
      <c r="B53" s="83"/>
      <c r="C53" s="83"/>
      <c r="D53" s="83"/>
      <c r="E53" s="84"/>
      <c r="F53" s="84"/>
      <c r="G53" s="85"/>
      <c r="H53" s="483"/>
      <c r="I53" s="484"/>
      <c r="J53" s="484"/>
      <c r="K53" s="484"/>
      <c r="L53" s="485"/>
      <c r="M53" s="441"/>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2"/>
      <c r="AL53" s="442"/>
      <c r="AM53" s="443"/>
    </row>
    <row r="54" spans="1:46" ht="15" customHeight="1">
      <c r="A54" s="82" t="s">
        <v>174</v>
      </c>
      <c r="B54" s="83"/>
      <c r="C54" s="83"/>
      <c r="D54" s="83"/>
      <c r="E54" s="84"/>
      <c r="F54" s="84"/>
      <c r="G54" s="85"/>
      <c r="H54" s="483"/>
      <c r="I54" s="484"/>
      <c r="J54" s="484"/>
      <c r="K54" s="484"/>
      <c r="L54" s="485"/>
      <c r="M54" s="441"/>
      <c r="N54" s="442"/>
      <c r="O54" s="442"/>
      <c r="P54" s="442"/>
      <c r="Q54" s="442"/>
      <c r="R54" s="442"/>
      <c r="S54" s="442"/>
      <c r="T54" s="442"/>
      <c r="U54" s="442"/>
      <c r="V54" s="442"/>
      <c r="W54" s="442"/>
      <c r="X54" s="442"/>
      <c r="Y54" s="442"/>
      <c r="Z54" s="442"/>
      <c r="AA54" s="442"/>
      <c r="AB54" s="442"/>
      <c r="AC54" s="442"/>
      <c r="AD54" s="442"/>
      <c r="AE54" s="442"/>
      <c r="AF54" s="442"/>
      <c r="AG54" s="442"/>
      <c r="AH54" s="442"/>
      <c r="AI54" s="442"/>
      <c r="AJ54" s="442"/>
      <c r="AK54" s="442"/>
      <c r="AL54" s="442"/>
      <c r="AM54" s="443"/>
    </row>
    <row r="55" spans="1:46" ht="15" customHeight="1">
      <c r="A55" s="82" t="s">
        <v>175</v>
      </c>
      <c r="B55" s="83"/>
      <c r="C55" s="83"/>
      <c r="D55" s="83"/>
      <c r="E55" s="84"/>
      <c r="F55" s="84"/>
      <c r="G55" s="85"/>
      <c r="H55" s="483"/>
      <c r="I55" s="484"/>
      <c r="J55" s="484"/>
      <c r="K55" s="484"/>
      <c r="L55" s="485"/>
      <c r="M55" s="441"/>
      <c r="N55" s="442"/>
      <c r="O55" s="442"/>
      <c r="P55" s="442"/>
      <c r="Q55" s="442"/>
      <c r="R55" s="442"/>
      <c r="S55" s="442"/>
      <c r="T55" s="442"/>
      <c r="U55" s="442"/>
      <c r="V55" s="442"/>
      <c r="W55" s="442"/>
      <c r="X55" s="442"/>
      <c r="Y55" s="442"/>
      <c r="Z55" s="442"/>
      <c r="AA55" s="442"/>
      <c r="AB55" s="442"/>
      <c r="AC55" s="442"/>
      <c r="AD55" s="442"/>
      <c r="AE55" s="442"/>
      <c r="AF55" s="442"/>
      <c r="AG55" s="442"/>
      <c r="AH55" s="442"/>
      <c r="AI55" s="442"/>
      <c r="AJ55" s="442"/>
      <c r="AK55" s="442"/>
      <c r="AL55" s="442"/>
      <c r="AM55" s="443"/>
    </row>
    <row r="56" spans="1:46" ht="15" customHeight="1">
      <c r="A56" s="82" t="s">
        <v>176</v>
      </c>
      <c r="B56" s="83"/>
      <c r="C56" s="83"/>
      <c r="D56" s="83"/>
      <c r="E56" s="84"/>
      <c r="F56" s="84"/>
      <c r="G56" s="85"/>
      <c r="H56" s="483"/>
      <c r="I56" s="484"/>
      <c r="J56" s="484"/>
      <c r="K56" s="484"/>
      <c r="L56" s="485"/>
      <c r="M56" s="441"/>
      <c r="N56" s="442"/>
      <c r="O56" s="442"/>
      <c r="P56" s="442"/>
      <c r="Q56" s="442"/>
      <c r="R56" s="442"/>
      <c r="S56" s="442"/>
      <c r="T56" s="442"/>
      <c r="U56" s="442"/>
      <c r="V56" s="442"/>
      <c r="W56" s="442"/>
      <c r="X56" s="442"/>
      <c r="Y56" s="442"/>
      <c r="Z56" s="442"/>
      <c r="AA56" s="442"/>
      <c r="AB56" s="442"/>
      <c r="AC56" s="442"/>
      <c r="AD56" s="442"/>
      <c r="AE56" s="442"/>
      <c r="AF56" s="442"/>
      <c r="AG56" s="442"/>
      <c r="AH56" s="442"/>
      <c r="AI56" s="442"/>
      <c r="AJ56" s="442"/>
      <c r="AK56" s="442"/>
      <c r="AL56" s="442"/>
      <c r="AM56" s="443"/>
    </row>
    <row r="57" spans="1:46" ht="15" customHeight="1">
      <c r="A57" s="82" t="s">
        <v>177</v>
      </c>
      <c r="B57" s="83"/>
      <c r="C57" s="83"/>
      <c r="D57" s="83"/>
      <c r="E57" s="84"/>
      <c r="F57" s="84"/>
      <c r="G57" s="85"/>
      <c r="H57" s="483"/>
      <c r="I57" s="484"/>
      <c r="J57" s="484"/>
      <c r="K57" s="484"/>
      <c r="L57" s="485"/>
      <c r="M57" s="441"/>
      <c r="N57" s="442"/>
      <c r="O57" s="442"/>
      <c r="P57" s="442"/>
      <c r="Q57" s="442"/>
      <c r="R57" s="442"/>
      <c r="S57" s="442"/>
      <c r="T57" s="442"/>
      <c r="U57" s="442"/>
      <c r="V57" s="442"/>
      <c r="W57" s="442"/>
      <c r="X57" s="442"/>
      <c r="Y57" s="442"/>
      <c r="Z57" s="442"/>
      <c r="AA57" s="442"/>
      <c r="AB57" s="442"/>
      <c r="AC57" s="442"/>
      <c r="AD57" s="442"/>
      <c r="AE57" s="442"/>
      <c r="AF57" s="442"/>
      <c r="AG57" s="442"/>
      <c r="AH57" s="442"/>
      <c r="AI57" s="442"/>
      <c r="AJ57" s="442"/>
      <c r="AK57" s="442"/>
      <c r="AL57" s="442"/>
      <c r="AM57" s="443"/>
    </row>
    <row r="58" spans="1:46" ht="15" customHeight="1">
      <c r="A58" s="82" t="s">
        <v>178</v>
      </c>
      <c r="B58" s="86"/>
      <c r="C58" s="86"/>
      <c r="D58" s="86"/>
      <c r="E58" s="86"/>
      <c r="F58" s="86"/>
      <c r="G58" s="87"/>
      <c r="H58" s="483"/>
      <c r="I58" s="484"/>
      <c r="J58" s="484"/>
      <c r="K58" s="484"/>
      <c r="L58" s="485"/>
      <c r="M58" s="441"/>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M58" s="443"/>
    </row>
    <row r="59" spans="1:46" ht="15" customHeight="1">
      <c r="A59" s="88" t="s">
        <v>179</v>
      </c>
      <c r="B59" s="89"/>
      <c r="C59" s="89"/>
      <c r="D59" s="89"/>
      <c r="E59" s="90"/>
      <c r="F59" s="90"/>
      <c r="G59" s="91"/>
      <c r="H59" s="486"/>
      <c r="I59" s="487"/>
      <c r="J59" s="487"/>
      <c r="K59" s="487"/>
      <c r="L59" s="488"/>
      <c r="M59" s="441"/>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c r="AL59" s="442"/>
      <c r="AM59" s="443"/>
    </row>
    <row r="60" spans="1:46" ht="15" customHeight="1">
      <c r="A60" s="92" t="s">
        <v>4</v>
      </c>
      <c r="B60" s="110"/>
      <c r="C60" s="110"/>
      <c r="D60" s="110"/>
      <c r="E60" s="93"/>
      <c r="F60" s="93"/>
      <c r="G60" s="94"/>
      <c r="H60" s="416">
        <v>600000</v>
      </c>
      <c r="I60" s="416"/>
      <c r="J60" s="416"/>
      <c r="K60" s="416"/>
      <c r="L60" s="417"/>
      <c r="M60" s="444" t="s">
        <v>274</v>
      </c>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6"/>
    </row>
    <row r="61" spans="1:46" ht="4.5" customHeight="1">
      <c r="A61" s="95"/>
      <c r="B61" s="95"/>
      <c r="C61" s="95"/>
      <c r="D61" s="95"/>
      <c r="E61" s="111"/>
      <c r="F61" s="111"/>
      <c r="G61" s="111"/>
      <c r="H61" s="111"/>
      <c r="I61" s="111"/>
      <c r="J61" s="112"/>
      <c r="K61" s="112"/>
      <c r="L61" s="112"/>
      <c r="M61" s="112"/>
      <c r="N61" s="112"/>
      <c r="O61" s="111"/>
      <c r="P61" s="111"/>
      <c r="Q61" s="111"/>
      <c r="R61" s="111"/>
      <c r="S61" s="111"/>
      <c r="T61" s="111"/>
      <c r="U61" s="111"/>
      <c r="V61" s="111"/>
      <c r="W61" s="111"/>
      <c r="X61" s="111"/>
      <c r="Y61" s="113"/>
      <c r="Z61" s="113"/>
      <c r="AA61" s="113"/>
      <c r="AB61" s="113"/>
      <c r="AC61" s="113"/>
      <c r="AD61" s="113"/>
      <c r="AE61" s="111"/>
      <c r="AF61" s="111"/>
      <c r="AG61" s="111"/>
      <c r="AH61" s="111"/>
      <c r="AI61" s="111"/>
      <c r="AJ61" s="111"/>
      <c r="AK61" s="111"/>
      <c r="AL61" s="111"/>
      <c r="AM61" s="111"/>
    </row>
    <row r="62" spans="1:46">
      <c r="A62" s="136"/>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row>
  </sheetData>
  <mergeCells count="113">
    <mergeCell ref="A50:G50"/>
    <mergeCell ref="H50:L50"/>
    <mergeCell ref="M50:AM50"/>
    <mergeCell ref="X47:AB47"/>
    <mergeCell ref="AC47:AC49"/>
    <mergeCell ref="AI47:AK47"/>
    <mergeCell ref="AL47:AM47"/>
    <mergeCell ref="X48:Z49"/>
    <mergeCell ref="H51:L59"/>
    <mergeCell ref="H60:L60"/>
    <mergeCell ref="AA48:AB49"/>
    <mergeCell ref="AI48:AK48"/>
    <mergeCell ref="AL48:AM48"/>
    <mergeCell ref="AI49:AK49"/>
    <mergeCell ref="AL49:AM49"/>
    <mergeCell ref="M51:AM59"/>
    <mergeCell ref="M60:AM60"/>
    <mergeCell ref="B42:J45"/>
    <mergeCell ref="X42:Z42"/>
    <mergeCell ref="AA42:AB42"/>
    <mergeCell ref="AC42:AH42"/>
    <mergeCell ref="AI42:AK42"/>
    <mergeCell ref="AL42:AM42"/>
    <mergeCell ref="X43:Z43"/>
    <mergeCell ref="AA43:AB43"/>
    <mergeCell ref="AC43:AH43"/>
    <mergeCell ref="AI43:AK43"/>
    <mergeCell ref="AL43:AM43"/>
    <mergeCell ref="X44:Z44"/>
    <mergeCell ref="AA44:AB44"/>
    <mergeCell ref="AC44:AH44"/>
    <mergeCell ref="AI44:AK44"/>
    <mergeCell ref="AL44:AM44"/>
    <mergeCell ref="X45:Z45"/>
    <mergeCell ref="AA45:AB45"/>
    <mergeCell ref="AC45:AH45"/>
    <mergeCell ref="AI45:AK45"/>
    <mergeCell ref="AL45:AM45"/>
    <mergeCell ref="AE39:AH39"/>
    <mergeCell ref="AI39:AK39"/>
    <mergeCell ref="AL39:AM39"/>
    <mergeCell ref="A40:J41"/>
    <mergeCell ref="X40:Z40"/>
    <mergeCell ref="AA40:AB40"/>
    <mergeCell ref="AC40:AH40"/>
    <mergeCell ref="AI40:AK40"/>
    <mergeCell ref="AL40:AM40"/>
    <mergeCell ref="X41:Z41"/>
    <mergeCell ref="AA41:AB41"/>
    <mergeCell ref="AC41:AH41"/>
    <mergeCell ref="AI41:AK41"/>
    <mergeCell ref="AL41:AM41"/>
    <mergeCell ref="A27:G27"/>
    <mergeCell ref="H27:L27"/>
    <mergeCell ref="M27:AM27"/>
    <mergeCell ref="H28:L36"/>
    <mergeCell ref="H37:L37"/>
    <mergeCell ref="X24:AB24"/>
    <mergeCell ref="AC24:AC26"/>
    <mergeCell ref="AI24:AK24"/>
    <mergeCell ref="AL24:AM24"/>
    <mergeCell ref="X25:Z26"/>
    <mergeCell ref="AA25:AB26"/>
    <mergeCell ref="AI25:AK25"/>
    <mergeCell ref="AL25:AM25"/>
    <mergeCell ref="AI26:AK26"/>
    <mergeCell ref="AL26:AM26"/>
    <mergeCell ref="M28:AM36"/>
    <mergeCell ref="M37:AM37"/>
    <mergeCell ref="AE21:AH21"/>
    <mergeCell ref="AI21:AK21"/>
    <mergeCell ref="AL21:AM21"/>
    <mergeCell ref="H22:L22"/>
    <mergeCell ref="M22:O22"/>
    <mergeCell ref="Q22:U22"/>
    <mergeCell ref="V22:X22"/>
    <mergeCell ref="AE22:AG22"/>
    <mergeCell ref="A14:AM14"/>
    <mergeCell ref="B17:C17"/>
    <mergeCell ref="G17:H17"/>
    <mergeCell ref="M17:N17"/>
    <mergeCell ref="R17:S17"/>
    <mergeCell ref="A19:AM19"/>
    <mergeCell ref="AE10:AF10"/>
    <mergeCell ref="AG10:AI10"/>
    <mergeCell ref="AJ10:AK10"/>
    <mergeCell ref="AL10:AM10"/>
    <mergeCell ref="AP10:AU10"/>
    <mergeCell ref="A11:H12"/>
    <mergeCell ref="A10:G10"/>
    <mergeCell ref="H10:Q10"/>
    <mergeCell ref="R10:W10"/>
    <mergeCell ref="X10:Y10"/>
    <mergeCell ref="Z10:AB10"/>
    <mergeCell ref="AC10:AD10"/>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s>
  <phoneticPr fontId="4"/>
  <dataValidations count="1">
    <dataValidation type="list" allowBlank="1" showInputMessage="1" showErrorMessage="1" sqref="H10:Q10">
      <formula1>$CA$5:$CA$40</formula1>
    </dataValidation>
  </dataValidations>
  <printOptions horizontalCentered="1"/>
  <pageMargins left="0.55118110236220474" right="0.55118110236220474" top="0.82677165354330717" bottom="0.23622047244094491" header="0.51181102362204722" footer="0.35433070866141736"/>
  <pageSetup paperSize="9" scale="99" orientation="portrait"/>
  <headerFooter alignWithMargins="0"/>
  <colBreaks count="1" manualBreakCount="1">
    <brk id="39" max="1048575" man="1"/>
  </col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213"/>
  <sheetViews>
    <sheetView view="pageLayout" workbookViewId="0">
      <selection activeCell="C12" sqref="C12:J12"/>
    </sheetView>
  </sheetViews>
  <sheetFormatPr defaultColWidth="8.875" defaultRowHeight="13.5"/>
  <cols>
    <col min="2" max="2" width="5.25" customWidth="1"/>
    <col min="10" max="10" width="5.625" customWidth="1"/>
    <col min="11" max="11" width="11" bestFit="1" customWidth="1"/>
    <col min="12" max="12" width="0" hidden="1" customWidth="1"/>
  </cols>
  <sheetData>
    <row r="1" spans="1:16">
      <c r="A1" s="222" t="s">
        <v>129</v>
      </c>
      <c r="B1" s="222"/>
      <c r="C1" s="222"/>
      <c r="D1" s="222"/>
      <c r="E1" s="222"/>
      <c r="F1" s="222"/>
      <c r="G1" s="530"/>
      <c r="H1" s="258"/>
      <c r="I1" s="223"/>
      <c r="J1" s="223"/>
      <c r="K1" s="223"/>
      <c r="L1" s="78" t="s">
        <v>171</v>
      </c>
    </row>
    <row r="2" spans="1:16">
      <c r="A2" s="222" t="s">
        <v>279</v>
      </c>
      <c r="B2" s="222"/>
      <c r="C2" s="222"/>
      <c r="D2" s="222"/>
      <c r="E2" s="222"/>
      <c r="F2" s="222"/>
      <c r="G2" s="530"/>
      <c r="H2" s="258"/>
      <c r="I2" s="223"/>
      <c r="J2" s="223"/>
      <c r="K2" s="223"/>
      <c r="L2" s="82" t="s">
        <v>172</v>
      </c>
    </row>
    <row r="3" spans="1:16">
      <c r="A3" s="222"/>
      <c r="B3" s="222"/>
      <c r="C3" s="222"/>
      <c r="D3" s="222"/>
      <c r="E3" s="224"/>
      <c r="F3" s="224"/>
      <c r="G3" s="225"/>
      <c r="H3" s="225"/>
      <c r="I3" s="225"/>
      <c r="J3" s="225"/>
      <c r="K3" s="225"/>
      <c r="L3" s="82" t="s">
        <v>173</v>
      </c>
      <c r="M3" s="46"/>
      <c r="N3" s="46"/>
      <c r="O3" s="46"/>
      <c r="P3" s="46"/>
    </row>
    <row r="4" spans="1:16">
      <c r="A4" s="502" t="s">
        <v>132</v>
      </c>
      <c r="B4" s="502"/>
      <c r="C4" s="542">
        <v>1234567890</v>
      </c>
      <c r="D4" s="542"/>
      <c r="E4" s="224"/>
      <c r="F4" s="224"/>
      <c r="G4" s="225"/>
      <c r="H4" s="225"/>
      <c r="I4" s="225"/>
      <c r="J4" s="225"/>
      <c r="K4" s="225"/>
      <c r="L4" s="82" t="s">
        <v>174</v>
      </c>
      <c r="M4" s="46"/>
      <c r="N4" s="46"/>
      <c r="O4" s="46"/>
      <c r="P4" s="46"/>
    </row>
    <row r="5" spans="1:16">
      <c r="A5" s="502"/>
      <c r="B5" s="502"/>
      <c r="C5" s="543"/>
      <c r="D5" s="543"/>
      <c r="E5" s="224"/>
      <c r="F5" s="224"/>
      <c r="G5" s="225"/>
      <c r="H5" s="225"/>
      <c r="I5" s="225"/>
      <c r="J5" s="225"/>
      <c r="K5" s="225"/>
      <c r="L5" s="82" t="s">
        <v>175</v>
      </c>
      <c r="M5" s="46"/>
      <c r="N5" s="46"/>
      <c r="O5" s="46"/>
      <c r="P5" s="46"/>
    </row>
    <row r="6" spans="1:16">
      <c r="A6" s="502" t="s">
        <v>131</v>
      </c>
      <c r="B6" s="502"/>
      <c r="C6" s="531" t="s">
        <v>298</v>
      </c>
      <c r="D6" s="531"/>
      <c r="E6" s="531"/>
      <c r="F6" s="224"/>
      <c r="G6" s="225"/>
      <c r="H6" s="225"/>
      <c r="I6" s="225"/>
      <c r="J6" s="225"/>
      <c r="K6" s="225"/>
      <c r="L6" s="82" t="s">
        <v>176</v>
      </c>
      <c r="M6" s="46"/>
      <c r="N6" s="46"/>
      <c r="O6" s="46"/>
      <c r="P6" s="46"/>
    </row>
    <row r="7" spans="1:16">
      <c r="A7" s="502"/>
      <c r="B7" s="502"/>
      <c r="C7" s="532"/>
      <c r="D7" s="532"/>
      <c r="E7" s="532"/>
      <c r="F7" s="224"/>
      <c r="G7" s="225"/>
      <c r="H7" s="225"/>
      <c r="I7" s="225"/>
      <c r="J7" s="225"/>
      <c r="K7" s="225"/>
      <c r="L7" s="82" t="s">
        <v>177</v>
      </c>
      <c r="M7" s="46"/>
      <c r="N7" s="46"/>
      <c r="O7" s="46"/>
      <c r="P7" s="46"/>
    </row>
    <row r="8" spans="1:16">
      <c r="A8" s="225"/>
      <c r="B8" s="225"/>
      <c r="C8" s="225"/>
      <c r="D8" s="225"/>
      <c r="E8" s="226"/>
      <c r="F8" s="226"/>
      <c r="G8" s="225"/>
      <c r="H8" s="225"/>
      <c r="I8" s="225"/>
      <c r="J8" s="225"/>
      <c r="K8" s="225"/>
      <c r="L8" s="82" t="s">
        <v>178</v>
      </c>
      <c r="M8" s="26"/>
      <c r="N8" s="26"/>
      <c r="O8" s="26"/>
      <c r="P8" s="26"/>
    </row>
    <row r="9" spans="1:16" ht="17.100000000000001" customHeight="1">
      <c r="A9" s="503" t="s">
        <v>289</v>
      </c>
      <c r="B9" s="504"/>
      <c r="C9" s="533" t="s">
        <v>258</v>
      </c>
      <c r="D9" s="534"/>
      <c r="E9" s="534"/>
      <c r="F9" s="534"/>
      <c r="G9" s="534"/>
      <c r="H9" s="534"/>
      <c r="I9" s="534"/>
      <c r="J9" s="535"/>
      <c r="K9" s="528" t="s">
        <v>271</v>
      </c>
      <c r="L9" s="88" t="s">
        <v>179</v>
      </c>
    </row>
    <row r="10" spans="1:16" ht="17.100000000000001" customHeight="1">
      <c r="A10" s="505"/>
      <c r="B10" s="506"/>
      <c r="C10" s="536"/>
      <c r="D10" s="537"/>
      <c r="E10" s="537"/>
      <c r="F10" s="537"/>
      <c r="G10" s="537"/>
      <c r="H10" s="537"/>
      <c r="I10" s="537"/>
      <c r="J10" s="538"/>
      <c r="K10" s="529"/>
    </row>
    <row r="11" spans="1:16" ht="17.100000000000001" customHeight="1">
      <c r="A11" s="507" t="s">
        <v>179</v>
      </c>
      <c r="B11" s="508"/>
      <c r="C11" s="539" t="s">
        <v>299</v>
      </c>
      <c r="D11" s="540"/>
      <c r="E11" s="540"/>
      <c r="F11" s="540"/>
      <c r="G11" s="540"/>
      <c r="H11" s="540"/>
      <c r="I11" s="540"/>
      <c r="J11" s="541"/>
      <c r="K11" s="255">
        <v>138000</v>
      </c>
    </row>
    <row r="12" spans="1:16" ht="17.100000000000001" customHeight="1">
      <c r="A12" s="497"/>
      <c r="B12" s="498"/>
      <c r="C12" s="499"/>
      <c r="D12" s="500"/>
      <c r="E12" s="500"/>
      <c r="F12" s="500"/>
      <c r="G12" s="500"/>
      <c r="H12" s="500"/>
      <c r="I12" s="500"/>
      <c r="J12" s="501"/>
      <c r="K12" s="256"/>
    </row>
    <row r="13" spans="1:16" ht="17.100000000000001" customHeight="1">
      <c r="A13" s="497"/>
      <c r="B13" s="498"/>
      <c r="C13" s="509" t="s">
        <v>301</v>
      </c>
      <c r="D13" s="510"/>
      <c r="E13" s="510"/>
      <c r="F13" s="510"/>
      <c r="G13" s="510"/>
      <c r="H13" s="510"/>
      <c r="I13" s="510"/>
      <c r="J13" s="511"/>
      <c r="K13" s="489">
        <v>1200000</v>
      </c>
    </row>
    <row r="14" spans="1:16" ht="17.100000000000001" customHeight="1">
      <c r="A14" s="497"/>
      <c r="B14" s="498"/>
      <c r="C14" s="512"/>
      <c r="D14" s="513"/>
      <c r="E14" s="513"/>
      <c r="F14" s="513"/>
      <c r="G14" s="513"/>
      <c r="H14" s="513"/>
      <c r="I14" s="513"/>
      <c r="J14" s="514"/>
      <c r="K14" s="490"/>
    </row>
    <row r="15" spans="1:16" ht="17.100000000000001" customHeight="1">
      <c r="A15" s="497"/>
      <c r="B15" s="498"/>
      <c r="C15" s="499"/>
      <c r="D15" s="500"/>
      <c r="E15" s="500"/>
      <c r="F15" s="500"/>
      <c r="G15" s="500"/>
      <c r="H15" s="500"/>
      <c r="I15" s="500"/>
      <c r="J15" s="501"/>
      <c r="K15" s="256"/>
    </row>
    <row r="16" spans="1:16" ht="17.100000000000001" customHeight="1">
      <c r="A16" s="497"/>
      <c r="B16" s="498"/>
      <c r="C16" s="499"/>
      <c r="D16" s="500"/>
      <c r="E16" s="500"/>
      <c r="F16" s="500"/>
      <c r="G16" s="500"/>
      <c r="H16" s="500"/>
      <c r="I16" s="500"/>
      <c r="J16" s="501"/>
      <c r="K16" s="256"/>
    </row>
    <row r="17" spans="1:11" ht="17.100000000000001" customHeight="1">
      <c r="A17" s="497"/>
      <c r="B17" s="498"/>
      <c r="C17" s="499"/>
      <c r="D17" s="500"/>
      <c r="E17" s="500"/>
      <c r="F17" s="500"/>
      <c r="G17" s="500"/>
      <c r="H17" s="500"/>
      <c r="I17" s="500"/>
      <c r="J17" s="501"/>
      <c r="K17" s="256"/>
    </row>
    <row r="18" spans="1:11" ht="17.100000000000001" customHeight="1">
      <c r="A18" s="497" t="s">
        <v>171</v>
      </c>
      <c r="B18" s="498"/>
      <c r="C18" s="491" t="s">
        <v>300</v>
      </c>
      <c r="D18" s="492"/>
      <c r="E18" s="492"/>
      <c r="F18" s="492"/>
      <c r="G18" s="492"/>
      <c r="H18" s="492"/>
      <c r="I18" s="492"/>
      <c r="J18" s="493"/>
      <c r="K18" s="489">
        <v>516200</v>
      </c>
    </row>
    <row r="19" spans="1:11" ht="17.100000000000001" customHeight="1">
      <c r="A19" s="497"/>
      <c r="B19" s="498"/>
      <c r="C19" s="494"/>
      <c r="D19" s="495"/>
      <c r="E19" s="495"/>
      <c r="F19" s="495"/>
      <c r="G19" s="495"/>
      <c r="H19" s="495"/>
      <c r="I19" s="495"/>
      <c r="J19" s="496"/>
      <c r="K19" s="490"/>
    </row>
    <row r="20" spans="1:11" ht="17.100000000000001" customHeight="1">
      <c r="A20" s="497"/>
      <c r="B20" s="498"/>
      <c r="C20" s="499"/>
      <c r="D20" s="500"/>
      <c r="E20" s="500"/>
      <c r="F20" s="500"/>
      <c r="G20" s="500"/>
      <c r="H20" s="500"/>
      <c r="I20" s="500"/>
      <c r="J20" s="501"/>
      <c r="K20" s="256"/>
    </row>
    <row r="21" spans="1:11" ht="17.100000000000001" customHeight="1">
      <c r="A21" s="497"/>
      <c r="B21" s="498"/>
      <c r="C21" s="499"/>
      <c r="D21" s="500"/>
      <c r="E21" s="500"/>
      <c r="F21" s="500"/>
      <c r="G21" s="500"/>
      <c r="H21" s="500"/>
      <c r="I21" s="500"/>
      <c r="J21" s="501"/>
      <c r="K21" s="256"/>
    </row>
    <row r="22" spans="1:11" ht="17.100000000000001" customHeight="1">
      <c r="A22" s="497"/>
      <c r="B22" s="498"/>
      <c r="C22" s="499"/>
      <c r="D22" s="500"/>
      <c r="E22" s="500"/>
      <c r="F22" s="500"/>
      <c r="G22" s="500"/>
      <c r="H22" s="500"/>
      <c r="I22" s="500"/>
      <c r="J22" s="501"/>
      <c r="K22" s="256"/>
    </row>
    <row r="23" spans="1:11" ht="17.100000000000001" customHeight="1">
      <c r="A23" s="497"/>
      <c r="B23" s="498"/>
      <c r="C23" s="499"/>
      <c r="D23" s="500"/>
      <c r="E23" s="500"/>
      <c r="F23" s="500"/>
      <c r="G23" s="500"/>
      <c r="H23" s="500"/>
      <c r="I23" s="500"/>
      <c r="J23" s="501"/>
      <c r="K23" s="256"/>
    </row>
    <row r="24" spans="1:11" ht="17.100000000000001" customHeight="1">
      <c r="A24" s="497"/>
      <c r="B24" s="498"/>
      <c r="C24" s="499"/>
      <c r="D24" s="500"/>
      <c r="E24" s="500"/>
      <c r="F24" s="500"/>
      <c r="G24" s="500"/>
      <c r="H24" s="500"/>
      <c r="I24" s="500"/>
      <c r="J24" s="501"/>
      <c r="K24" s="256"/>
    </row>
    <row r="25" spans="1:11" ht="17.100000000000001" customHeight="1">
      <c r="A25" s="497"/>
      <c r="B25" s="498"/>
      <c r="C25" s="499"/>
      <c r="D25" s="500"/>
      <c r="E25" s="500"/>
      <c r="F25" s="500"/>
      <c r="G25" s="500"/>
      <c r="H25" s="500"/>
      <c r="I25" s="500"/>
      <c r="J25" s="501"/>
      <c r="K25" s="256"/>
    </row>
    <row r="26" spans="1:11" ht="17.100000000000001" customHeight="1">
      <c r="A26" s="497"/>
      <c r="B26" s="498"/>
      <c r="C26" s="499"/>
      <c r="D26" s="500"/>
      <c r="E26" s="500"/>
      <c r="F26" s="500"/>
      <c r="G26" s="500"/>
      <c r="H26" s="500"/>
      <c r="I26" s="500"/>
      <c r="J26" s="501"/>
      <c r="K26" s="256"/>
    </row>
    <row r="27" spans="1:11" ht="17.100000000000001" customHeight="1">
      <c r="A27" s="497"/>
      <c r="B27" s="498"/>
      <c r="C27" s="499"/>
      <c r="D27" s="500"/>
      <c r="E27" s="500"/>
      <c r="F27" s="500"/>
      <c r="G27" s="500"/>
      <c r="H27" s="500"/>
      <c r="I27" s="500"/>
      <c r="J27" s="501"/>
      <c r="K27" s="256"/>
    </row>
    <row r="28" spans="1:11" ht="17.100000000000001" customHeight="1">
      <c r="A28" s="497"/>
      <c r="B28" s="498"/>
      <c r="C28" s="499"/>
      <c r="D28" s="500"/>
      <c r="E28" s="500"/>
      <c r="F28" s="500"/>
      <c r="G28" s="500"/>
      <c r="H28" s="500"/>
      <c r="I28" s="500"/>
      <c r="J28" s="501"/>
      <c r="K28" s="256"/>
    </row>
    <row r="29" spans="1:11" ht="17.100000000000001" customHeight="1">
      <c r="A29" s="497"/>
      <c r="B29" s="498"/>
      <c r="C29" s="499"/>
      <c r="D29" s="500"/>
      <c r="E29" s="500"/>
      <c r="F29" s="500"/>
      <c r="G29" s="500"/>
      <c r="H29" s="500"/>
      <c r="I29" s="500"/>
      <c r="J29" s="501"/>
      <c r="K29" s="256"/>
    </row>
    <row r="30" spans="1:11" ht="17.100000000000001" customHeight="1">
      <c r="A30" s="497"/>
      <c r="B30" s="498"/>
      <c r="C30" s="499"/>
      <c r="D30" s="500"/>
      <c r="E30" s="500"/>
      <c r="F30" s="500"/>
      <c r="G30" s="500"/>
      <c r="H30" s="500"/>
      <c r="I30" s="500"/>
      <c r="J30" s="501"/>
      <c r="K30" s="256"/>
    </row>
    <row r="31" spans="1:11" ht="17.100000000000001" customHeight="1">
      <c r="A31" s="497"/>
      <c r="B31" s="498"/>
      <c r="C31" s="499"/>
      <c r="D31" s="500"/>
      <c r="E31" s="500"/>
      <c r="F31" s="500"/>
      <c r="G31" s="500"/>
      <c r="H31" s="500"/>
      <c r="I31" s="500"/>
      <c r="J31" s="501"/>
      <c r="K31" s="256"/>
    </row>
    <row r="32" spans="1:11" ht="17.100000000000001" customHeight="1">
      <c r="A32" s="497"/>
      <c r="B32" s="498"/>
      <c r="C32" s="499"/>
      <c r="D32" s="500"/>
      <c r="E32" s="500"/>
      <c r="F32" s="500"/>
      <c r="G32" s="500"/>
      <c r="H32" s="500"/>
      <c r="I32" s="500"/>
      <c r="J32" s="501"/>
      <c r="K32" s="256"/>
    </row>
    <row r="33" spans="1:11" ht="17.100000000000001" customHeight="1">
      <c r="A33" s="497"/>
      <c r="B33" s="498"/>
      <c r="C33" s="499"/>
      <c r="D33" s="500"/>
      <c r="E33" s="500"/>
      <c r="F33" s="500"/>
      <c r="G33" s="500"/>
      <c r="H33" s="500"/>
      <c r="I33" s="500"/>
      <c r="J33" s="501"/>
      <c r="K33" s="256"/>
    </row>
    <row r="34" spans="1:11" ht="17.100000000000001" customHeight="1">
      <c r="A34" s="497"/>
      <c r="B34" s="498"/>
      <c r="C34" s="499"/>
      <c r="D34" s="500"/>
      <c r="E34" s="500"/>
      <c r="F34" s="500"/>
      <c r="G34" s="500"/>
      <c r="H34" s="500"/>
      <c r="I34" s="500"/>
      <c r="J34" s="501"/>
      <c r="K34" s="256"/>
    </row>
    <row r="35" spans="1:11" ht="17.100000000000001" customHeight="1">
      <c r="A35" s="497"/>
      <c r="B35" s="498"/>
      <c r="C35" s="499"/>
      <c r="D35" s="500"/>
      <c r="E35" s="500"/>
      <c r="F35" s="500"/>
      <c r="G35" s="500"/>
      <c r="H35" s="500"/>
      <c r="I35" s="500"/>
      <c r="J35" s="501"/>
      <c r="K35" s="256"/>
    </row>
    <row r="36" spans="1:11" ht="17.100000000000001" customHeight="1">
      <c r="A36" s="497"/>
      <c r="B36" s="498"/>
      <c r="C36" s="499"/>
      <c r="D36" s="500"/>
      <c r="E36" s="500"/>
      <c r="F36" s="500"/>
      <c r="G36" s="500"/>
      <c r="H36" s="500"/>
      <c r="I36" s="500"/>
      <c r="J36" s="501"/>
      <c r="K36" s="256"/>
    </row>
    <row r="37" spans="1:11" ht="17.100000000000001" customHeight="1">
      <c r="A37" s="497"/>
      <c r="B37" s="498"/>
      <c r="C37" s="499"/>
      <c r="D37" s="500"/>
      <c r="E37" s="500"/>
      <c r="F37" s="500"/>
      <c r="G37" s="500"/>
      <c r="H37" s="500"/>
      <c r="I37" s="500"/>
      <c r="J37" s="501"/>
      <c r="K37" s="256"/>
    </row>
    <row r="38" spans="1:11" ht="17.100000000000001" customHeight="1">
      <c r="A38" s="497"/>
      <c r="B38" s="498"/>
      <c r="C38" s="499"/>
      <c r="D38" s="500"/>
      <c r="E38" s="500"/>
      <c r="F38" s="500"/>
      <c r="G38" s="500"/>
      <c r="H38" s="500"/>
      <c r="I38" s="500"/>
      <c r="J38" s="501"/>
      <c r="K38" s="256"/>
    </row>
    <row r="39" spans="1:11" ht="17.100000000000001" customHeight="1">
      <c r="A39" s="497"/>
      <c r="B39" s="498"/>
      <c r="C39" s="499"/>
      <c r="D39" s="500"/>
      <c r="E39" s="500"/>
      <c r="F39" s="500"/>
      <c r="G39" s="500"/>
      <c r="H39" s="500"/>
      <c r="I39" s="500"/>
      <c r="J39" s="501"/>
      <c r="K39" s="256"/>
    </row>
    <row r="40" spans="1:11" ht="17.100000000000001" customHeight="1">
      <c r="A40" s="497"/>
      <c r="B40" s="498"/>
      <c r="C40" s="499"/>
      <c r="D40" s="500"/>
      <c r="E40" s="500"/>
      <c r="F40" s="500"/>
      <c r="G40" s="500"/>
      <c r="H40" s="500"/>
      <c r="I40" s="500"/>
      <c r="J40" s="501"/>
      <c r="K40" s="256"/>
    </row>
    <row r="41" spans="1:11" ht="17.100000000000001" customHeight="1">
      <c r="A41" s="497"/>
      <c r="B41" s="498"/>
      <c r="C41" s="499"/>
      <c r="D41" s="500"/>
      <c r="E41" s="500"/>
      <c r="F41" s="500"/>
      <c r="G41" s="500"/>
      <c r="H41" s="500"/>
      <c r="I41" s="500"/>
      <c r="J41" s="501"/>
      <c r="K41" s="256"/>
    </row>
    <row r="42" spans="1:11" ht="17.100000000000001" customHeight="1">
      <c r="A42" s="497"/>
      <c r="B42" s="498"/>
      <c r="C42" s="499"/>
      <c r="D42" s="500"/>
      <c r="E42" s="500"/>
      <c r="F42" s="500"/>
      <c r="G42" s="500"/>
      <c r="H42" s="500"/>
      <c r="I42" s="500"/>
      <c r="J42" s="501"/>
      <c r="K42" s="256"/>
    </row>
    <row r="43" spans="1:11" ht="17.100000000000001" customHeight="1">
      <c r="A43" s="522"/>
      <c r="B43" s="523"/>
      <c r="C43" s="518"/>
      <c r="D43" s="519"/>
      <c r="E43" s="519"/>
      <c r="F43" s="519"/>
      <c r="G43" s="519"/>
      <c r="H43" s="519"/>
      <c r="I43" s="519"/>
      <c r="J43" s="520"/>
      <c r="K43" s="257"/>
    </row>
    <row r="44" spans="1:11" ht="17.100000000000001" customHeight="1">
      <c r="A44" s="524"/>
      <c r="B44" s="524"/>
      <c r="C44" s="524"/>
      <c r="D44" s="524"/>
      <c r="E44" s="524"/>
      <c r="F44" s="524"/>
      <c r="G44" s="524"/>
      <c r="H44" s="525"/>
      <c r="I44" s="516" t="s">
        <v>218</v>
      </c>
      <c r="J44" s="516"/>
      <c r="K44" s="517">
        <f>SUM(K11:K43)</f>
        <v>1854200</v>
      </c>
    </row>
    <row r="45" spans="1:11" ht="17.100000000000001" customHeight="1">
      <c r="A45" s="526"/>
      <c r="B45" s="526"/>
      <c r="C45" s="526"/>
      <c r="D45" s="526"/>
      <c r="E45" s="526"/>
      <c r="F45" s="526"/>
      <c r="G45" s="526"/>
      <c r="H45" s="527"/>
      <c r="I45" s="516"/>
      <c r="J45" s="516"/>
      <c r="K45" s="517"/>
    </row>
    <row r="46" spans="1:11" ht="17.100000000000001" customHeight="1">
      <c r="A46" s="521" t="s">
        <v>286</v>
      </c>
      <c r="B46" s="521"/>
      <c r="C46" s="521"/>
      <c r="D46" s="521"/>
      <c r="E46" s="521"/>
      <c r="F46" s="521"/>
      <c r="G46" s="521"/>
      <c r="H46" s="521"/>
      <c r="I46" s="521"/>
      <c r="J46" s="521"/>
      <c r="K46" s="521"/>
    </row>
    <row r="47" spans="1:11" ht="17.100000000000001" customHeight="1">
      <c r="A47" s="521"/>
      <c r="B47" s="521"/>
      <c r="C47" s="521"/>
      <c r="D47" s="521"/>
      <c r="E47" s="521"/>
      <c r="F47" s="521"/>
      <c r="G47" s="521"/>
      <c r="H47" s="521"/>
      <c r="I47" s="521"/>
      <c r="J47" s="521"/>
      <c r="K47" s="521"/>
    </row>
    <row r="48" spans="1:11" ht="17.100000000000001" customHeight="1">
      <c r="A48" s="515" t="s">
        <v>288</v>
      </c>
      <c r="B48" s="515"/>
      <c r="C48" s="515"/>
      <c r="D48" s="515"/>
      <c r="E48" s="515"/>
      <c r="F48" s="515"/>
      <c r="G48" s="515"/>
      <c r="H48" s="515"/>
      <c r="I48" s="515"/>
      <c r="J48" s="515"/>
      <c r="K48" s="515"/>
    </row>
    <row r="49" spans="1:11" ht="17.100000000000001" customHeight="1">
      <c r="A49" s="515"/>
      <c r="B49" s="515"/>
      <c r="C49" s="515"/>
      <c r="D49" s="515"/>
      <c r="E49" s="515"/>
      <c r="F49" s="515"/>
      <c r="G49" s="515"/>
      <c r="H49" s="515"/>
      <c r="I49" s="515"/>
      <c r="J49" s="515"/>
      <c r="K49" s="515"/>
    </row>
    <row r="50" spans="1:11" ht="17.100000000000001" customHeight="1"/>
    <row r="51" spans="1:11" ht="17.100000000000001" customHeight="1"/>
    <row r="52" spans="1:11" ht="17.100000000000001" customHeight="1"/>
    <row r="53" spans="1:11" ht="17.100000000000001" customHeight="1"/>
    <row r="54" spans="1:11" ht="17.100000000000001" customHeight="1"/>
    <row r="55" spans="1:11" ht="17.100000000000001" customHeight="1"/>
    <row r="56" spans="1:11" ht="17.100000000000001" customHeight="1"/>
    <row r="57" spans="1:11" ht="17.100000000000001" customHeight="1"/>
    <row r="58" spans="1:11" ht="17.100000000000001" customHeight="1"/>
    <row r="59" spans="1:11" ht="17.100000000000001" customHeight="1"/>
    <row r="60" spans="1:11" ht="17.100000000000001" customHeight="1"/>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sheetData>
  <mergeCells count="79">
    <mergeCell ref="C41:J41"/>
    <mergeCell ref="C36:J36"/>
    <mergeCell ref="C37:J37"/>
    <mergeCell ref="C22:J22"/>
    <mergeCell ref="C23:J23"/>
    <mergeCell ref="C33:J33"/>
    <mergeCell ref="C34:J34"/>
    <mergeCell ref="C38:J38"/>
    <mergeCell ref="C39:J39"/>
    <mergeCell ref="C32:J32"/>
    <mergeCell ref="C35:J35"/>
    <mergeCell ref="K9:K10"/>
    <mergeCell ref="G1:G2"/>
    <mergeCell ref="C6:E7"/>
    <mergeCell ref="C9:J10"/>
    <mergeCell ref="C11:J11"/>
    <mergeCell ref="C4:D5"/>
    <mergeCell ref="C43:J43"/>
    <mergeCell ref="A46:K47"/>
    <mergeCell ref="A24:B24"/>
    <mergeCell ref="A25:B25"/>
    <mergeCell ref="A26:B26"/>
    <mergeCell ref="A34:B34"/>
    <mergeCell ref="A31:B31"/>
    <mergeCell ref="A32:B32"/>
    <mergeCell ref="A40:B40"/>
    <mergeCell ref="A41:B41"/>
    <mergeCell ref="A42:B42"/>
    <mergeCell ref="A43:B43"/>
    <mergeCell ref="A35:B35"/>
    <mergeCell ref="C42:J42"/>
    <mergeCell ref="A44:H45"/>
    <mergeCell ref="C40:J40"/>
    <mergeCell ref="C20:J20"/>
    <mergeCell ref="C21:J21"/>
    <mergeCell ref="A22:B22"/>
    <mergeCell ref="A30:B30"/>
    <mergeCell ref="A27:B27"/>
    <mergeCell ref="A28:B28"/>
    <mergeCell ref="A23:B23"/>
    <mergeCell ref="A29:B29"/>
    <mergeCell ref="A20:B20"/>
    <mergeCell ref="A21:B21"/>
    <mergeCell ref="A48:K49"/>
    <mergeCell ref="I44:J45"/>
    <mergeCell ref="K44:K45"/>
    <mergeCell ref="A33:B33"/>
    <mergeCell ref="C24:J24"/>
    <mergeCell ref="C25:J25"/>
    <mergeCell ref="C26:J26"/>
    <mergeCell ref="C27:J27"/>
    <mergeCell ref="C28:J28"/>
    <mergeCell ref="C29:J29"/>
    <mergeCell ref="C30:J30"/>
    <mergeCell ref="C31:J31"/>
    <mergeCell ref="A39:B39"/>
    <mergeCell ref="A36:B36"/>
    <mergeCell ref="A37:B37"/>
    <mergeCell ref="A38:B38"/>
    <mergeCell ref="A4:B5"/>
    <mergeCell ref="A6:B7"/>
    <mergeCell ref="A9:B10"/>
    <mergeCell ref="A11:B11"/>
    <mergeCell ref="C15:J15"/>
    <mergeCell ref="C12:J12"/>
    <mergeCell ref="C13:J14"/>
    <mergeCell ref="A13:B13"/>
    <mergeCell ref="A14:B14"/>
    <mergeCell ref="A15:B15"/>
    <mergeCell ref="K13:K14"/>
    <mergeCell ref="C18:J19"/>
    <mergeCell ref="K18:K19"/>
    <mergeCell ref="A12:B12"/>
    <mergeCell ref="A19:B19"/>
    <mergeCell ref="C16:J16"/>
    <mergeCell ref="C17:J17"/>
    <mergeCell ref="A17:B17"/>
    <mergeCell ref="A18:B18"/>
    <mergeCell ref="A16:B16"/>
  </mergeCells>
  <phoneticPr fontId="4"/>
  <dataValidations count="1">
    <dataValidation type="list" allowBlank="1" showInputMessage="1" showErrorMessage="1" sqref="A11:B43">
      <formula1>$L$1:$L$9</formula1>
    </dataValidation>
  </dataValidations>
  <printOptions horizontalCentered="1"/>
  <pageMargins left="0.25" right="0.25" top="0.75" bottom="0.75" header="0.3" footer="0.3"/>
  <pageSetup paperSize="9" orientation="portrait" r:id="rId1"/>
  <legacy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213"/>
  <sheetViews>
    <sheetView view="pageLayout" workbookViewId="0">
      <selection activeCell="C16" sqref="C16:J17"/>
    </sheetView>
  </sheetViews>
  <sheetFormatPr defaultColWidth="8.875" defaultRowHeight="13.5"/>
  <cols>
    <col min="2" max="2" width="5.25" customWidth="1"/>
    <col min="10" max="10" width="5.625" customWidth="1"/>
    <col min="11" max="11" width="11" bestFit="1" customWidth="1"/>
    <col min="12" max="12" width="0" hidden="1" customWidth="1"/>
  </cols>
  <sheetData>
    <row r="1" spans="1:16">
      <c r="A1" s="222" t="s">
        <v>275</v>
      </c>
      <c r="B1" s="222"/>
      <c r="C1" s="222"/>
      <c r="D1" s="222"/>
      <c r="E1" s="222"/>
      <c r="F1" s="222"/>
      <c r="G1" s="530"/>
      <c r="H1" s="258"/>
      <c r="I1" s="254"/>
      <c r="J1" s="254"/>
      <c r="K1" s="254"/>
      <c r="L1" s="78" t="s">
        <v>171</v>
      </c>
    </row>
    <row r="2" spans="1:16">
      <c r="A2" s="222" t="s">
        <v>278</v>
      </c>
      <c r="B2" s="222"/>
      <c r="C2" s="222"/>
      <c r="D2" s="222"/>
      <c r="E2" s="222"/>
      <c r="F2" s="222"/>
      <c r="G2" s="530"/>
      <c r="H2" s="258"/>
      <c r="I2" s="254"/>
      <c r="J2" s="254"/>
      <c r="K2" s="254"/>
      <c r="L2" s="82" t="s">
        <v>172</v>
      </c>
    </row>
    <row r="3" spans="1:16">
      <c r="A3" s="222"/>
      <c r="B3" s="222"/>
      <c r="C3" s="222"/>
      <c r="D3" s="222"/>
      <c r="E3" s="224"/>
      <c r="F3" s="224"/>
      <c r="G3" s="225"/>
      <c r="H3" s="225"/>
      <c r="I3" s="225"/>
      <c r="J3" s="225"/>
      <c r="K3" s="225"/>
      <c r="L3" s="82" t="s">
        <v>173</v>
      </c>
      <c r="M3" s="46"/>
      <c r="N3" s="46"/>
      <c r="O3" s="46"/>
      <c r="P3" s="46"/>
    </row>
    <row r="4" spans="1:16">
      <c r="A4" s="502" t="s">
        <v>132</v>
      </c>
      <c r="B4" s="502"/>
      <c r="C4" s="542">
        <v>1234567890</v>
      </c>
      <c r="D4" s="542"/>
      <c r="E4" s="224"/>
      <c r="F4" s="224"/>
      <c r="G4" s="225"/>
      <c r="H4" s="225"/>
      <c r="I4" s="225"/>
      <c r="J4" s="225"/>
      <c r="K4" s="225"/>
      <c r="L4" s="82" t="s">
        <v>174</v>
      </c>
      <c r="M4" s="46"/>
      <c r="N4" s="46"/>
      <c r="O4" s="46"/>
      <c r="P4" s="46"/>
    </row>
    <row r="5" spans="1:16">
      <c r="A5" s="502"/>
      <c r="B5" s="502"/>
      <c r="C5" s="543"/>
      <c r="D5" s="543"/>
      <c r="E5" s="224"/>
      <c r="F5" s="224"/>
      <c r="G5" s="225"/>
      <c r="H5" s="225"/>
      <c r="I5" s="225"/>
      <c r="J5" s="225"/>
      <c r="K5" s="225"/>
      <c r="L5" s="82" t="s">
        <v>175</v>
      </c>
      <c r="M5" s="46"/>
      <c r="N5" s="46"/>
      <c r="O5" s="46"/>
      <c r="P5" s="46"/>
    </row>
    <row r="6" spans="1:16">
      <c r="A6" s="502" t="s">
        <v>12</v>
      </c>
      <c r="B6" s="502"/>
      <c r="C6" s="531" t="s">
        <v>292</v>
      </c>
      <c r="D6" s="531"/>
      <c r="E6" s="531"/>
      <c r="F6" s="224"/>
      <c r="G6" s="225"/>
      <c r="H6" s="225"/>
      <c r="I6" s="225"/>
      <c r="J6" s="225"/>
      <c r="K6" s="225"/>
      <c r="L6" s="82" t="s">
        <v>176</v>
      </c>
      <c r="M6" s="46"/>
      <c r="N6" s="46"/>
      <c r="O6" s="46"/>
      <c r="P6" s="46"/>
    </row>
    <row r="7" spans="1:16">
      <c r="A7" s="502"/>
      <c r="B7" s="502"/>
      <c r="C7" s="532"/>
      <c r="D7" s="532"/>
      <c r="E7" s="532"/>
      <c r="F7" s="224"/>
      <c r="G7" s="225"/>
      <c r="H7" s="225"/>
      <c r="I7" s="225"/>
      <c r="J7" s="225"/>
      <c r="K7" s="225"/>
      <c r="L7" s="82" t="s">
        <v>177</v>
      </c>
      <c r="M7" s="46"/>
      <c r="N7" s="46"/>
      <c r="O7" s="46"/>
      <c r="P7" s="46"/>
    </row>
    <row r="8" spans="1:16">
      <c r="A8" s="225"/>
      <c r="B8" s="225"/>
      <c r="C8" s="225"/>
      <c r="D8" s="225"/>
      <c r="E8" s="226"/>
      <c r="F8" s="226"/>
      <c r="G8" s="225"/>
      <c r="H8" s="225"/>
      <c r="I8" s="225"/>
      <c r="J8" s="225"/>
      <c r="K8" s="225"/>
      <c r="L8" s="82" t="s">
        <v>178</v>
      </c>
      <c r="M8" s="45"/>
      <c r="N8" s="45"/>
      <c r="O8" s="45"/>
      <c r="P8" s="45"/>
    </row>
    <row r="9" spans="1:16" ht="17.100000000000001" customHeight="1">
      <c r="A9" s="544" t="s">
        <v>289</v>
      </c>
      <c r="B9" s="545"/>
      <c r="C9" s="533" t="s">
        <v>258</v>
      </c>
      <c r="D9" s="534"/>
      <c r="E9" s="534"/>
      <c r="F9" s="534"/>
      <c r="G9" s="534"/>
      <c r="H9" s="534"/>
      <c r="I9" s="534"/>
      <c r="J9" s="535"/>
      <c r="K9" s="528" t="s">
        <v>271</v>
      </c>
      <c r="L9" s="88" t="s">
        <v>179</v>
      </c>
    </row>
    <row r="10" spans="1:16" ht="17.100000000000001" customHeight="1">
      <c r="A10" s="545"/>
      <c r="B10" s="545"/>
      <c r="C10" s="536"/>
      <c r="D10" s="537"/>
      <c r="E10" s="537"/>
      <c r="F10" s="537"/>
      <c r="G10" s="537"/>
      <c r="H10" s="537"/>
      <c r="I10" s="537"/>
      <c r="J10" s="538"/>
      <c r="K10" s="529"/>
    </row>
    <row r="11" spans="1:16" ht="17.100000000000001" customHeight="1">
      <c r="A11" s="507" t="s">
        <v>179</v>
      </c>
      <c r="B11" s="508"/>
      <c r="C11" s="509" t="s">
        <v>301</v>
      </c>
      <c r="D11" s="510"/>
      <c r="E11" s="510"/>
      <c r="F11" s="510"/>
      <c r="G11" s="510"/>
      <c r="H11" s="510"/>
      <c r="I11" s="510"/>
      <c r="J11" s="511"/>
      <c r="K11" s="489">
        <v>600000</v>
      </c>
    </row>
    <row r="12" spans="1:16" ht="17.100000000000001" customHeight="1">
      <c r="A12" s="497"/>
      <c r="B12" s="498"/>
      <c r="C12" s="512"/>
      <c r="D12" s="513"/>
      <c r="E12" s="513"/>
      <c r="F12" s="513"/>
      <c r="G12" s="513"/>
      <c r="H12" s="513"/>
      <c r="I12" s="513"/>
      <c r="J12" s="514"/>
      <c r="K12" s="490"/>
    </row>
    <row r="13" spans="1:16" ht="17.100000000000001" customHeight="1">
      <c r="A13" s="497"/>
      <c r="B13" s="498"/>
      <c r="C13" s="499"/>
      <c r="D13" s="500"/>
      <c r="E13" s="500"/>
      <c r="F13" s="500"/>
      <c r="G13" s="500"/>
      <c r="H13" s="500"/>
      <c r="I13" s="500"/>
      <c r="J13" s="501"/>
      <c r="K13" s="256"/>
    </row>
    <row r="14" spans="1:16" ht="17.100000000000001" customHeight="1">
      <c r="A14" s="497"/>
      <c r="B14" s="498"/>
      <c r="C14" s="499"/>
      <c r="D14" s="500"/>
      <c r="E14" s="500"/>
      <c r="F14" s="500"/>
      <c r="G14" s="500"/>
      <c r="H14" s="500"/>
      <c r="I14" s="500"/>
      <c r="J14" s="501"/>
      <c r="K14" s="256"/>
    </row>
    <row r="15" spans="1:16" ht="17.100000000000001" customHeight="1">
      <c r="A15" s="497"/>
      <c r="B15" s="498"/>
      <c r="C15" s="499"/>
      <c r="D15" s="500"/>
      <c r="E15" s="500"/>
      <c r="F15" s="500"/>
      <c r="G15" s="500"/>
      <c r="H15" s="500"/>
      <c r="I15" s="500"/>
      <c r="J15" s="501"/>
      <c r="K15" s="256"/>
    </row>
    <row r="16" spans="1:16" ht="17.100000000000001" customHeight="1">
      <c r="A16" s="497"/>
      <c r="B16" s="498"/>
      <c r="C16" s="499"/>
      <c r="D16" s="500"/>
      <c r="E16" s="500"/>
      <c r="F16" s="500"/>
      <c r="G16" s="500"/>
      <c r="H16" s="500"/>
      <c r="I16" s="500"/>
      <c r="J16" s="501"/>
      <c r="K16" s="256"/>
    </row>
    <row r="17" spans="1:11" ht="17.100000000000001" customHeight="1">
      <c r="A17" s="497"/>
      <c r="B17" s="498"/>
      <c r="C17" s="499"/>
      <c r="D17" s="500"/>
      <c r="E17" s="500"/>
      <c r="F17" s="500"/>
      <c r="G17" s="500"/>
      <c r="H17" s="500"/>
      <c r="I17" s="500"/>
      <c r="J17" s="501"/>
      <c r="K17" s="256"/>
    </row>
    <row r="18" spans="1:11" ht="17.100000000000001" customHeight="1">
      <c r="A18" s="497"/>
      <c r="B18" s="498"/>
      <c r="C18" s="499"/>
      <c r="D18" s="500"/>
      <c r="E18" s="500"/>
      <c r="F18" s="500"/>
      <c r="G18" s="500"/>
      <c r="H18" s="500"/>
      <c r="I18" s="500"/>
      <c r="J18" s="501"/>
      <c r="K18" s="256"/>
    </row>
    <row r="19" spans="1:11" ht="17.100000000000001" customHeight="1">
      <c r="A19" s="497"/>
      <c r="B19" s="498"/>
      <c r="C19" s="499"/>
      <c r="D19" s="500"/>
      <c r="E19" s="500"/>
      <c r="F19" s="500"/>
      <c r="G19" s="500"/>
      <c r="H19" s="500"/>
      <c r="I19" s="500"/>
      <c r="J19" s="501"/>
      <c r="K19" s="256"/>
    </row>
    <row r="20" spans="1:11" ht="17.100000000000001" customHeight="1">
      <c r="A20" s="497"/>
      <c r="B20" s="498"/>
      <c r="C20" s="499"/>
      <c r="D20" s="500"/>
      <c r="E20" s="500"/>
      <c r="F20" s="500"/>
      <c r="G20" s="500"/>
      <c r="H20" s="500"/>
      <c r="I20" s="500"/>
      <c r="J20" s="501"/>
      <c r="K20" s="256"/>
    </row>
    <row r="21" spans="1:11" ht="17.100000000000001" customHeight="1">
      <c r="A21" s="497"/>
      <c r="B21" s="498"/>
      <c r="C21" s="499"/>
      <c r="D21" s="500"/>
      <c r="E21" s="500"/>
      <c r="F21" s="500"/>
      <c r="G21" s="500"/>
      <c r="H21" s="500"/>
      <c r="I21" s="500"/>
      <c r="J21" s="501"/>
      <c r="K21" s="256"/>
    </row>
    <row r="22" spans="1:11" ht="17.100000000000001" customHeight="1">
      <c r="A22" s="497"/>
      <c r="B22" s="498"/>
      <c r="C22" s="499"/>
      <c r="D22" s="500"/>
      <c r="E22" s="500"/>
      <c r="F22" s="500"/>
      <c r="G22" s="500"/>
      <c r="H22" s="500"/>
      <c r="I22" s="500"/>
      <c r="J22" s="501"/>
      <c r="K22" s="256"/>
    </row>
    <row r="23" spans="1:11" ht="17.100000000000001" customHeight="1">
      <c r="A23" s="497"/>
      <c r="B23" s="498"/>
      <c r="C23" s="499"/>
      <c r="D23" s="500"/>
      <c r="E23" s="500"/>
      <c r="F23" s="500"/>
      <c r="G23" s="500"/>
      <c r="H23" s="500"/>
      <c r="I23" s="500"/>
      <c r="J23" s="501"/>
      <c r="K23" s="256"/>
    </row>
    <row r="24" spans="1:11" ht="17.100000000000001" customHeight="1">
      <c r="A24" s="497"/>
      <c r="B24" s="498"/>
      <c r="C24" s="499"/>
      <c r="D24" s="500"/>
      <c r="E24" s="500"/>
      <c r="F24" s="500"/>
      <c r="G24" s="500"/>
      <c r="H24" s="500"/>
      <c r="I24" s="500"/>
      <c r="J24" s="501"/>
      <c r="K24" s="256"/>
    </row>
    <row r="25" spans="1:11" ht="17.100000000000001" customHeight="1">
      <c r="A25" s="497"/>
      <c r="B25" s="498"/>
      <c r="C25" s="499"/>
      <c r="D25" s="500"/>
      <c r="E25" s="500"/>
      <c r="F25" s="500"/>
      <c r="G25" s="500"/>
      <c r="H25" s="500"/>
      <c r="I25" s="500"/>
      <c r="J25" s="501"/>
      <c r="K25" s="256"/>
    </row>
    <row r="26" spans="1:11" ht="17.100000000000001" customHeight="1">
      <c r="A26" s="497"/>
      <c r="B26" s="498"/>
      <c r="C26" s="499"/>
      <c r="D26" s="500"/>
      <c r="E26" s="500"/>
      <c r="F26" s="500"/>
      <c r="G26" s="500"/>
      <c r="H26" s="500"/>
      <c r="I26" s="500"/>
      <c r="J26" s="501"/>
      <c r="K26" s="256"/>
    </row>
    <row r="27" spans="1:11" ht="17.100000000000001" customHeight="1">
      <c r="A27" s="497"/>
      <c r="B27" s="498"/>
      <c r="C27" s="499"/>
      <c r="D27" s="500"/>
      <c r="E27" s="500"/>
      <c r="F27" s="500"/>
      <c r="G27" s="500"/>
      <c r="H27" s="500"/>
      <c r="I27" s="500"/>
      <c r="J27" s="501"/>
      <c r="K27" s="256"/>
    </row>
    <row r="28" spans="1:11" ht="17.100000000000001" customHeight="1">
      <c r="A28" s="497"/>
      <c r="B28" s="498"/>
      <c r="C28" s="499"/>
      <c r="D28" s="500"/>
      <c r="E28" s="500"/>
      <c r="F28" s="500"/>
      <c r="G28" s="500"/>
      <c r="H28" s="500"/>
      <c r="I28" s="500"/>
      <c r="J28" s="501"/>
      <c r="K28" s="256"/>
    </row>
    <row r="29" spans="1:11" ht="17.100000000000001" customHeight="1">
      <c r="A29" s="497"/>
      <c r="B29" s="498"/>
      <c r="C29" s="499"/>
      <c r="D29" s="500"/>
      <c r="E29" s="500"/>
      <c r="F29" s="500"/>
      <c r="G29" s="500"/>
      <c r="H29" s="500"/>
      <c r="I29" s="500"/>
      <c r="J29" s="501"/>
      <c r="K29" s="256"/>
    </row>
    <row r="30" spans="1:11" ht="17.100000000000001" customHeight="1">
      <c r="A30" s="497"/>
      <c r="B30" s="498"/>
      <c r="C30" s="499"/>
      <c r="D30" s="500"/>
      <c r="E30" s="500"/>
      <c r="F30" s="500"/>
      <c r="G30" s="500"/>
      <c r="H30" s="500"/>
      <c r="I30" s="500"/>
      <c r="J30" s="501"/>
      <c r="K30" s="256"/>
    </row>
    <row r="31" spans="1:11" ht="17.100000000000001" customHeight="1">
      <c r="A31" s="497"/>
      <c r="B31" s="498"/>
      <c r="C31" s="499"/>
      <c r="D31" s="500"/>
      <c r="E31" s="500"/>
      <c r="F31" s="500"/>
      <c r="G31" s="500"/>
      <c r="H31" s="500"/>
      <c r="I31" s="500"/>
      <c r="J31" s="501"/>
      <c r="K31" s="256"/>
    </row>
    <row r="32" spans="1:11" ht="17.100000000000001" customHeight="1">
      <c r="A32" s="497"/>
      <c r="B32" s="498"/>
      <c r="C32" s="499"/>
      <c r="D32" s="500"/>
      <c r="E32" s="500"/>
      <c r="F32" s="500"/>
      <c r="G32" s="500"/>
      <c r="H32" s="500"/>
      <c r="I32" s="500"/>
      <c r="J32" s="501"/>
      <c r="K32" s="256"/>
    </row>
    <row r="33" spans="1:11" ht="17.100000000000001" customHeight="1">
      <c r="A33" s="497"/>
      <c r="B33" s="498"/>
      <c r="C33" s="499"/>
      <c r="D33" s="500"/>
      <c r="E33" s="500"/>
      <c r="F33" s="500"/>
      <c r="G33" s="500"/>
      <c r="H33" s="500"/>
      <c r="I33" s="500"/>
      <c r="J33" s="501"/>
      <c r="K33" s="256"/>
    </row>
    <row r="34" spans="1:11" ht="17.100000000000001" customHeight="1">
      <c r="A34" s="497"/>
      <c r="B34" s="498"/>
      <c r="C34" s="499"/>
      <c r="D34" s="500"/>
      <c r="E34" s="500"/>
      <c r="F34" s="500"/>
      <c r="G34" s="500"/>
      <c r="H34" s="500"/>
      <c r="I34" s="500"/>
      <c r="J34" s="501"/>
      <c r="K34" s="256"/>
    </row>
    <row r="35" spans="1:11" ht="17.100000000000001" customHeight="1">
      <c r="A35" s="497"/>
      <c r="B35" s="498"/>
      <c r="C35" s="499"/>
      <c r="D35" s="500"/>
      <c r="E35" s="500"/>
      <c r="F35" s="500"/>
      <c r="G35" s="500"/>
      <c r="H35" s="500"/>
      <c r="I35" s="500"/>
      <c r="J35" s="501"/>
      <c r="K35" s="256"/>
    </row>
    <row r="36" spans="1:11" ht="17.100000000000001" customHeight="1">
      <c r="A36" s="497"/>
      <c r="B36" s="498"/>
      <c r="C36" s="499"/>
      <c r="D36" s="500"/>
      <c r="E36" s="500"/>
      <c r="F36" s="500"/>
      <c r="G36" s="500"/>
      <c r="H36" s="500"/>
      <c r="I36" s="500"/>
      <c r="J36" s="501"/>
      <c r="K36" s="256"/>
    </row>
    <row r="37" spans="1:11" ht="17.100000000000001" customHeight="1">
      <c r="A37" s="497"/>
      <c r="B37" s="498"/>
      <c r="C37" s="499"/>
      <c r="D37" s="500"/>
      <c r="E37" s="500"/>
      <c r="F37" s="500"/>
      <c r="G37" s="500"/>
      <c r="H37" s="500"/>
      <c r="I37" s="500"/>
      <c r="J37" s="501"/>
      <c r="K37" s="256"/>
    </row>
    <row r="38" spans="1:11" ht="17.100000000000001" customHeight="1">
      <c r="A38" s="497"/>
      <c r="B38" s="498"/>
      <c r="C38" s="499"/>
      <c r="D38" s="500"/>
      <c r="E38" s="500"/>
      <c r="F38" s="500"/>
      <c r="G38" s="500"/>
      <c r="H38" s="500"/>
      <c r="I38" s="500"/>
      <c r="J38" s="501"/>
      <c r="K38" s="256"/>
    </row>
    <row r="39" spans="1:11" ht="17.100000000000001" customHeight="1">
      <c r="A39" s="497"/>
      <c r="B39" s="498"/>
      <c r="C39" s="499"/>
      <c r="D39" s="500"/>
      <c r="E39" s="500"/>
      <c r="F39" s="500"/>
      <c r="G39" s="500"/>
      <c r="H39" s="500"/>
      <c r="I39" s="500"/>
      <c r="J39" s="501"/>
      <c r="K39" s="256"/>
    </row>
    <row r="40" spans="1:11" ht="17.100000000000001" customHeight="1">
      <c r="A40" s="497"/>
      <c r="B40" s="498"/>
      <c r="C40" s="499"/>
      <c r="D40" s="500"/>
      <c r="E40" s="500"/>
      <c r="F40" s="500"/>
      <c r="G40" s="500"/>
      <c r="H40" s="500"/>
      <c r="I40" s="500"/>
      <c r="J40" s="501"/>
      <c r="K40" s="256"/>
    </row>
    <row r="41" spans="1:11" ht="17.100000000000001" customHeight="1">
      <c r="A41" s="497"/>
      <c r="B41" s="498"/>
      <c r="C41" s="499"/>
      <c r="D41" s="500"/>
      <c r="E41" s="500"/>
      <c r="F41" s="500"/>
      <c r="G41" s="500"/>
      <c r="H41" s="500"/>
      <c r="I41" s="500"/>
      <c r="J41" s="501"/>
      <c r="K41" s="256"/>
    </row>
    <row r="42" spans="1:11" ht="17.100000000000001" customHeight="1">
      <c r="A42" s="497"/>
      <c r="B42" s="498"/>
      <c r="C42" s="499"/>
      <c r="D42" s="500"/>
      <c r="E42" s="500"/>
      <c r="F42" s="500"/>
      <c r="G42" s="500"/>
      <c r="H42" s="500"/>
      <c r="I42" s="500"/>
      <c r="J42" s="501"/>
      <c r="K42" s="256"/>
    </row>
    <row r="43" spans="1:11" ht="17.100000000000001" customHeight="1">
      <c r="A43" s="522"/>
      <c r="B43" s="523"/>
      <c r="C43" s="518"/>
      <c r="D43" s="519"/>
      <c r="E43" s="519"/>
      <c r="F43" s="519"/>
      <c r="G43" s="519"/>
      <c r="H43" s="519"/>
      <c r="I43" s="519"/>
      <c r="J43" s="520"/>
      <c r="K43" s="257"/>
    </row>
    <row r="44" spans="1:11" ht="17.100000000000001" customHeight="1">
      <c r="C44" s="253"/>
      <c r="D44" s="222"/>
      <c r="E44" s="222"/>
      <c r="F44" s="222"/>
      <c r="G44" s="227"/>
      <c r="H44" s="227"/>
      <c r="I44" s="516" t="s">
        <v>218</v>
      </c>
      <c r="J44" s="516"/>
      <c r="K44" s="517">
        <f>SUM(K11:K43)</f>
        <v>600000</v>
      </c>
    </row>
    <row r="45" spans="1:11" ht="17.100000000000001" customHeight="1">
      <c r="C45" s="253"/>
      <c r="D45" s="222"/>
      <c r="E45" s="222"/>
      <c r="F45" s="222"/>
      <c r="G45" s="227"/>
      <c r="H45" s="227"/>
      <c r="I45" s="516"/>
      <c r="J45" s="516"/>
      <c r="K45" s="517"/>
    </row>
    <row r="46" spans="1:11" ht="17.100000000000001" customHeight="1">
      <c r="A46" s="521" t="s">
        <v>287</v>
      </c>
      <c r="B46" s="521"/>
      <c r="C46" s="521"/>
      <c r="D46" s="521"/>
      <c r="E46" s="521"/>
      <c r="F46" s="521"/>
      <c r="G46" s="521"/>
      <c r="H46" s="521"/>
      <c r="I46" s="521"/>
      <c r="J46" s="521"/>
      <c r="K46" s="521"/>
    </row>
    <row r="47" spans="1:11" ht="17.100000000000001" customHeight="1">
      <c r="A47" s="521"/>
      <c r="B47" s="521"/>
      <c r="C47" s="521"/>
      <c r="D47" s="521"/>
      <c r="E47" s="521"/>
      <c r="F47" s="521"/>
      <c r="G47" s="521"/>
      <c r="H47" s="521"/>
      <c r="I47" s="521"/>
      <c r="J47" s="521"/>
      <c r="K47" s="521"/>
    </row>
    <row r="48" spans="1:11" ht="17.100000000000001" customHeight="1">
      <c r="A48" s="515" t="s">
        <v>288</v>
      </c>
      <c r="B48" s="515"/>
      <c r="C48" s="515"/>
      <c r="D48" s="515"/>
      <c r="E48" s="515"/>
      <c r="F48" s="515"/>
      <c r="G48" s="515"/>
      <c r="H48" s="515"/>
      <c r="I48" s="515"/>
      <c r="J48" s="515"/>
      <c r="K48" s="515"/>
    </row>
    <row r="49" spans="1:11" ht="17.100000000000001" customHeight="1">
      <c r="A49" s="515"/>
      <c r="B49" s="515"/>
      <c r="C49" s="515"/>
      <c r="D49" s="515"/>
      <c r="E49" s="515"/>
      <c r="F49" s="515"/>
      <c r="G49" s="515"/>
      <c r="H49" s="515"/>
      <c r="I49" s="515"/>
      <c r="J49" s="515"/>
      <c r="K49" s="515"/>
    </row>
    <row r="50" spans="1:11" ht="17.100000000000001" customHeight="1"/>
    <row r="51" spans="1:11" ht="17.100000000000001" customHeight="1"/>
    <row r="52" spans="1:11" ht="17.100000000000001" customHeight="1"/>
    <row r="53" spans="1:11" ht="17.100000000000001" customHeight="1"/>
    <row r="54" spans="1:11" ht="17.100000000000001" customHeight="1"/>
    <row r="55" spans="1:11" ht="17.100000000000001" customHeight="1"/>
    <row r="56" spans="1:11" ht="17.100000000000001" customHeight="1"/>
    <row r="57" spans="1:11" ht="17.100000000000001" customHeight="1"/>
    <row r="58" spans="1:11" ht="17.100000000000001" customHeight="1"/>
    <row r="59" spans="1:11" ht="17.100000000000001" customHeight="1"/>
    <row r="60" spans="1:11" ht="17.100000000000001" customHeight="1"/>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sheetData>
  <mergeCells count="78">
    <mergeCell ref="A48:K49"/>
    <mergeCell ref="C4:D5"/>
    <mergeCell ref="A43:B43"/>
    <mergeCell ref="C43:J43"/>
    <mergeCell ref="I44:J45"/>
    <mergeCell ref="K44:K45"/>
    <mergeCell ref="A46:K47"/>
    <mergeCell ref="A40:B40"/>
    <mergeCell ref="C40:J40"/>
    <mergeCell ref="A41:B41"/>
    <mergeCell ref="C41:J41"/>
    <mergeCell ref="A42:B42"/>
    <mergeCell ref="C42:J42"/>
    <mergeCell ref="A37:B37"/>
    <mergeCell ref="C37:J37"/>
    <mergeCell ref="A38:B38"/>
    <mergeCell ref="C38:J38"/>
    <mergeCell ref="A39:B39"/>
    <mergeCell ref="C39:J39"/>
    <mergeCell ref="A34:B34"/>
    <mergeCell ref="C34:J34"/>
    <mergeCell ref="A35:B35"/>
    <mergeCell ref="C35:J35"/>
    <mergeCell ref="A36:B36"/>
    <mergeCell ref="C36:J36"/>
    <mergeCell ref="A31:B31"/>
    <mergeCell ref="C31:J31"/>
    <mergeCell ref="A32:B32"/>
    <mergeCell ref="C32:J32"/>
    <mergeCell ref="A33:B33"/>
    <mergeCell ref="C33:J33"/>
    <mergeCell ref="A28:B28"/>
    <mergeCell ref="C28:J28"/>
    <mergeCell ref="A29:B29"/>
    <mergeCell ref="C29:J29"/>
    <mergeCell ref="A30:B30"/>
    <mergeCell ref="C30:J30"/>
    <mergeCell ref="A25:B25"/>
    <mergeCell ref="C25:J25"/>
    <mergeCell ref="A26:B26"/>
    <mergeCell ref="C26:J26"/>
    <mergeCell ref="A27:B27"/>
    <mergeCell ref="C27:J27"/>
    <mergeCell ref="A22:B22"/>
    <mergeCell ref="C22:J22"/>
    <mergeCell ref="A23:B23"/>
    <mergeCell ref="C23:J23"/>
    <mergeCell ref="A24:B24"/>
    <mergeCell ref="C24:J24"/>
    <mergeCell ref="A19:B19"/>
    <mergeCell ref="C19:J19"/>
    <mergeCell ref="A20:B20"/>
    <mergeCell ref="C20:J20"/>
    <mergeCell ref="A21:B21"/>
    <mergeCell ref="C21:J21"/>
    <mergeCell ref="A16:B16"/>
    <mergeCell ref="C16:J16"/>
    <mergeCell ref="A17:B17"/>
    <mergeCell ref="C17:J17"/>
    <mergeCell ref="A18:B18"/>
    <mergeCell ref="C18:J18"/>
    <mergeCell ref="A13:B13"/>
    <mergeCell ref="C13:J13"/>
    <mergeCell ref="A14:B14"/>
    <mergeCell ref="C14:J14"/>
    <mergeCell ref="A15:B15"/>
    <mergeCell ref="C15:J15"/>
    <mergeCell ref="K9:K10"/>
    <mergeCell ref="A11:B11"/>
    <mergeCell ref="A12:B12"/>
    <mergeCell ref="C11:J12"/>
    <mergeCell ref="K11:K12"/>
    <mergeCell ref="G1:G2"/>
    <mergeCell ref="A4:B5"/>
    <mergeCell ref="A6:B7"/>
    <mergeCell ref="C6:E7"/>
    <mergeCell ref="A9:B10"/>
    <mergeCell ref="C9:J10"/>
  </mergeCells>
  <phoneticPr fontId="4"/>
  <dataValidations count="1">
    <dataValidation type="list" allowBlank="1" showInputMessage="1" showErrorMessage="1" sqref="A11:B43">
      <formula1>$L$1:$L$9</formula1>
    </dataValidation>
  </dataValidations>
  <printOptions horizontalCentered="1"/>
  <pageMargins left="0.25" right="0.2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149"/>
  <sheetViews>
    <sheetView view="pageBreakPreview" zoomScale="120" zoomScaleNormal="120" zoomScaleSheetLayoutView="120" workbookViewId="0">
      <selection activeCell="T10" sqref="T10"/>
    </sheetView>
  </sheetViews>
  <sheetFormatPr defaultColWidth="9" defaultRowHeight="12"/>
  <cols>
    <col min="1" max="1" width="3.125" style="20" customWidth="1"/>
    <col min="2" max="3" width="9" style="20" customWidth="1"/>
    <col min="4" max="4" width="7.375" style="20" bestFit="1" customWidth="1"/>
    <col min="5" max="5" width="22.625" style="20" hidden="1" customWidth="1"/>
    <col min="6" max="6" width="8.125" style="20" hidden="1" customWidth="1"/>
    <col min="7" max="7" width="14.625" style="20" customWidth="1"/>
    <col min="8" max="8" width="9" style="20" bestFit="1" customWidth="1"/>
    <col min="9" max="9" width="3.375" style="20" customWidth="1"/>
    <col min="10" max="10" width="13.375" style="20" bestFit="1" customWidth="1"/>
    <col min="11" max="11" width="10.625" style="20" customWidth="1"/>
    <col min="12" max="12" width="25" style="20" customWidth="1"/>
    <col min="13" max="13" width="11.375" style="20" hidden="1" customWidth="1"/>
    <col min="14" max="14" width="10.125" style="20" customWidth="1"/>
    <col min="15" max="15" width="5.625" style="20" bestFit="1" customWidth="1"/>
    <col min="16" max="17" width="6.375" style="20" customWidth="1"/>
    <col min="18" max="18" width="6.25" style="20" customWidth="1"/>
    <col min="19" max="19" width="4.75" style="20" customWidth="1"/>
    <col min="20" max="20" width="9" style="137" bestFit="1" customWidth="1"/>
    <col min="21" max="21" width="7.75" style="20" bestFit="1" customWidth="1"/>
    <col min="22" max="22" width="4.75" style="20" customWidth="1"/>
    <col min="23" max="23" width="2.375" style="20" customWidth="1"/>
    <col min="24" max="16384" width="9" style="20"/>
  </cols>
  <sheetData>
    <row r="1" spans="1:23" ht="13.5">
      <c r="A1" s="50" t="s">
        <v>243</v>
      </c>
      <c r="B1" s="228"/>
      <c r="C1" s="228"/>
      <c r="D1" s="228"/>
      <c r="E1" s="228"/>
      <c r="F1" s="228"/>
      <c r="G1" s="228"/>
      <c r="H1" s="228"/>
      <c r="I1" s="228"/>
      <c r="J1" s="228"/>
      <c r="K1" s="228"/>
      <c r="L1" s="228"/>
      <c r="M1" s="228"/>
      <c r="N1" s="228"/>
      <c r="O1" s="228"/>
      <c r="P1" s="228"/>
      <c r="Q1" s="228"/>
      <c r="R1" s="228"/>
      <c r="S1" s="228"/>
      <c r="T1" s="229"/>
      <c r="U1" s="228"/>
    </row>
    <row r="2" spans="1:23">
      <c r="A2" s="228"/>
      <c r="B2" s="228"/>
      <c r="C2" s="228"/>
      <c r="D2" s="228"/>
      <c r="E2" s="228"/>
      <c r="F2" s="228"/>
      <c r="G2" s="228"/>
      <c r="H2" s="228"/>
      <c r="I2" s="228"/>
      <c r="J2" s="228"/>
      <c r="K2" s="228"/>
      <c r="L2" s="228"/>
      <c r="M2" s="228"/>
      <c r="N2" s="228"/>
      <c r="O2" s="228"/>
      <c r="P2" s="228"/>
      <c r="Q2" s="228"/>
      <c r="R2" s="228"/>
      <c r="S2" s="228"/>
      <c r="T2" s="229"/>
      <c r="U2" s="228"/>
    </row>
    <row r="3" spans="1:23">
      <c r="A3" s="230" t="s">
        <v>221</v>
      </c>
      <c r="B3" s="228"/>
      <c r="C3" s="228"/>
      <c r="D3" s="228"/>
      <c r="E3" s="228"/>
      <c r="F3" s="228"/>
      <c r="G3" s="228"/>
      <c r="H3" s="228"/>
      <c r="I3" s="228"/>
      <c r="J3" s="228"/>
      <c r="K3" s="228"/>
      <c r="L3" s="228"/>
      <c r="M3" s="228"/>
      <c r="N3" s="228"/>
      <c r="O3" s="231"/>
      <c r="P3" s="228"/>
      <c r="Q3" s="228"/>
      <c r="R3" s="228"/>
      <c r="S3" s="228"/>
      <c r="T3" s="229"/>
      <c r="U3" s="228"/>
    </row>
    <row r="4" spans="1:23" ht="18" customHeight="1">
      <c r="A4" s="320"/>
      <c r="B4" s="548" t="s">
        <v>222</v>
      </c>
      <c r="C4" s="548" t="s">
        <v>223</v>
      </c>
      <c r="D4" s="548" t="s">
        <v>224</v>
      </c>
      <c r="E4" s="232"/>
      <c r="F4" s="232"/>
      <c r="G4" s="550" t="s">
        <v>225</v>
      </c>
      <c r="H4" s="335" t="s">
        <v>226</v>
      </c>
      <c r="I4" s="336"/>
      <c r="J4" s="337"/>
      <c r="K4" s="335" t="s">
        <v>227</v>
      </c>
      <c r="L4" s="336"/>
      <c r="M4" s="336"/>
      <c r="N4" s="337"/>
      <c r="O4" s="546" t="s">
        <v>228</v>
      </c>
      <c r="P4" s="329" t="s">
        <v>229</v>
      </c>
      <c r="Q4" s="330"/>
      <c r="R4" s="330"/>
      <c r="S4" s="331"/>
      <c r="T4" s="548" t="s">
        <v>230</v>
      </c>
      <c r="U4" s="548"/>
    </row>
    <row r="5" spans="1:23" ht="42">
      <c r="A5" s="320"/>
      <c r="B5" s="549"/>
      <c r="C5" s="549"/>
      <c r="D5" s="549"/>
      <c r="E5" s="233" t="s">
        <v>231</v>
      </c>
      <c r="F5" s="233" t="s">
        <v>231</v>
      </c>
      <c r="G5" s="551"/>
      <c r="H5" s="234" t="s">
        <v>232</v>
      </c>
      <c r="I5" s="235" t="s">
        <v>79</v>
      </c>
      <c r="J5" s="236" t="s">
        <v>233</v>
      </c>
      <c r="K5" s="234" t="s">
        <v>7</v>
      </c>
      <c r="L5" s="234" t="s">
        <v>234</v>
      </c>
      <c r="M5" s="234" t="s">
        <v>235</v>
      </c>
      <c r="N5" s="237" t="s">
        <v>236</v>
      </c>
      <c r="O5" s="547"/>
      <c r="P5" s="238" t="s">
        <v>237</v>
      </c>
      <c r="Q5" s="238" t="s">
        <v>238</v>
      </c>
      <c r="R5" s="238" t="s">
        <v>239</v>
      </c>
      <c r="S5" s="238" t="s">
        <v>240</v>
      </c>
      <c r="T5" s="179" t="s">
        <v>241</v>
      </c>
      <c r="U5" s="179" t="s">
        <v>242</v>
      </c>
      <c r="W5" s="137"/>
    </row>
    <row r="6" spans="1:23">
      <c r="A6" s="249">
        <f>ROW()-5</f>
        <v>1</v>
      </c>
      <c r="B6" s="239" t="s">
        <v>302</v>
      </c>
      <c r="C6" s="239" t="s">
        <v>307</v>
      </c>
      <c r="D6" s="240">
        <v>32874</v>
      </c>
      <c r="E6" s="248" t="str">
        <f>B6&amp;C6&amp;D6</f>
        <v>岡山太郎１オカヤマタロウ１32874</v>
      </c>
      <c r="F6" s="248">
        <f t="shared" ref="F6:F37" si="0">IF(E6="","",COUNTIF($E$6:$E$148,E6))</f>
        <v>1</v>
      </c>
      <c r="G6" s="241" t="s">
        <v>312</v>
      </c>
      <c r="H6" s="242" t="s">
        <v>313</v>
      </c>
      <c r="I6" s="242" t="s">
        <v>314</v>
      </c>
      <c r="J6" s="241" t="s">
        <v>298</v>
      </c>
      <c r="K6" s="243" t="s">
        <v>8</v>
      </c>
      <c r="L6" s="243" t="s">
        <v>70</v>
      </c>
      <c r="M6" s="250" t="str">
        <f>K6&amp;L6</f>
        <v>その他の施設対象期間に10日以上勤務</v>
      </c>
      <c r="N6" s="244"/>
      <c r="O6" s="251">
        <f>IFERROR(VLOOKUP(M6,計算用!$A$8:$B$15,2,FALSE),"")</f>
        <v>5</v>
      </c>
      <c r="P6" s="245" t="s">
        <v>315</v>
      </c>
      <c r="Q6" s="245" t="s">
        <v>316</v>
      </c>
      <c r="R6" s="245"/>
      <c r="S6" s="252" t="str">
        <f>IF(F6&gt;=2,"","可")</f>
        <v>可</v>
      </c>
      <c r="T6" s="246">
        <v>44105</v>
      </c>
      <c r="U6" s="247">
        <v>50000</v>
      </c>
      <c r="W6" s="137"/>
    </row>
    <row r="7" spans="1:23">
      <c r="A7" s="249">
        <f t="shared" ref="A7:A133" si="1">ROW()-5</f>
        <v>2</v>
      </c>
      <c r="B7" s="239" t="s">
        <v>303</v>
      </c>
      <c r="C7" s="239" t="s">
        <v>308</v>
      </c>
      <c r="D7" s="240">
        <v>32875</v>
      </c>
      <c r="E7" s="248" t="str">
        <f>B7&amp;C7&amp;D7</f>
        <v>岡山太郎２オカヤマタロウ２32875</v>
      </c>
      <c r="F7" s="248">
        <f t="shared" si="0"/>
        <v>1</v>
      </c>
      <c r="G7" s="241" t="s">
        <v>312</v>
      </c>
      <c r="H7" s="242" t="s">
        <v>313</v>
      </c>
      <c r="I7" s="242" t="s">
        <v>314</v>
      </c>
      <c r="J7" s="241" t="s">
        <v>298</v>
      </c>
      <c r="K7" s="243" t="s">
        <v>8</v>
      </c>
      <c r="L7" s="243" t="s">
        <v>70</v>
      </c>
      <c r="M7" s="250" t="str">
        <f t="shared" ref="M7:M133" si="2">K7&amp;L7</f>
        <v>その他の施設対象期間に10日以上勤務</v>
      </c>
      <c r="N7" s="244"/>
      <c r="O7" s="251">
        <f>IFERROR(VLOOKUP(M7,計算用!$A$8:$B$15,2,FALSE),"")</f>
        <v>5</v>
      </c>
      <c r="P7" s="245" t="s">
        <v>315</v>
      </c>
      <c r="Q7" s="245" t="s">
        <v>316</v>
      </c>
      <c r="R7" s="245"/>
      <c r="S7" s="252" t="str">
        <f t="shared" ref="S7:S100" si="3">IF(F7&gt;=2,"","可")</f>
        <v>可</v>
      </c>
      <c r="T7" s="246">
        <v>44105</v>
      </c>
      <c r="U7" s="247">
        <v>50000</v>
      </c>
    </row>
    <row r="8" spans="1:23">
      <c r="A8" s="249">
        <f t="shared" si="1"/>
        <v>3</v>
      </c>
      <c r="B8" s="239" t="s">
        <v>304</v>
      </c>
      <c r="C8" s="239" t="s">
        <v>309</v>
      </c>
      <c r="D8" s="240">
        <v>32876</v>
      </c>
      <c r="E8" s="248" t="str">
        <f t="shared" ref="E8:E133" si="4">B8&amp;C8&amp;D8</f>
        <v>岡山太郎３オカヤマタロウ３32876</v>
      </c>
      <c r="F8" s="248">
        <f t="shared" si="0"/>
        <v>1</v>
      </c>
      <c r="G8" s="241" t="s">
        <v>312</v>
      </c>
      <c r="H8" s="242" t="s">
        <v>313</v>
      </c>
      <c r="I8" s="242" t="s">
        <v>314</v>
      </c>
      <c r="J8" s="241" t="s">
        <v>298</v>
      </c>
      <c r="K8" s="243" t="s">
        <v>8</v>
      </c>
      <c r="L8" s="243" t="s">
        <v>70</v>
      </c>
      <c r="M8" s="250" t="str">
        <f t="shared" si="2"/>
        <v>その他の施設対象期間に10日以上勤務</v>
      </c>
      <c r="N8" s="244"/>
      <c r="O8" s="251">
        <f>IFERROR(VLOOKUP(M8,計算用!$A$8:$B$15,2,FALSE),"")</f>
        <v>5</v>
      </c>
      <c r="P8" s="245" t="s">
        <v>315</v>
      </c>
      <c r="Q8" s="245" t="s">
        <v>316</v>
      </c>
      <c r="R8" s="245"/>
      <c r="S8" s="252" t="str">
        <f t="shared" si="3"/>
        <v>可</v>
      </c>
      <c r="T8" s="246">
        <v>44105</v>
      </c>
      <c r="U8" s="247">
        <v>50000</v>
      </c>
      <c r="W8" s="137"/>
    </row>
    <row r="9" spans="1:23">
      <c r="A9" s="249">
        <f t="shared" si="1"/>
        <v>4</v>
      </c>
      <c r="B9" s="239" t="s">
        <v>305</v>
      </c>
      <c r="C9" s="239" t="s">
        <v>310</v>
      </c>
      <c r="D9" s="240">
        <v>32877</v>
      </c>
      <c r="E9" s="248" t="str">
        <f t="shared" si="4"/>
        <v>岡山太郎４オカヤマタロウ４32877</v>
      </c>
      <c r="F9" s="248">
        <f t="shared" si="0"/>
        <v>1</v>
      </c>
      <c r="G9" s="241" t="s">
        <v>312</v>
      </c>
      <c r="H9" s="242" t="s">
        <v>313</v>
      </c>
      <c r="I9" s="242" t="s">
        <v>314</v>
      </c>
      <c r="J9" s="241" t="s">
        <v>298</v>
      </c>
      <c r="K9" s="243" t="s">
        <v>8</v>
      </c>
      <c r="L9" s="243" t="s">
        <v>70</v>
      </c>
      <c r="M9" s="250" t="str">
        <f t="shared" si="2"/>
        <v>その他の施設対象期間に10日以上勤務</v>
      </c>
      <c r="N9" s="244"/>
      <c r="O9" s="251">
        <f>IFERROR(VLOOKUP(M9,計算用!$A$8:$B$15,2,FALSE),"")</f>
        <v>5</v>
      </c>
      <c r="P9" s="245" t="s">
        <v>315</v>
      </c>
      <c r="Q9" s="245" t="s">
        <v>316</v>
      </c>
      <c r="R9" s="245"/>
      <c r="S9" s="252" t="str">
        <f t="shared" si="3"/>
        <v>可</v>
      </c>
      <c r="T9" s="246">
        <v>44105</v>
      </c>
      <c r="U9" s="247">
        <v>50000</v>
      </c>
    </row>
    <row r="10" spans="1:23">
      <c r="A10" s="249">
        <f t="shared" si="1"/>
        <v>5</v>
      </c>
      <c r="B10" s="239" t="s">
        <v>306</v>
      </c>
      <c r="C10" s="239" t="s">
        <v>311</v>
      </c>
      <c r="D10" s="240">
        <v>32878</v>
      </c>
      <c r="E10" s="248" t="str">
        <f t="shared" si="4"/>
        <v>岡山太郎５オカヤマタロウ５32878</v>
      </c>
      <c r="F10" s="248">
        <f t="shared" si="0"/>
        <v>1</v>
      </c>
      <c r="G10" s="241" t="s">
        <v>312</v>
      </c>
      <c r="H10" s="242" t="s">
        <v>313</v>
      </c>
      <c r="I10" s="242" t="s">
        <v>314</v>
      </c>
      <c r="J10" s="241" t="s">
        <v>298</v>
      </c>
      <c r="K10" s="243" t="s">
        <v>8</v>
      </c>
      <c r="L10" s="243" t="s">
        <v>70</v>
      </c>
      <c r="M10" s="250" t="str">
        <f t="shared" si="2"/>
        <v>その他の施設対象期間に10日以上勤務</v>
      </c>
      <c r="N10" s="244"/>
      <c r="O10" s="251">
        <f>IFERROR(VLOOKUP(M10,計算用!$A$8:$B$15,2,FALSE),"")</f>
        <v>5</v>
      </c>
      <c r="P10" s="245" t="s">
        <v>315</v>
      </c>
      <c r="Q10" s="245" t="s">
        <v>316</v>
      </c>
      <c r="R10" s="245"/>
      <c r="S10" s="252" t="str">
        <f t="shared" si="3"/>
        <v>可</v>
      </c>
      <c r="T10" s="246">
        <v>44105</v>
      </c>
      <c r="U10" s="247">
        <v>50000</v>
      </c>
    </row>
    <row r="11" spans="1:23">
      <c r="A11" s="249">
        <f t="shared" si="1"/>
        <v>6</v>
      </c>
      <c r="B11" s="239" t="s">
        <v>325</v>
      </c>
      <c r="C11" s="239" t="s">
        <v>333</v>
      </c>
      <c r="D11" s="240">
        <v>32879</v>
      </c>
      <c r="E11" s="248" t="str">
        <f t="shared" si="4"/>
        <v>岡山太郎６オカヤマタロウ６32879</v>
      </c>
      <c r="F11" s="248">
        <f t="shared" si="0"/>
        <v>1</v>
      </c>
      <c r="G11" s="241" t="s">
        <v>312</v>
      </c>
      <c r="H11" s="242" t="s">
        <v>313</v>
      </c>
      <c r="I11" s="242" t="s">
        <v>314</v>
      </c>
      <c r="J11" s="241" t="s">
        <v>298</v>
      </c>
      <c r="K11" s="243" t="s">
        <v>8</v>
      </c>
      <c r="L11" s="243" t="s">
        <v>70</v>
      </c>
      <c r="M11" s="250" t="str">
        <f t="shared" si="2"/>
        <v>その他の施設対象期間に10日以上勤務</v>
      </c>
      <c r="N11" s="244"/>
      <c r="O11" s="251">
        <f>IFERROR(VLOOKUP(M11,計算用!$A$8:$B$15,2,FALSE),"")</f>
        <v>5</v>
      </c>
      <c r="P11" s="245" t="s">
        <v>315</v>
      </c>
      <c r="Q11" s="245" t="s">
        <v>316</v>
      </c>
      <c r="R11" s="245"/>
      <c r="S11" s="252" t="str">
        <f t="shared" si="3"/>
        <v>可</v>
      </c>
      <c r="T11" s="246">
        <v>44105</v>
      </c>
      <c r="U11" s="247">
        <v>50000</v>
      </c>
    </row>
    <row r="12" spans="1:23">
      <c r="A12" s="249">
        <f t="shared" si="1"/>
        <v>7</v>
      </c>
      <c r="B12" s="239" t="s">
        <v>326</v>
      </c>
      <c r="C12" s="239" t="s">
        <v>334</v>
      </c>
      <c r="D12" s="240">
        <v>32880</v>
      </c>
      <c r="E12" s="248" t="str">
        <f t="shared" si="4"/>
        <v>岡山太郎７オカヤマタロウ７32880</v>
      </c>
      <c r="F12" s="248">
        <f t="shared" si="0"/>
        <v>1</v>
      </c>
      <c r="G12" s="241" t="s">
        <v>312</v>
      </c>
      <c r="H12" s="242" t="s">
        <v>313</v>
      </c>
      <c r="I12" s="242" t="s">
        <v>314</v>
      </c>
      <c r="J12" s="241" t="s">
        <v>298</v>
      </c>
      <c r="K12" s="243" t="s">
        <v>8</v>
      </c>
      <c r="L12" s="243" t="s">
        <v>70</v>
      </c>
      <c r="M12" s="250" t="str">
        <f t="shared" si="2"/>
        <v>その他の施設対象期間に10日以上勤務</v>
      </c>
      <c r="N12" s="244"/>
      <c r="O12" s="251">
        <f>IFERROR(VLOOKUP(M12,計算用!$A$8:$B$15,2,FALSE),"")</f>
        <v>5</v>
      </c>
      <c r="P12" s="245" t="s">
        <v>315</v>
      </c>
      <c r="Q12" s="245" t="s">
        <v>316</v>
      </c>
      <c r="R12" s="245"/>
      <c r="S12" s="252" t="str">
        <f t="shared" si="3"/>
        <v>可</v>
      </c>
      <c r="T12" s="246">
        <v>44105</v>
      </c>
      <c r="U12" s="247">
        <v>50000</v>
      </c>
      <c r="W12" s="137"/>
    </row>
    <row r="13" spans="1:23">
      <c r="A13" s="249">
        <f t="shared" si="1"/>
        <v>8</v>
      </c>
      <c r="B13" s="239" t="s">
        <v>327</v>
      </c>
      <c r="C13" s="239" t="s">
        <v>335</v>
      </c>
      <c r="D13" s="240">
        <v>32881</v>
      </c>
      <c r="E13" s="248" t="str">
        <f t="shared" si="4"/>
        <v>岡山太郎８オカヤマタロウ８32881</v>
      </c>
      <c r="F13" s="248">
        <f t="shared" si="0"/>
        <v>1</v>
      </c>
      <c r="G13" s="241" t="s">
        <v>312</v>
      </c>
      <c r="H13" s="242" t="s">
        <v>313</v>
      </c>
      <c r="I13" s="242" t="s">
        <v>314</v>
      </c>
      <c r="J13" s="241" t="s">
        <v>298</v>
      </c>
      <c r="K13" s="243" t="s">
        <v>8</v>
      </c>
      <c r="L13" s="243" t="s">
        <v>70</v>
      </c>
      <c r="M13" s="250" t="str">
        <f t="shared" si="2"/>
        <v>その他の施設対象期間に10日以上勤務</v>
      </c>
      <c r="N13" s="244"/>
      <c r="O13" s="251">
        <f>IFERROR(VLOOKUP(M13,計算用!$A$8:$B$15,2,FALSE),"")</f>
        <v>5</v>
      </c>
      <c r="P13" s="245" t="s">
        <v>315</v>
      </c>
      <c r="Q13" s="245" t="s">
        <v>316</v>
      </c>
      <c r="R13" s="245"/>
      <c r="S13" s="252" t="str">
        <f t="shared" si="3"/>
        <v>可</v>
      </c>
      <c r="T13" s="246">
        <v>44105</v>
      </c>
      <c r="U13" s="247">
        <v>50000</v>
      </c>
    </row>
    <row r="14" spans="1:23">
      <c r="A14" s="249">
        <f t="shared" si="1"/>
        <v>9</v>
      </c>
      <c r="B14" s="239" t="s">
        <v>328</v>
      </c>
      <c r="C14" s="239" t="s">
        <v>336</v>
      </c>
      <c r="D14" s="240">
        <v>32882</v>
      </c>
      <c r="E14" s="248" t="str">
        <f t="shared" si="4"/>
        <v>岡山太郎９オカヤマタロウ９32882</v>
      </c>
      <c r="F14" s="248">
        <f t="shared" si="0"/>
        <v>1</v>
      </c>
      <c r="G14" s="241" t="s">
        <v>312</v>
      </c>
      <c r="H14" s="242" t="s">
        <v>313</v>
      </c>
      <c r="I14" s="242" t="s">
        <v>314</v>
      </c>
      <c r="J14" s="241" t="s">
        <v>298</v>
      </c>
      <c r="K14" s="243" t="s">
        <v>8</v>
      </c>
      <c r="L14" s="243" t="s">
        <v>70</v>
      </c>
      <c r="M14" s="250" t="str">
        <f>K14&amp;L14</f>
        <v>その他の施設対象期間に10日以上勤務</v>
      </c>
      <c r="N14" s="244"/>
      <c r="O14" s="251">
        <f>IFERROR(VLOOKUP(M14,計算用!$A$8:$B$15,2,FALSE),"")</f>
        <v>5</v>
      </c>
      <c r="P14" s="245" t="s">
        <v>315</v>
      </c>
      <c r="Q14" s="245" t="s">
        <v>316</v>
      </c>
      <c r="R14" s="245"/>
      <c r="S14" s="252" t="str">
        <f t="shared" si="3"/>
        <v>可</v>
      </c>
      <c r="T14" s="246">
        <v>44105</v>
      </c>
      <c r="U14" s="247">
        <v>50000</v>
      </c>
    </row>
    <row r="15" spans="1:23">
      <c r="A15" s="249">
        <f t="shared" si="1"/>
        <v>10</v>
      </c>
      <c r="B15" s="239" t="s">
        <v>329</v>
      </c>
      <c r="C15" s="239" t="s">
        <v>337</v>
      </c>
      <c r="D15" s="240">
        <v>32883</v>
      </c>
      <c r="E15" s="248" t="str">
        <f t="shared" si="4"/>
        <v>岡山太郎１０オカヤマタロウ１０32883</v>
      </c>
      <c r="F15" s="248">
        <f t="shared" si="0"/>
        <v>1</v>
      </c>
      <c r="G15" s="241" t="s">
        <v>312</v>
      </c>
      <c r="H15" s="242" t="s">
        <v>313</v>
      </c>
      <c r="I15" s="242" t="s">
        <v>314</v>
      </c>
      <c r="J15" s="241" t="s">
        <v>298</v>
      </c>
      <c r="K15" s="243" t="s">
        <v>8</v>
      </c>
      <c r="L15" s="243" t="s">
        <v>70</v>
      </c>
      <c r="M15" s="250" t="str">
        <f t="shared" si="2"/>
        <v>その他の施設対象期間に10日以上勤務</v>
      </c>
      <c r="N15" s="244"/>
      <c r="O15" s="251">
        <f>IFERROR(VLOOKUP(M15,計算用!$A$8:$B$15,2,FALSE),"")</f>
        <v>5</v>
      </c>
      <c r="P15" s="245" t="s">
        <v>315</v>
      </c>
      <c r="Q15" s="245" t="s">
        <v>316</v>
      </c>
      <c r="R15" s="245"/>
      <c r="S15" s="252" t="str">
        <f t="shared" si="3"/>
        <v>可</v>
      </c>
      <c r="T15" s="246">
        <v>44105</v>
      </c>
      <c r="U15" s="247">
        <v>50000</v>
      </c>
      <c r="W15" s="137"/>
    </row>
    <row r="16" spans="1:23">
      <c r="A16" s="249">
        <f t="shared" si="1"/>
        <v>11</v>
      </c>
      <c r="B16" s="239" t="s">
        <v>330</v>
      </c>
      <c r="C16" s="239" t="s">
        <v>338</v>
      </c>
      <c r="D16" s="240">
        <v>32884</v>
      </c>
      <c r="E16" s="248" t="str">
        <f t="shared" si="4"/>
        <v>岡山太郎１１オカヤマタロウ１１32884</v>
      </c>
      <c r="F16" s="248">
        <f t="shared" si="0"/>
        <v>1</v>
      </c>
      <c r="G16" s="241" t="s">
        <v>312</v>
      </c>
      <c r="H16" s="242" t="s">
        <v>313</v>
      </c>
      <c r="I16" s="242" t="s">
        <v>314</v>
      </c>
      <c r="J16" s="241" t="s">
        <v>298</v>
      </c>
      <c r="K16" s="243" t="s">
        <v>8</v>
      </c>
      <c r="L16" s="243" t="s">
        <v>70</v>
      </c>
      <c r="M16" s="250" t="str">
        <f t="shared" si="2"/>
        <v>その他の施設対象期間に10日以上勤務</v>
      </c>
      <c r="N16" s="244"/>
      <c r="O16" s="251">
        <f>IFERROR(VLOOKUP(M16,計算用!$A$8:$B$15,2,FALSE),"")</f>
        <v>5</v>
      </c>
      <c r="P16" s="245" t="s">
        <v>315</v>
      </c>
      <c r="Q16" s="245" t="s">
        <v>316</v>
      </c>
      <c r="R16" s="245"/>
      <c r="S16" s="252" t="str">
        <f t="shared" si="3"/>
        <v>可</v>
      </c>
      <c r="T16" s="246">
        <v>44105</v>
      </c>
      <c r="U16" s="247">
        <v>50000</v>
      </c>
    </row>
    <row r="17" spans="1:23">
      <c r="A17" s="249">
        <f t="shared" si="1"/>
        <v>12</v>
      </c>
      <c r="B17" s="239" t="s">
        <v>331</v>
      </c>
      <c r="C17" s="239" t="s">
        <v>339</v>
      </c>
      <c r="D17" s="240">
        <v>32885</v>
      </c>
      <c r="E17" s="248" t="str">
        <f t="shared" si="4"/>
        <v>岡山太郎１２オカヤマタロウ１２32885</v>
      </c>
      <c r="F17" s="248">
        <f t="shared" si="0"/>
        <v>1</v>
      </c>
      <c r="G17" s="241" t="s">
        <v>312</v>
      </c>
      <c r="H17" s="242" t="s">
        <v>313</v>
      </c>
      <c r="I17" s="242" t="s">
        <v>314</v>
      </c>
      <c r="J17" s="241" t="s">
        <v>298</v>
      </c>
      <c r="K17" s="243" t="s">
        <v>8</v>
      </c>
      <c r="L17" s="243" t="s">
        <v>70</v>
      </c>
      <c r="M17" s="250" t="str">
        <f t="shared" si="2"/>
        <v>その他の施設対象期間に10日以上勤務</v>
      </c>
      <c r="N17" s="244"/>
      <c r="O17" s="251">
        <f>IFERROR(VLOOKUP(M17,計算用!$A$8:$B$15,2,FALSE),"")</f>
        <v>5</v>
      </c>
      <c r="P17" s="245" t="s">
        <v>315</v>
      </c>
      <c r="Q17" s="245" t="s">
        <v>316</v>
      </c>
      <c r="R17" s="245"/>
      <c r="S17" s="252" t="str">
        <f t="shared" si="3"/>
        <v>可</v>
      </c>
      <c r="T17" s="246">
        <v>44105</v>
      </c>
      <c r="U17" s="247">
        <v>50000</v>
      </c>
    </row>
    <row r="18" spans="1:23">
      <c r="A18" s="249">
        <f t="shared" si="1"/>
        <v>13</v>
      </c>
      <c r="B18" s="239" t="s">
        <v>332</v>
      </c>
      <c r="C18" s="239" t="s">
        <v>340</v>
      </c>
      <c r="D18" s="240">
        <v>32886</v>
      </c>
      <c r="E18" s="248" t="str">
        <f t="shared" si="4"/>
        <v>岡山太郎１３オカヤマタロウ１３32886</v>
      </c>
      <c r="F18" s="248">
        <f t="shared" si="0"/>
        <v>1</v>
      </c>
      <c r="G18" s="241" t="s">
        <v>312</v>
      </c>
      <c r="H18" s="242" t="s">
        <v>313</v>
      </c>
      <c r="I18" s="242" t="s">
        <v>314</v>
      </c>
      <c r="J18" s="241" t="s">
        <v>298</v>
      </c>
      <c r="K18" s="243" t="s">
        <v>8</v>
      </c>
      <c r="L18" s="243" t="s">
        <v>70</v>
      </c>
      <c r="M18" s="250" t="str">
        <f t="shared" si="2"/>
        <v>その他の施設対象期間に10日以上勤務</v>
      </c>
      <c r="N18" s="244"/>
      <c r="O18" s="251">
        <f>IFERROR(VLOOKUP(M18,計算用!$A$8:$B$15,2,FALSE),"")</f>
        <v>5</v>
      </c>
      <c r="P18" s="245" t="s">
        <v>315</v>
      </c>
      <c r="Q18" s="245" t="s">
        <v>316</v>
      </c>
      <c r="R18" s="245"/>
      <c r="S18" s="252" t="str">
        <f t="shared" si="3"/>
        <v>可</v>
      </c>
      <c r="T18" s="246">
        <v>44105</v>
      </c>
      <c r="U18" s="247">
        <v>50000</v>
      </c>
    </row>
    <row r="19" spans="1:23">
      <c r="A19" s="249">
        <f t="shared" si="1"/>
        <v>14</v>
      </c>
      <c r="B19" s="239"/>
      <c r="C19" s="239"/>
      <c r="D19" s="240"/>
      <c r="E19" s="248" t="str">
        <f t="shared" si="4"/>
        <v/>
      </c>
      <c r="F19" s="248" t="str">
        <f t="shared" si="0"/>
        <v/>
      </c>
      <c r="G19" s="241"/>
      <c r="H19" s="242"/>
      <c r="I19" s="242"/>
      <c r="J19" s="241"/>
      <c r="K19" s="243"/>
      <c r="L19" s="243"/>
      <c r="M19" s="250" t="str">
        <f t="shared" si="2"/>
        <v/>
      </c>
      <c r="N19" s="244"/>
      <c r="O19" s="251" t="str">
        <f>IFERROR(VLOOKUP(M19,計算用!$A$8:$B$15,2,FALSE),"")</f>
        <v/>
      </c>
      <c r="P19" s="245"/>
      <c r="Q19" s="245"/>
      <c r="R19" s="245"/>
      <c r="S19" s="252" t="str">
        <f t="shared" si="3"/>
        <v/>
      </c>
      <c r="T19" s="246"/>
      <c r="U19" s="247"/>
    </row>
    <row r="20" spans="1:23">
      <c r="A20" s="249">
        <f t="shared" si="1"/>
        <v>15</v>
      </c>
      <c r="B20" s="239"/>
      <c r="C20" s="239"/>
      <c r="D20" s="240"/>
      <c r="E20" s="248" t="str">
        <f t="shared" si="4"/>
        <v/>
      </c>
      <c r="F20" s="248" t="str">
        <f t="shared" si="0"/>
        <v/>
      </c>
      <c r="G20" s="241"/>
      <c r="H20" s="242"/>
      <c r="I20" s="242"/>
      <c r="J20" s="241"/>
      <c r="K20" s="243"/>
      <c r="L20" s="243"/>
      <c r="M20" s="250" t="str">
        <f t="shared" si="2"/>
        <v/>
      </c>
      <c r="N20" s="244"/>
      <c r="O20" s="251" t="str">
        <f>IFERROR(VLOOKUP(M20,計算用!$A$8:$B$15,2,FALSE),"")</f>
        <v/>
      </c>
      <c r="P20" s="245"/>
      <c r="Q20" s="245"/>
      <c r="R20" s="245"/>
      <c r="S20" s="252" t="str">
        <f t="shared" si="3"/>
        <v/>
      </c>
      <c r="T20" s="246"/>
      <c r="U20" s="247"/>
    </row>
    <row r="21" spans="1:23">
      <c r="A21" s="249">
        <f t="shared" si="1"/>
        <v>16</v>
      </c>
      <c r="B21" s="239"/>
      <c r="C21" s="239"/>
      <c r="D21" s="240"/>
      <c r="E21" s="248" t="str">
        <f t="shared" si="4"/>
        <v/>
      </c>
      <c r="F21" s="248" t="str">
        <f t="shared" si="0"/>
        <v/>
      </c>
      <c r="G21" s="241"/>
      <c r="H21" s="242"/>
      <c r="I21" s="242"/>
      <c r="J21" s="241"/>
      <c r="K21" s="243"/>
      <c r="L21" s="243"/>
      <c r="M21" s="250" t="str">
        <f t="shared" si="2"/>
        <v/>
      </c>
      <c r="N21" s="244"/>
      <c r="O21" s="251" t="str">
        <f>IFERROR(VLOOKUP(M21,計算用!$A$8:$B$15,2,FALSE),"")</f>
        <v/>
      </c>
      <c r="P21" s="245"/>
      <c r="Q21" s="245"/>
      <c r="R21" s="245"/>
      <c r="S21" s="252" t="str">
        <f t="shared" si="3"/>
        <v/>
      </c>
      <c r="T21" s="246"/>
      <c r="U21" s="247"/>
    </row>
    <row r="22" spans="1:23">
      <c r="A22" s="249">
        <f t="shared" si="1"/>
        <v>17</v>
      </c>
      <c r="B22" s="239"/>
      <c r="C22" s="239"/>
      <c r="D22" s="240"/>
      <c r="E22" s="248" t="str">
        <f t="shared" si="4"/>
        <v/>
      </c>
      <c r="F22" s="248" t="str">
        <f t="shared" si="0"/>
        <v/>
      </c>
      <c r="G22" s="241"/>
      <c r="H22" s="242"/>
      <c r="I22" s="242"/>
      <c r="J22" s="241"/>
      <c r="K22" s="243"/>
      <c r="L22" s="243"/>
      <c r="M22" s="250" t="str">
        <f t="shared" si="2"/>
        <v/>
      </c>
      <c r="N22" s="244"/>
      <c r="O22" s="251" t="str">
        <f>IFERROR(VLOOKUP(M22,計算用!$A$8:$B$15,2,FALSE),"")</f>
        <v/>
      </c>
      <c r="P22" s="245"/>
      <c r="Q22" s="245"/>
      <c r="R22" s="245"/>
      <c r="S22" s="252" t="str">
        <f t="shared" si="3"/>
        <v/>
      </c>
      <c r="T22" s="246"/>
      <c r="U22" s="247"/>
    </row>
    <row r="23" spans="1:23">
      <c r="A23" s="249">
        <f t="shared" si="1"/>
        <v>18</v>
      </c>
      <c r="B23" s="239"/>
      <c r="C23" s="239"/>
      <c r="D23" s="240"/>
      <c r="E23" s="248" t="str">
        <f t="shared" si="4"/>
        <v/>
      </c>
      <c r="F23" s="248" t="str">
        <f t="shared" si="0"/>
        <v/>
      </c>
      <c r="G23" s="241"/>
      <c r="H23" s="242"/>
      <c r="I23" s="242"/>
      <c r="J23" s="241"/>
      <c r="K23" s="243"/>
      <c r="L23" s="243"/>
      <c r="M23" s="250" t="str">
        <f t="shared" si="2"/>
        <v/>
      </c>
      <c r="N23" s="244"/>
      <c r="O23" s="251" t="str">
        <f>IFERROR(VLOOKUP(M23,計算用!$A$8:$B$15,2,FALSE),"")</f>
        <v/>
      </c>
      <c r="P23" s="245"/>
      <c r="Q23" s="245"/>
      <c r="R23" s="245"/>
      <c r="S23" s="252" t="str">
        <f t="shared" si="3"/>
        <v/>
      </c>
      <c r="T23" s="246"/>
      <c r="U23" s="247"/>
    </row>
    <row r="24" spans="1:23">
      <c r="A24" s="249">
        <f t="shared" si="1"/>
        <v>19</v>
      </c>
      <c r="B24" s="239"/>
      <c r="C24" s="239"/>
      <c r="D24" s="240"/>
      <c r="E24" s="248" t="str">
        <f t="shared" si="4"/>
        <v/>
      </c>
      <c r="F24" s="248" t="str">
        <f t="shared" si="0"/>
        <v/>
      </c>
      <c r="G24" s="241"/>
      <c r="H24" s="242"/>
      <c r="I24" s="242"/>
      <c r="J24" s="241"/>
      <c r="K24" s="243"/>
      <c r="L24" s="243"/>
      <c r="M24" s="250" t="str">
        <f t="shared" si="2"/>
        <v/>
      </c>
      <c r="N24" s="244"/>
      <c r="O24" s="251" t="str">
        <f>IFERROR(VLOOKUP(M24,計算用!$A$8:$B$15,2,FALSE),"")</f>
        <v/>
      </c>
      <c r="P24" s="245"/>
      <c r="Q24" s="245"/>
      <c r="R24" s="245"/>
      <c r="S24" s="252" t="str">
        <f t="shared" si="3"/>
        <v/>
      </c>
      <c r="T24" s="246"/>
      <c r="U24" s="247"/>
    </row>
    <row r="25" spans="1:23">
      <c r="A25" s="249">
        <f t="shared" si="1"/>
        <v>20</v>
      </c>
      <c r="B25" s="239"/>
      <c r="C25" s="239"/>
      <c r="D25" s="240"/>
      <c r="E25" s="248" t="str">
        <f t="shared" si="4"/>
        <v/>
      </c>
      <c r="F25" s="248" t="str">
        <f t="shared" si="0"/>
        <v/>
      </c>
      <c r="G25" s="241"/>
      <c r="H25" s="242"/>
      <c r="I25" s="242"/>
      <c r="J25" s="241"/>
      <c r="K25" s="243"/>
      <c r="L25" s="243"/>
      <c r="M25" s="250" t="str">
        <f t="shared" si="2"/>
        <v/>
      </c>
      <c r="N25" s="244"/>
      <c r="O25" s="251" t="str">
        <f>IFERROR(VLOOKUP(M25,計算用!$A$8:$B$15,2,FALSE),"")</f>
        <v/>
      </c>
      <c r="P25" s="245"/>
      <c r="Q25" s="245"/>
      <c r="R25" s="245"/>
      <c r="S25" s="252" t="str">
        <f t="shared" si="3"/>
        <v/>
      </c>
      <c r="T25" s="246"/>
      <c r="U25" s="247"/>
    </row>
    <row r="26" spans="1:23">
      <c r="A26" s="249">
        <f t="shared" si="1"/>
        <v>21</v>
      </c>
      <c r="B26" s="239"/>
      <c r="C26" s="239"/>
      <c r="D26" s="240"/>
      <c r="E26" s="248" t="str">
        <f t="shared" si="4"/>
        <v/>
      </c>
      <c r="F26" s="248" t="str">
        <f t="shared" si="0"/>
        <v/>
      </c>
      <c r="G26" s="241"/>
      <c r="H26" s="242"/>
      <c r="I26" s="242"/>
      <c r="J26" s="241"/>
      <c r="K26" s="243"/>
      <c r="L26" s="243"/>
      <c r="M26" s="250" t="str">
        <f t="shared" si="2"/>
        <v/>
      </c>
      <c r="N26" s="244"/>
      <c r="O26" s="251" t="str">
        <f>IFERROR(VLOOKUP(M26,計算用!$A$8:$B$15,2,FALSE),"")</f>
        <v/>
      </c>
      <c r="P26" s="245"/>
      <c r="Q26" s="245"/>
      <c r="R26" s="245"/>
      <c r="S26" s="252" t="str">
        <f t="shared" si="3"/>
        <v/>
      </c>
      <c r="T26" s="246"/>
      <c r="U26" s="247"/>
    </row>
    <row r="27" spans="1:23">
      <c r="A27" s="249">
        <f t="shared" si="1"/>
        <v>22</v>
      </c>
      <c r="B27" s="239"/>
      <c r="C27" s="239"/>
      <c r="D27" s="240"/>
      <c r="E27" s="248" t="str">
        <f t="shared" si="4"/>
        <v/>
      </c>
      <c r="F27" s="248" t="str">
        <f t="shared" si="0"/>
        <v/>
      </c>
      <c r="G27" s="241"/>
      <c r="H27" s="242"/>
      <c r="I27" s="242"/>
      <c r="J27" s="241"/>
      <c r="K27" s="243"/>
      <c r="L27" s="243"/>
      <c r="M27" s="250" t="str">
        <f t="shared" si="2"/>
        <v/>
      </c>
      <c r="N27" s="244"/>
      <c r="O27" s="251" t="str">
        <f>IFERROR(VLOOKUP(M27,計算用!$A$8:$B$15,2,FALSE),"")</f>
        <v/>
      </c>
      <c r="P27" s="245"/>
      <c r="Q27" s="245"/>
      <c r="R27" s="245"/>
      <c r="S27" s="252" t="str">
        <f t="shared" si="3"/>
        <v/>
      </c>
      <c r="T27" s="246"/>
      <c r="U27" s="247"/>
    </row>
    <row r="28" spans="1:23">
      <c r="A28" s="249">
        <f t="shared" si="1"/>
        <v>23</v>
      </c>
      <c r="B28" s="239"/>
      <c r="C28" s="239"/>
      <c r="D28" s="240"/>
      <c r="E28" s="248" t="str">
        <f t="shared" si="4"/>
        <v/>
      </c>
      <c r="F28" s="248" t="str">
        <f t="shared" si="0"/>
        <v/>
      </c>
      <c r="G28" s="241"/>
      <c r="H28" s="242"/>
      <c r="I28" s="242"/>
      <c r="J28" s="241"/>
      <c r="K28" s="243"/>
      <c r="L28" s="243"/>
      <c r="M28" s="250" t="str">
        <f t="shared" si="2"/>
        <v/>
      </c>
      <c r="N28" s="244"/>
      <c r="O28" s="251" t="str">
        <f>IFERROR(VLOOKUP(M28,計算用!$A$8:$B$15,2,FALSE),"")</f>
        <v/>
      </c>
      <c r="P28" s="245"/>
      <c r="Q28" s="245"/>
      <c r="R28" s="245"/>
      <c r="S28" s="252" t="str">
        <f t="shared" si="3"/>
        <v/>
      </c>
      <c r="T28" s="246"/>
      <c r="U28" s="247"/>
    </row>
    <row r="29" spans="1:23">
      <c r="A29" s="249">
        <f t="shared" si="1"/>
        <v>24</v>
      </c>
      <c r="B29" s="239"/>
      <c r="C29" s="239"/>
      <c r="D29" s="240"/>
      <c r="E29" s="248" t="str">
        <f t="shared" si="4"/>
        <v/>
      </c>
      <c r="F29" s="248" t="str">
        <f t="shared" si="0"/>
        <v/>
      </c>
      <c r="G29" s="241"/>
      <c r="H29" s="242"/>
      <c r="I29" s="242"/>
      <c r="J29" s="241"/>
      <c r="K29" s="243"/>
      <c r="L29" s="243"/>
      <c r="M29" s="250" t="str">
        <f t="shared" si="2"/>
        <v/>
      </c>
      <c r="N29" s="244"/>
      <c r="O29" s="251" t="str">
        <f>IFERROR(VLOOKUP(M29,計算用!$A$8:$B$15,2,FALSE),"")</f>
        <v/>
      </c>
      <c r="P29" s="245"/>
      <c r="Q29" s="245"/>
      <c r="R29" s="245"/>
      <c r="S29" s="252" t="str">
        <f t="shared" si="3"/>
        <v/>
      </c>
      <c r="T29" s="246"/>
      <c r="U29" s="247"/>
    </row>
    <row r="30" spans="1:23">
      <c r="A30" s="249">
        <f t="shared" si="1"/>
        <v>25</v>
      </c>
      <c r="B30" s="239"/>
      <c r="C30" s="239"/>
      <c r="D30" s="240"/>
      <c r="E30" s="248" t="str">
        <f t="shared" si="4"/>
        <v/>
      </c>
      <c r="F30" s="248" t="str">
        <f t="shared" si="0"/>
        <v/>
      </c>
      <c r="G30" s="241"/>
      <c r="H30" s="242"/>
      <c r="I30" s="242"/>
      <c r="J30" s="241"/>
      <c r="K30" s="243"/>
      <c r="L30" s="243"/>
      <c r="M30" s="250" t="str">
        <f t="shared" si="2"/>
        <v/>
      </c>
      <c r="N30" s="244"/>
      <c r="O30" s="251" t="str">
        <f>IFERROR(VLOOKUP(M30,計算用!$A$8:$B$15,2,FALSE),"")</f>
        <v/>
      </c>
      <c r="P30" s="245"/>
      <c r="Q30" s="245"/>
      <c r="R30" s="245"/>
      <c r="S30" s="252" t="str">
        <f t="shared" si="3"/>
        <v/>
      </c>
      <c r="T30" s="246"/>
      <c r="U30" s="247"/>
    </row>
    <row r="31" spans="1:23">
      <c r="A31" s="249">
        <f t="shared" si="1"/>
        <v>26</v>
      </c>
      <c r="B31" s="239"/>
      <c r="C31" s="239"/>
      <c r="D31" s="240"/>
      <c r="E31" s="248" t="str">
        <f t="shared" si="4"/>
        <v/>
      </c>
      <c r="F31" s="248" t="str">
        <f t="shared" si="0"/>
        <v/>
      </c>
      <c r="G31" s="241"/>
      <c r="H31" s="242"/>
      <c r="I31" s="242"/>
      <c r="J31" s="241"/>
      <c r="K31" s="243"/>
      <c r="L31" s="243"/>
      <c r="M31" s="250" t="str">
        <f t="shared" si="2"/>
        <v/>
      </c>
      <c r="N31" s="244"/>
      <c r="O31" s="251" t="str">
        <f>IFERROR(VLOOKUP(M31,計算用!$A$8:$B$15,2,FALSE),"")</f>
        <v/>
      </c>
      <c r="P31" s="245"/>
      <c r="Q31" s="245"/>
      <c r="R31" s="245"/>
      <c r="S31" s="252" t="str">
        <f t="shared" si="3"/>
        <v/>
      </c>
      <c r="T31" s="246"/>
      <c r="U31" s="247"/>
    </row>
    <row r="32" spans="1:23">
      <c r="A32" s="249">
        <f t="shared" si="1"/>
        <v>27</v>
      </c>
      <c r="B32" s="239"/>
      <c r="C32" s="239"/>
      <c r="D32" s="240"/>
      <c r="E32" s="248" t="str">
        <f t="shared" si="4"/>
        <v/>
      </c>
      <c r="F32" s="248" t="str">
        <f t="shared" si="0"/>
        <v/>
      </c>
      <c r="G32" s="241"/>
      <c r="H32" s="242"/>
      <c r="I32" s="242"/>
      <c r="J32" s="241"/>
      <c r="K32" s="243"/>
      <c r="L32" s="243"/>
      <c r="M32" s="250" t="str">
        <f t="shared" si="2"/>
        <v/>
      </c>
      <c r="N32" s="244"/>
      <c r="O32" s="251" t="str">
        <f>IFERROR(VLOOKUP(M32,計算用!$A$8:$B$15,2,FALSE),"")</f>
        <v/>
      </c>
      <c r="P32" s="245"/>
      <c r="Q32" s="245"/>
      <c r="R32" s="245"/>
      <c r="S32" s="252" t="str">
        <f t="shared" si="3"/>
        <v/>
      </c>
      <c r="T32" s="246"/>
      <c r="U32" s="247"/>
      <c r="W32" s="137"/>
    </row>
    <row r="33" spans="1:21">
      <c r="A33" s="249">
        <f t="shared" si="1"/>
        <v>28</v>
      </c>
      <c r="B33" s="239"/>
      <c r="C33" s="239"/>
      <c r="D33" s="240"/>
      <c r="E33" s="248" t="str">
        <f t="shared" si="4"/>
        <v/>
      </c>
      <c r="F33" s="248" t="str">
        <f t="shared" si="0"/>
        <v/>
      </c>
      <c r="G33" s="241"/>
      <c r="H33" s="242"/>
      <c r="I33" s="242"/>
      <c r="J33" s="241"/>
      <c r="K33" s="243"/>
      <c r="L33" s="243"/>
      <c r="M33" s="250" t="str">
        <f t="shared" si="2"/>
        <v/>
      </c>
      <c r="N33" s="244"/>
      <c r="O33" s="251" t="str">
        <f>IFERROR(VLOOKUP(M33,計算用!$A$8:$B$15,2,FALSE),"")</f>
        <v/>
      </c>
      <c r="P33" s="245"/>
      <c r="Q33" s="245"/>
      <c r="R33" s="245"/>
      <c r="S33" s="252" t="str">
        <f t="shared" si="3"/>
        <v/>
      </c>
      <c r="T33" s="246"/>
      <c r="U33" s="247"/>
    </row>
    <row r="34" spans="1:21">
      <c r="A34" s="249">
        <f t="shared" si="1"/>
        <v>29</v>
      </c>
      <c r="B34" s="239"/>
      <c r="C34" s="239"/>
      <c r="D34" s="240"/>
      <c r="E34" s="248" t="str">
        <f t="shared" si="4"/>
        <v/>
      </c>
      <c r="F34" s="248" t="str">
        <f t="shared" si="0"/>
        <v/>
      </c>
      <c r="G34" s="241"/>
      <c r="H34" s="242"/>
      <c r="I34" s="242"/>
      <c r="J34" s="241"/>
      <c r="K34" s="243"/>
      <c r="L34" s="243"/>
      <c r="M34" s="250" t="str">
        <f t="shared" si="2"/>
        <v/>
      </c>
      <c r="N34" s="244"/>
      <c r="O34" s="251" t="str">
        <f>IFERROR(VLOOKUP(M34,計算用!$A$8:$B$15,2,FALSE),"")</f>
        <v/>
      </c>
      <c r="P34" s="245"/>
      <c r="Q34" s="245"/>
      <c r="R34" s="245"/>
      <c r="S34" s="252" t="str">
        <f t="shared" si="3"/>
        <v/>
      </c>
      <c r="T34" s="246"/>
      <c r="U34" s="247"/>
    </row>
    <row r="35" spans="1:21">
      <c r="A35" s="249">
        <f t="shared" si="1"/>
        <v>30</v>
      </c>
      <c r="B35" s="239"/>
      <c r="C35" s="239"/>
      <c r="D35" s="240"/>
      <c r="E35" s="248" t="str">
        <f t="shared" si="4"/>
        <v/>
      </c>
      <c r="F35" s="248" t="str">
        <f t="shared" si="0"/>
        <v/>
      </c>
      <c r="G35" s="241"/>
      <c r="H35" s="242"/>
      <c r="I35" s="242"/>
      <c r="J35" s="241"/>
      <c r="K35" s="243"/>
      <c r="L35" s="243"/>
      <c r="M35" s="250" t="str">
        <f t="shared" si="2"/>
        <v/>
      </c>
      <c r="N35" s="244"/>
      <c r="O35" s="251" t="str">
        <f>IFERROR(VLOOKUP(M35,計算用!$A$8:$B$15,2,FALSE),"")</f>
        <v/>
      </c>
      <c r="P35" s="245"/>
      <c r="Q35" s="245"/>
      <c r="R35" s="245"/>
      <c r="S35" s="252" t="str">
        <f t="shared" si="3"/>
        <v/>
      </c>
      <c r="T35" s="246"/>
      <c r="U35" s="247"/>
    </row>
    <row r="36" spans="1:21">
      <c r="A36" s="249">
        <f t="shared" si="1"/>
        <v>31</v>
      </c>
      <c r="B36" s="239"/>
      <c r="C36" s="239"/>
      <c r="D36" s="240"/>
      <c r="E36" s="248" t="str">
        <f t="shared" si="4"/>
        <v/>
      </c>
      <c r="F36" s="248" t="str">
        <f t="shared" si="0"/>
        <v/>
      </c>
      <c r="G36" s="241"/>
      <c r="H36" s="242"/>
      <c r="I36" s="242"/>
      <c r="J36" s="241"/>
      <c r="K36" s="243"/>
      <c r="L36" s="243"/>
      <c r="M36" s="250" t="str">
        <f t="shared" si="2"/>
        <v/>
      </c>
      <c r="N36" s="244"/>
      <c r="O36" s="251" t="str">
        <f>IFERROR(VLOOKUP(M36,計算用!$A$8:$B$15,2,FALSE),"")</f>
        <v/>
      </c>
      <c r="P36" s="245"/>
      <c r="Q36" s="245"/>
      <c r="R36" s="245"/>
      <c r="S36" s="252" t="str">
        <f t="shared" si="3"/>
        <v/>
      </c>
      <c r="T36" s="246"/>
      <c r="U36" s="247"/>
    </row>
    <row r="37" spans="1:21">
      <c r="A37" s="249">
        <f t="shared" si="1"/>
        <v>32</v>
      </c>
      <c r="B37" s="239"/>
      <c r="C37" s="239"/>
      <c r="D37" s="240"/>
      <c r="E37" s="248" t="str">
        <f t="shared" si="4"/>
        <v/>
      </c>
      <c r="F37" s="248" t="str">
        <f t="shared" si="0"/>
        <v/>
      </c>
      <c r="G37" s="241"/>
      <c r="H37" s="242"/>
      <c r="I37" s="242"/>
      <c r="J37" s="241"/>
      <c r="K37" s="243"/>
      <c r="L37" s="243"/>
      <c r="M37" s="250" t="str">
        <f t="shared" si="2"/>
        <v/>
      </c>
      <c r="N37" s="244"/>
      <c r="O37" s="251" t="str">
        <f>IFERROR(VLOOKUP(M37,計算用!$A$8:$B$15,2,FALSE),"")</f>
        <v/>
      </c>
      <c r="P37" s="245"/>
      <c r="Q37" s="245"/>
      <c r="R37" s="245"/>
      <c r="S37" s="252" t="str">
        <f t="shared" si="3"/>
        <v/>
      </c>
      <c r="T37" s="246"/>
      <c r="U37" s="247"/>
    </row>
    <row r="38" spans="1:21">
      <c r="A38" s="249">
        <f t="shared" si="1"/>
        <v>33</v>
      </c>
      <c r="B38" s="239"/>
      <c r="C38" s="239"/>
      <c r="D38" s="240"/>
      <c r="E38" s="248" t="str">
        <f t="shared" si="4"/>
        <v/>
      </c>
      <c r="F38" s="248" t="str">
        <f t="shared" ref="F38:F69" si="5">IF(E38="","",COUNTIF($E$6:$E$148,E38))</f>
        <v/>
      </c>
      <c r="G38" s="241"/>
      <c r="H38" s="242"/>
      <c r="I38" s="242"/>
      <c r="J38" s="241"/>
      <c r="K38" s="243"/>
      <c r="L38" s="243"/>
      <c r="M38" s="250" t="str">
        <f t="shared" si="2"/>
        <v/>
      </c>
      <c r="N38" s="244"/>
      <c r="O38" s="251" t="str">
        <f>IFERROR(VLOOKUP(M38,計算用!$A$8:$B$15,2,FALSE),"")</f>
        <v/>
      </c>
      <c r="P38" s="245"/>
      <c r="Q38" s="245"/>
      <c r="R38" s="245"/>
      <c r="S38" s="252" t="str">
        <f t="shared" si="3"/>
        <v/>
      </c>
      <c r="T38" s="246"/>
      <c r="U38" s="247"/>
    </row>
    <row r="39" spans="1:21">
      <c r="A39" s="249">
        <f t="shared" si="1"/>
        <v>34</v>
      </c>
      <c r="B39" s="239"/>
      <c r="C39" s="239"/>
      <c r="D39" s="240"/>
      <c r="E39" s="248" t="str">
        <f t="shared" si="4"/>
        <v/>
      </c>
      <c r="F39" s="248" t="str">
        <f t="shared" si="5"/>
        <v/>
      </c>
      <c r="G39" s="241"/>
      <c r="H39" s="242"/>
      <c r="I39" s="242"/>
      <c r="J39" s="241"/>
      <c r="K39" s="243"/>
      <c r="L39" s="243"/>
      <c r="M39" s="250" t="str">
        <f t="shared" si="2"/>
        <v/>
      </c>
      <c r="N39" s="244"/>
      <c r="O39" s="251" t="str">
        <f>IFERROR(VLOOKUP(M39,計算用!$A$8:$B$15,2,FALSE),"")</f>
        <v/>
      </c>
      <c r="P39" s="245"/>
      <c r="Q39" s="245"/>
      <c r="R39" s="245"/>
      <c r="S39" s="252" t="str">
        <f t="shared" si="3"/>
        <v/>
      </c>
      <c r="T39" s="246"/>
      <c r="U39" s="247"/>
    </row>
    <row r="40" spans="1:21">
      <c r="A40" s="249">
        <f t="shared" si="1"/>
        <v>35</v>
      </c>
      <c r="B40" s="239"/>
      <c r="C40" s="239"/>
      <c r="D40" s="240"/>
      <c r="E40" s="248" t="str">
        <f t="shared" si="4"/>
        <v/>
      </c>
      <c r="F40" s="248" t="str">
        <f t="shared" si="5"/>
        <v/>
      </c>
      <c r="G40" s="241"/>
      <c r="H40" s="242"/>
      <c r="I40" s="242"/>
      <c r="J40" s="241"/>
      <c r="K40" s="243"/>
      <c r="L40" s="243"/>
      <c r="M40" s="250" t="str">
        <f t="shared" si="2"/>
        <v/>
      </c>
      <c r="N40" s="244"/>
      <c r="O40" s="251" t="str">
        <f>IFERROR(VLOOKUP(M40,計算用!$A$8:$B$15,2,FALSE),"")</f>
        <v/>
      </c>
      <c r="P40" s="245"/>
      <c r="Q40" s="245"/>
      <c r="R40" s="245"/>
      <c r="S40" s="252" t="str">
        <f t="shared" si="3"/>
        <v/>
      </c>
      <c r="T40" s="246"/>
      <c r="U40" s="247"/>
    </row>
    <row r="41" spans="1:21">
      <c r="A41" s="249">
        <f t="shared" si="1"/>
        <v>36</v>
      </c>
      <c r="B41" s="239"/>
      <c r="C41" s="239"/>
      <c r="D41" s="240"/>
      <c r="E41" s="248" t="str">
        <f t="shared" si="4"/>
        <v/>
      </c>
      <c r="F41" s="248" t="str">
        <f t="shared" si="5"/>
        <v/>
      </c>
      <c r="G41" s="241"/>
      <c r="H41" s="242"/>
      <c r="I41" s="242"/>
      <c r="J41" s="241"/>
      <c r="K41" s="243"/>
      <c r="L41" s="243"/>
      <c r="M41" s="250" t="str">
        <f t="shared" si="2"/>
        <v/>
      </c>
      <c r="N41" s="244"/>
      <c r="O41" s="251" t="str">
        <f>IFERROR(VLOOKUP(M41,計算用!$A$8:$B$15,2,FALSE),"")</f>
        <v/>
      </c>
      <c r="P41" s="245"/>
      <c r="Q41" s="245"/>
      <c r="R41" s="245"/>
      <c r="S41" s="252" t="str">
        <f t="shared" si="3"/>
        <v/>
      </c>
      <c r="T41" s="246"/>
      <c r="U41" s="247"/>
    </row>
    <row r="42" spans="1:21">
      <c r="A42" s="249">
        <f t="shared" si="1"/>
        <v>37</v>
      </c>
      <c r="B42" s="239"/>
      <c r="C42" s="239"/>
      <c r="D42" s="240"/>
      <c r="E42" s="248" t="str">
        <f t="shared" si="4"/>
        <v/>
      </c>
      <c r="F42" s="248" t="str">
        <f t="shared" si="5"/>
        <v/>
      </c>
      <c r="G42" s="241"/>
      <c r="H42" s="242"/>
      <c r="I42" s="242"/>
      <c r="J42" s="241"/>
      <c r="K42" s="243"/>
      <c r="L42" s="243"/>
      <c r="M42" s="250" t="str">
        <f t="shared" si="2"/>
        <v/>
      </c>
      <c r="N42" s="244"/>
      <c r="O42" s="251" t="str">
        <f>IFERROR(VLOOKUP(M42,計算用!$A$8:$B$15,2,FALSE),"")</f>
        <v/>
      </c>
      <c r="P42" s="245"/>
      <c r="Q42" s="245"/>
      <c r="R42" s="245"/>
      <c r="S42" s="252" t="str">
        <f t="shared" si="3"/>
        <v/>
      </c>
      <c r="T42" s="246"/>
      <c r="U42" s="247"/>
    </row>
    <row r="43" spans="1:21">
      <c r="A43" s="249">
        <f t="shared" si="1"/>
        <v>38</v>
      </c>
      <c r="B43" s="239"/>
      <c r="C43" s="239"/>
      <c r="D43" s="240"/>
      <c r="E43" s="248" t="str">
        <f t="shared" si="4"/>
        <v/>
      </c>
      <c r="F43" s="248" t="str">
        <f t="shared" si="5"/>
        <v/>
      </c>
      <c r="G43" s="241"/>
      <c r="H43" s="242"/>
      <c r="I43" s="242"/>
      <c r="J43" s="241"/>
      <c r="K43" s="243"/>
      <c r="L43" s="243"/>
      <c r="M43" s="250" t="str">
        <f t="shared" si="2"/>
        <v/>
      </c>
      <c r="N43" s="244"/>
      <c r="O43" s="251" t="str">
        <f>IFERROR(VLOOKUP(M43,計算用!$A$8:$B$15,2,FALSE),"")</f>
        <v/>
      </c>
      <c r="P43" s="245"/>
      <c r="Q43" s="245"/>
      <c r="R43" s="245"/>
      <c r="S43" s="252" t="str">
        <f t="shared" si="3"/>
        <v/>
      </c>
      <c r="T43" s="246"/>
      <c r="U43" s="247"/>
    </row>
    <row r="44" spans="1:21">
      <c r="A44" s="249">
        <f t="shared" si="1"/>
        <v>39</v>
      </c>
      <c r="B44" s="239"/>
      <c r="C44" s="239"/>
      <c r="D44" s="240"/>
      <c r="E44" s="248" t="str">
        <f t="shared" si="4"/>
        <v/>
      </c>
      <c r="F44" s="248" t="str">
        <f t="shared" si="5"/>
        <v/>
      </c>
      <c r="G44" s="241"/>
      <c r="H44" s="242"/>
      <c r="I44" s="242"/>
      <c r="J44" s="241"/>
      <c r="K44" s="243"/>
      <c r="L44" s="243"/>
      <c r="M44" s="250" t="str">
        <f t="shared" si="2"/>
        <v/>
      </c>
      <c r="N44" s="244"/>
      <c r="O44" s="251" t="str">
        <f>IFERROR(VLOOKUP(M44,計算用!$A$8:$B$15,2,FALSE),"")</f>
        <v/>
      </c>
      <c r="P44" s="245"/>
      <c r="Q44" s="245"/>
      <c r="R44" s="245"/>
      <c r="S44" s="252" t="str">
        <f t="shared" si="3"/>
        <v/>
      </c>
      <c r="T44" s="246"/>
      <c r="U44" s="247"/>
    </row>
    <row r="45" spans="1:21">
      <c r="A45" s="249">
        <f t="shared" si="1"/>
        <v>40</v>
      </c>
      <c r="B45" s="239"/>
      <c r="C45" s="239"/>
      <c r="D45" s="240"/>
      <c r="E45" s="248" t="str">
        <f t="shared" si="4"/>
        <v/>
      </c>
      <c r="F45" s="248" t="str">
        <f t="shared" si="5"/>
        <v/>
      </c>
      <c r="G45" s="241"/>
      <c r="H45" s="242"/>
      <c r="I45" s="242"/>
      <c r="J45" s="241"/>
      <c r="K45" s="243"/>
      <c r="L45" s="243"/>
      <c r="M45" s="250" t="str">
        <f t="shared" si="2"/>
        <v/>
      </c>
      <c r="N45" s="244"/>
      <c r="O45" s="251" t="str">
        <f>IFERROR(VLOOKUP(M45,計算用!$A$8:$B$15,2,FALSE),"")</f>
        <v/>
      </c>
      <c r="P45" s="245"/>
      <c r="Q45" s="245"/>
      <c r="R45" s="245"/>
      <c r="S45" s="252" t="str">
        <f t="shared" si="3"/>
        <v/>
      </c>
      <c r="T45" s="246"/>
      <c r="U45" s="247"/>
    </row>
    <row r="46" spans="1:21">
      <c r="A46" s="249">
        <f t="shared" si="1"/>
        <v>41</v>
      </c>
      <c r="B46" s="239"/>
      <c r="C46" s="239"/>
      <c r="D46" s="240"/>
      <c r="E46" s="248" t="str">
        <f t="shared" si="4"/>
        <v/>
      </c>
      <c r="F46" s="248" t="str">
        <f t="shared" si="5"/>
        <v/>
      </c>
      <c r="G46" s="241"/>
      <c r="H46" s="242"/>
      <c r="I46" s="242"/>
      <c r="J46" s="241"/>
      <c r="K46" s="243"/>
      <c r="L46" s="243"/>
      <c r="M46" s="250" t="str">
        <f t="shared" si="2"/>
        <v/>
      </c>
      <c r="N46" s="244"/>
      <c r="O46" s="251" t="str">
        <f>IFERROR(VLOOKUP(M46,計算用!$A$8:$B$15,2,FALSE),"")</f>
        <v/>
      </c>
      <c r="P46" s="245"/>
      <c r="Q46" s="245"/>
      <c r="R46" s="245"/>
      <c r="S46" s="252" t="str">
        <f t="shared" si="3"/>
        <v/>
      </c>
      <c r="T46" s="246"/>
      <c r="U46" s="247"/>
    </row>
    <row r="47" spans="1:21">
      <c r="A47" s="249">
        <f t="shared" si="1"/>
        <v>42</v>
      </c>
      <c r="B47" s="239"/>
      <c r="C47" s="239"/>
      <c r="D47" s="240"/>
      <c r="E47" s="248" t="str">
        <f t="shared" si="4"/>
        <v/>
      </c>
      <c r="F47" s="248" t="str">
        <f t="shared" si="5"/>
        <v/>
      </c>
      <c r="G47" s="241"/>
      <c r="H47" s="242"/>
      <c r="I47" s="242"/>
      <c r="J47" s="241"/>
      <c r="K47" s="243"/>
      <c r="L47" s="243"/>
      <c r="M47" s="250" t="str">
        <f t="shared" si="2"/>
        <v/>
      </c>
      <c r="N47" s="244"/>
      <c r="O47" s="251" t="str">
        <f>IFERROR(VLOOKUP(M47,計算用!$A$8:$B$15,2,FALSE),"")</f>
        <v/>
      </c>
      <c r="P47" s="245"/>
      <c r="Q47" s="245"/>
      <c r="R47" s="245"/>
      <c r="S47" s="252" t="str">
        <f t="shared" si="3"/>
        <v/>
      </c>
      <c r="T47" s="246"/>
      <c r="U47" s="247"/>
    </row>
    <row r="48" spans="1:21">
      <c r="A48" s="249">
        <f t="shared" si="1"/>
        <v>43</v>
      </c>
      <c r="B48" s="239"/>
      <c r="C48" s="239"/>
      <c r="D48" s="240"/>
      <c r="E48" s="248" t="str">
        <f t="shared" si="4"/>
        <v/>
      </c>
      <c r="F48" s="248" t="str">
        <f t="shared" si="5"/>
        <v/>
      </c>
      <c r="G48" s="241"/>
      <c r="H48" s="242"/>
      <c r="I48" s="242"/>
      <c r="J48" s="241"/>
      <c r="K48" s="243"/>
      <c r="L48" s="243"/>
      <c r="M48" s="250" t="str">
        <f t="shared" si="2"/>
        <v/>
      </c>
      <c r="N48" s="244"/>
      <c r="O48" s="251" t="str">
        <f>IFERROR(VLOOKUP(M48,計算用!$A$8:$B$15,2,FALSE),"")</f>
        <v/>
      </c>
      <c r="P48" s="245"/>
      <c r="Q48" s="245"/>
      <c r="R48" s="245"/>
      <c r="S48" s="252" t="str">
        <f t="shared" si="3"/>
        <v/>
      </c>
      <c r="T48" s="246"/>
      <c r="U48" s="247"/>
    </row>
    <row r="49" spans="1:21">
      <c r="A49" s="249">
        <f t="shared" si="1"/>
        <v>44</v>
      </c>
      <c r="B49" s="239"/>
      <c r="C49" s="239"/>
      <c r="D49" s="240"/>
      <c r="E49" s="248" t="str">
        <f t="shared" si="4"/>
        <v/>
      </c>
      <c r="F49" s="248" t="str">
        <f t="shared" si="5"/>
        <v/>
      </c>
      <c r="G49" s="241"/>
      <c r="H49" s="242"/>
      <c r="I49" s="242"/>
      <c r="J49" s="241"/>
      <c r="K49" s="243"/>
      <c r="L49" s="243"/>
      <c r="M49" s="250" t="str">
        <f t="shared" si="2"/>
        <v/>
      </c>
      <c r="N49" s="244"/>
      <c r="O49" s="251" t="str">
        <f>IFERROR(VLOOKUP(M49,計算用!$A$8:$B$15,2,FALSE),"")</f>
        <v/>
      </c>
      <c r="P49" s="245"/>
      <c r="Q49" s="245"/>
      <c r="R49" s="245"/>
      <c r="S49" s="252" t="str">
        <f t="shared" si="3"/>
        <v/>
      </c>
      <c r="T49" s="246"/>
      <c r="U49" s="247"/>
    </row>
    <row r="50" spans="1:21">
      <c r="A50" s="249">
        <f t="shared" si="1"/>
        <v>45</v>
      </c>
      <c r="B50" s="239"/>
      <c r="C50" s="239"/>
      <c r="D50" s="240"/>
      <c r="E50" s="248" t="str">
        <f t="shared" si="4"/>
        <v/>
      </c>
      <c r="F50" s="248" t="str">
        <f t="shared" si="5"/>
        <v/>
      </c>
      <c r="G50" s="241"/>
      <c r="H50" s="242"/>
      <c r="I50" s="242"/>
      <c r="J50" s="241"/>
      <c r="K50" s="243"/>
      <c r="L50" s="243"/>
      <c r="M50" s="250" t="str">
        <f t="shared" si="2"/>
        <v/>
      </c>
      <c r="N50" s="244"/>
      <c r="O50" s="251" t="str">
        <f>IFERROR(VLOOKUP(M50,計算用!$A$8:$B$15,2,FALSE),"")</f>
        <v/>
      </c>
      <c r="P50" s="245"/>
      <c r="Q50" s="245"/>
      <c r="R50" s="245"/>
      <c r="S50" s="252" t="str">
        <f t="shared" si="3"/>
        <v/>
      </c>
      <c r="T50" s="246"/>
      <c r="U50" s="247"/>
    </row>
    <row r="51" spans="1:21">
      <c r="A51" s="249">
        <f t="shared" si="1"/>
        <v>46</v>
      </c>
      <c r="B51" s="239"/>
      <c r="C51" s="239"/>
      <c r="D51" s="240"/>
      <c r="E51" s="248" t="str">
        <f t="shared" si="4"/>
        <v/>
      </c>
      <c r="F51" s="248" t="str">
        <f t="shared" si="5"/>
        <v/>
      </c>
      <c r="G51" s="241"/>
      <c r="H51" s="242"/>
      <c r="I51" s="242"/>
      <c r="J51" s="241"/>
      <c r="K51" s="243"/>
      <c r="L51" s="243"/>
      <c r="M51" s="250" t="str">
        <f t="shared" si="2"/>
        <v/>
      </c>
      <c r="N51" s="244"/>
      <c r="O51" s="251" t="str">
        <f>IFERROR(VLOOKUP(M51,計算用!$A$8:$B$15,2,FALSE),"")</f>
        <v/>
      </c>
      <c r="P51" s="245"/>
      <c r="Q51" s="245"/>
      <c r="R51" s="245"/>
      <c r="S51" s="252" t="str">
        <f t="shared" si="3"/>
        <v/>
      </c>
      <c r="T51" s="246"/>
      <c r="U51" s="247"/>
    </row>
    <row r="52" spans="1:21">
      <c r="A52" s="249">
        <f t="shared" si="1"/>
        <v>47</v>
      </c>
      <c r="B52" s="239"/>
      <c r="C52" s="239"/>
      <c r="D52" s="240"/>
      <c r="E52" s="248" t="str">
        <f t="shared" si="4"/>
        <v/>
      </c>
      <c r="F52" s="248" t="str">
        <f t="shared" si="5"/>
        <v/>
      </c>
      <c r="G52" s="241"/>
      <c r="H52" s="242"/>
      <c r="I52" s="242"/>
      <c r="J52" s="241"/>
      <c r="K52" s="243"/>
      <c r="L52" s="243"/>
      <c r="M52" s="250" t="str">
        <f t="shared" si="2"/>
        <v/>
      </c>
      <c r="N52" s="244"/>
      <c r="O52" s="251" t="str">
        <f>IFERROR(VLOOKUP(M52,計算用!$A$8:$B$15,2,FALSE),"")</f>
        <v/>
      </c>
      <c r="P52" s="245"/>
      <c r="Q52" s="245"/>
      <c r="R52" s="245"/>
      <c r="S52" s="252" t="str">
        <f t="shared" si="3"/>
        <v/>
      </c>
      <c r="T52" s="246"/>
      <c r="U52" s="247"/>
    </row>
    <row r="53" spans="1:21">
      <c r="A53" s="249">
        <f t="shared" si="1"/>
        <v>48</v>
      </c>
      <c r="B53" s="239"/>
      <c r="C53" s="239"/>
      <c r="D53" s="240"/>
      <c r="E53" s="248" t="str">
        <f t="shared" si="4"/>
        <v/>
      </c>
      <c r="F53" s="248" t="str">
        <f t="shared" si="5"/>
        <v/>
      </c>
      <c r="G53" s="241"/>
      <c r="H53" s="242"/>
      <c r="I53" s="242"/>
      <c r="J53" s="241"/>
      <c r="K53" s="243"/>
      <c r="L53" s="243"/>
      <c r="M53" s="250" t="str">
        <f t="shared" si="2"/>
        <v/>
      </c>
      <c r="N53" s="244"/>
      <c r="O53" s="251" t="str">
        <f>IFERROR(VLOOKUP(M53,計算用!$A$8:$B$15,2,FALSE),"")</f>
        <v/>
      </c>
      <c r="P53" s="245"/>
      <c r="Q53" s="245"/>
      <c r="R53" s="245"/>
      <c r="S53" s="252" t="str">
        <f t="shared" si="3"/>
        <v/>
      </c>
      <c r="T53" s="246"/>
      <c r="U53" s="247"/>
    </row>
    <row r="54" spans="1:21">
      <c r="A54" s="249">
        <f t="shared" si="1"/>
        <v>49</v>
      </c>
      <c r="B54" s="239"/>
      <c r="C54" s="239"/>
      <c r="D54" s="240"/>
      <c r="E54" s="248" t="str">
        <f t="shared" si="4"/>
        <v/>
      </c>
      <c r="F54" s="248" t="str">
        <f t="shared" si="5"/>
        <v/>
      </c>
      <c r="G54" s="241"/>
      <c r="H54" s="242"/>
      <c r="I54" s="242"/>
      <c r="J54" s="241"/>
      <c r="K54" s="243"/>
      <c r="L54" s="243"/>
      <c r="M54" s="250" t="str">
        <f t="shared" si="2"/>
        <v/>
      </c>
      <c r="N54" s="244"/>
      <c r="O54" s="251" t="str">
        <f>IFERROR(VLOOKUP(M54,計算用!$A$8:$B$15,2,FALSE),"")</f>
        <v/>
      </c>
      <c r="P54" s="245"/>
      <c r="Q54" s="245"/>
      <c r="R54" s="245"/>
      <c r="S54" s="252" t="str">
        <f t="shared" si="3"/>
        <v/>
      </c>
      <c r="T54" s="246"/>
      <c r="U54" s="247"/>
    </row>
    <row r="55" spans="1:21">
      <c r="A55" s="249">
        <f t="shared" si="1"/>
        <v>50</v>
      </c>
      <c r="B55" s="239"/>
      <c r="C55" s="239"/>
      <c r="D55" s="240"/>
      <c r="E55" s="248" t="str">
        <f t="shared" si="4"/>
        <v/>
      </c>
      <c r="F55" s="248" t="str">
        <f t="shared" si="5"/>
        <v/>
      </c>
      <c r="G55" s="241"/>
      <c r="H55" s="242"/>
      <c r="I55" s="242"/>
      <c r="J55" s="241"/>
      <c r="K55" s="243"/>
      <c r="L55" s="243"/>
      <c r="M55" s="250" t="str">
        <f t="shared" si="2"/>
        <v/>
      </c>
      <c r="N55" s="244"/>
      <c r="O55" s="251" t="str">
        <f>IFERROR(VLOOKUP(M55,計算用!$A$8:$B$15,2,FALSE),"")</f>
        <v/>
      </c>
      <c r="P55" s="245"/>
      <c r="Q55" s="245"/>
      <c r="R55" s="245"/>
      <c r="S55" s="252" t="str">
        <f t="shared" si="3"/>
        <v/>
      </c>
      <c r="T55" s="246"/>
      <c r="U55" s="247"/>
    </row>
    <row r="56" spans="1:21">
      <c r="A56" s="249">
        <f t="shared" si="1"/>
        <v>51</v>
      </c>
      <c r="B56" s="239"/>
      <c r="C56" s="239"/>
      <c r="D56" s="240"/>
      <c r="E56" s="248" t="str">
        <f t="shared" si="4"/>
        <v/>
      </c>
      <c r="F56" s="248" t="str">
        <f t="shared" si="5"/>
        <v/>
      </c>
      <c r="G56" s="241"/>
      <c r="H56" s="242"/>
      <c r="I56" s="242"/>
      <c r="J56" s="241"/>
      <c r="K56" s="243"/>
      <c r="L56" s="243"/>
      <c r="M56" s="250" t="str">
        <f t="shared" si="2"/>
        <v/>
      </c>
      <c r="N56" s="244"/>
      <c r="O56" s="251" t="str">
        <f>IFERROR(VLOOKUP(M56,計算用!$A$8:$B$15,2,FALSE),"")</f>
        <v/>
      </c>
      <c r="P56" s="245"/>
      <c r="Q56" s="245"/>
      <c r="R56" s="245"/>
      <c r="S56" s="252" t="str">
        <f t="shared" si="3"/>
        <v/>
      </c>
      <c r="T56" s="246"/>
      <c r="U56" s="247"/>
    </row>
    <row r="57" spans="1:21">
      <c r="A57" s="249">
        <f t="shared" si="1"/>
        <v>52</v>
      </c>
      <c r="B57" s="239"/>
      <c r="C57" s="239"/>
      <c r="D57" s="240"/>
      <c r="E57" s="248" t="str">
        <f t="shared" si="4"/>
        <v/>
      </c>
      <c r="F57" s="248" t="str">
        <f t="shared" si="5"/>
        <v/>
      </c>
      <c r="G57" s="241"/>
      <c r="H57" s="242"/>
      <c r="I57" s="242"/>
      <c r="J57" s="241"/>
      <c r="K57" s="243"/>
      <c r="L57" s="243"/>
      <c r="M57" s="250" t="str">
        <f t="shared" si="2"/>
        <v/>
      </c>
      <c r="N57" s="244"/>
      <c r="O57" s="251" t="str">
        <f>IFERROR(VLOOKUP(M57,計算用!$A$8:$B$15,2,FALSE),"")</f>
        <v/>
      </c>
      <c r="P57" s="245"/>
      <c r="Q57" s="245"/>
      <c r="R57" s="245"/>
      <c r="S57" s="252" t="str">
        <f t="shared" si="3"/>
        <v/>
      </c>
      <c r="T57" s="246"/>
      <c r="U57" s="247"/>
    </row>
    <row r="58" spans="1:21">
      <c r="A58" s="249">
        <f t="shared" si="1"/>
        <v>53</v>
      </c>
      <c r="B58" s="239"/>
      <c r="C58" s="239"/>
      <c r="D58" s="240"/>
      <c r="E58" s="248" t="str">
        <f t="shared" si="4"/>
        <v/>
      </c>
      <c r="F58" s="248" t="str">
        <f t="shared" si="5"/>
        <v/>
      </c>
      <c r="G58" s="241"/>
      <c r="H58" s="242"/>
      <c r="I58" s="242"/>
      <c r="J58" s="241"/>
      <c r="K58" s="243"/>
      <c r="L58" s="243"/>
      <c r="M58" s="250" t="str">
        <f t="shared" si="2"/>
        <v/>
      </c>
      <c r="N58" s="244"/>
      <c r="O58" s="251" t="str">
        <f>IFERROR(VLOOKUP(M58,計算用!$A$8:$B$15,2,FALSE),"")</f>
        <v/>
      </c>
      <c r="P58" s="245"/>
      <c r="Q58" s="245"/>
      <c r="R58" s="245"/>
      <c r="S58" s="252" t="str">
        <f t="shared" si="3"/>
        <v/>
      </c>
      <c r="T58" s="246"/>
      <c r="U58" s="247"/>
    </row>
    <row r="59" spans="1:21">
      <c r="A59" s="249">
        <f t="shared" si="1"/>
        <v>54</v>
      </c>
      <c r="B59" s="239"/>
      <c r="C59" s="239"/>
      <c r="D59" s="240"/>
      <c r="E59" s="248" t="str">
        <f t="shared" si="4"/>
        <v/>
      </c>
      <c r="F59" s="248" t="str">
        <f t="shared" si="5"/>
        <v/>
      </c>
      <c r="G59" s="241"/>
      <c r="H59" s="242"/>
      <c r="I59" s="242"/>
      <c r="J59" s="241"/>
      <c r="K59" s="243"/>
      <c r="L59" s="243"/>
      <c r="M59" s="250" t="str">
        <f t="shared" si="2"/>
        <v/>
      </c>
      <c r="N59" s="244"/>
      <c r="O59" s="251" t="str">
        <f>IFERROR(VLOOKUP(M59,計算用!$A$8:$B$15,2,FALSE),"")</f>
        <v/>
      </c>
      <c r="P59" s="245"/>
      <c r="Q59" s="245"/>
      <c r="R59" s="245"/>
      <c r="S59" s="252" t="str">
        <f t="shared" si="3"/>
        <v/>
      </c>
      <c r="T59" s="246"/>
      <c r="U59" s="247"/>
    </row>
    <row r="60" spans="1:21">
      <c r="A60" s="249">
        <f t="shared" si="1"/>
        <v>55</v>
      </c>
      <c r="B60" s="239"/>
      <c r="C60" s="239"/>
      <c r="D60" s="240"/>
      <c r="E60" s="248" t="str">
        <f t="shared" si="4"/>
        <v/>
      </c>
      <c r="F60" s="248" t="str">
        <f t="shared" si="5"/>
        <v/>
      </c>
      <c r="G60" s="241"/>
      <c r="H60" s="242"/>
      <c r="I60" s="242"/>
      <c r="J60" s="241"/>
      <c r="K60" s="243"/>
      <c r="L60" s="243"/>
      <c r="M60" s="250" t="str">
        <f t="shared" si="2"/>
        <v/>
      </c>
      <c r="N60" s="244"/>
      <c r="O60" s="251" t="str">
        <f>IFERROR(VLOOKUP(M60,計算用!$A$8:$B$15,2,FALSE),"")</f>
        <v/>
      </c>
      <c r="P60" s="245"/>
      <c r="Q60" s="245"/>
      <c r="R60" s="245"/>
      <c r="S60" s="252" t="str">
        <f t="shared" si="3"/>
        <v/>
      </c>
      <c r="T60" s="246"/>
      <c r="U60" s="247"/>
    </row>
    <row r="61" spans="1:21">
      <c r="A61" s="249">
        <f t="shared" si="1"/>
        <v>56</v>
      </c>
      <c r="B61" s="239"/>
      <c r="C61" s="239"/>
      <c r="D61" s="240"/>
      <c r="E61" s="248" t="str">
        <f t="shared" si="4"/>
        <v/>
      </c>
      <c r="F61" s="248" t="str">
        <f t="shared" si="5"/>
        <v/>
      </c>
      <c r="G61" s="241"/>
      <c r="H61" s="242"/>
      <c r="I61" s="242"/>
      <c r="J61" s="241"/>
      <c r="K61" s="243"/>
      <c r="L61" s="243"/>
      <c r="M61" s="250" t="str">
        <f t="shared" si="2"/>
        <v/>
      </c>
      <c r="N61" s="244"/>
      <c r="O61" s="251" t="str">
        <f>IFERROR(VLOOKUP(M61,計算用!$A$8:$B$15,2,FALSE),"")</f>
        <v/>
      </c>
      <c r="P61" s="245"/>
      <c r="Q61" s="245"/>
      <c r="R61" s="245"/>
      <c r="S61" s="252" t="str">
        <f t="shared" si="3"/>
        <v/>
      </c>
      <c r="T61" s="246"/>
      <c r="U61" s="247"/>
    </row>
    <row r="62" spans="1:21">
      <c r="A62" s="249">
        <f t="shared" si="1"/>
        <v>57</v>
      </c>
      <c r="B62" s="239"/>
      <c r="C62" s="239"/>
      <c r="D62" s="240"/>
      <c r="E62" s="248" t="str">
        <f t="shared" si="4"/>
        <v/>
      </c>
      <c r="F62" s="248" t="str">
        <f t="shared" si="5"/>
        <v/>
      </c>
      <c r="G62" s="241"/>
      <c r="H62" s="242"/>
      <c r="I62" s="242"/>
      <c r="J62" s="241"/>
      <c r="K62" s="243"/>
      <c r="L62" s="243"/>
      <c r="M62" s="250" t="str">
        <f t="shared" si="2"/>
        <v/>
      </c>
      <c r="N62" s="244"/>
      <c r="O62" s="251" t="str">
        <f>IFERROR(VLOOKUP(M62,計算用!$A$8:$B$15,2,FALSE),"")</f>
        <v/>
      </c>
      <c r="P62" s="245"/>
      <c r="Q62" s="245"/>
      <c r="R62" s="245"/>
      <c r="S62" s="252" t="str">
        <f t="shared" si="3"/>
        <v/>
      </c>
      <c r="T62" s="246"/>
      <c r="U62" s="247"/>
    </row>
    <row r="63" spans="1:21">
      <c r="A63" s="249">
        <f t="shared" si="1"/>
        <v>58</v>
      </c>
      <c r="B63" s="239"/>
      <c r="C63" s="239"/>
      <c r="D63" s="240"/>
      <c r="E63" s="248" t="str">
        <f t="shared" si="4"/>
        <v/>
      </c>
      <c r="F63" s="248" t="str">
        <f t="shared" si="5"/>
        <v/>
      </c>
      <c r="G63" s="241"/>
      <c r="H63" s="242"/>
      <c r="I63" s="242"/>
      <c r="J63" s="241"/>
      <c r="K63" s="243"/>
      <c r="L63" s="243"/>
      <c r="M63" s="250" t="str">
        <f t="shared" si="2"/>
        <v/>
      </c>
      <c r="N63" s="244"/>
      <c r="O63" s="251" t="str">
        <f>IFERROR(VLOOKUP(M63,計算用!$A$8:$B$15,2,FALSE),"")</f>
        <v/>
      </c>
      <c r="P63" s="245"/>
      <c r="Q63" s="245"/>
      <c r="R63" s="245"/>
      <c r="S63" s="252" t="str">
        <f t="shared" si="3"/>
        <v/>
      </c>
      <c r="T63" s="246"/>
      <c r="U63" s="247"/>
    </row>
    <row r="64" spans="1:21">
      <c r="A64" s="249">
        <f t="shared" si="1"/>
        <v>59</v>
      </c>
      <c r="B64" s="239"/>
      <c r="C64" s="239"/>
      <c r="D64" s="240"/>
      <c r="E64" s="248" t="str">
        <f t="shared" si="4"/>
        <v/>
      </c>
      <c r="F64" s="248" t="str">
        <f t="shared" si="5"/>
        <v/>
      </c>
      <c r="G64" s="241"/>
      <c r="H64" s="242"/>
      <c r="I64" s="242"/>
      <c r="J64" s="241"/>
      <c r="K64" s="243"/>
      <c r="L64" s="243"/>
      <c r="M64" s="250" t="str">
        <f t="shared" si="2"/>
        <v/>
      </c>
      <c r="N64" s="244"/>
      <c r="O64" s="251" t="str">
        <f>IFERROR(VLOOKUP(M64,計算用!$A$8:$B$15,2,FALSE),"")</f>
        <v/>
      </c>
      <c r="P64" s="245"/>
      <c r="Q64" s="245"/>
      <c r="R64" s="245"/>
      <c r="S64" s="252" t="str">
        <f t="shared" si="3"/>
        <v/>
      </c>
      <c r="T64" s="246"/>
      <c r="U64" s="247"/>
    </row>
    <row r="65" spans="1:21">
      <c r="A65" s="249">
        <f t="shared" si="1"/>
        <v>60</v>
      </c>
      <c r="B65" s="239"/>
      <c r="C65" s="239"/>
      <c r="D65" s="240"/>
      <c r="E65" s="248" t="str">
        <f t="shared" si="4"/>
        <v/>
      </c>
      <c r="F65" s="248" t="str">
        <f t="shared" si="5"/>
        <v/>
      </c>
      <c r="G65" s="241"/>
      <c r="H65" s="242"/>
      <c r="I65" s="242"/>
      <c r="J65" s="241"/>
      <c r="K65" s="243"/>
      <c r="L65" s="243"/>
      <c r="M65" s="250" t="str">
        <f t="shared" si="2"/>
        <v/>
      </c>
      <c r="N65" s="244"/>
      <c r="O65" s="251" t="str">
        <f>IFERROR(VLOOKUP(M65,計算用!$A$8:$B$15,2,FALSE),"")</f>
        <v/>
      </c>
      <c r="P65" s="245"/>
      <c r="Q65" s="245"/>
      <c r="R65" s="245"/>
      <c r="S65" s="252" t="str">
        <f t="shared" si="3"/>
        <v/>
      </c>
      <c r="T65" s="246"/>
      <c r="U65" s="247"/>
    </row>
    <row r="66" spans="1:21">
      <c r="A66" s="249">
        <f t="shared" si="1"/>
        <v>61</v>
      </c>
      <c r="B66" s="239"/>
      <c r="C66" s="239"/>
      <c r="D66" s="240"/>
      <c r="E66" s="248" t="str">
        <f t="shared" si="4"/>
        <v/>
      </c>
      <c r="F66" s="248" t="str">
        <f t="shared" si="5"/>
        <v/>
      </c>
      <c r="G66" s="241"/>
      <c r="H66" s="242"/>
      <c r="I66" s="242"/>
      <c r="J66" s="241"/>
      <c r="K66" s="243"/>
      <c r="L66" s="243"/>
      <c r="M66" s="250" t="str">
        <f t="shared" si="2"/>
        <v/>
      </c>
      <c r="N66" s="244"/>
      <c r="O66" s="251" t="str">
        <f>IFERROR(VLOOKUP(M66,計算用!$A$8:$B$15,2,FALSE),"")</f>
        <v/>
      </c>
      <c r="P66" s="245"/>
      <c r="Q66" s="245"/>
      <c r="R66" s="245"/>
      <c r="S66" s="252" t="str">
        <f t="shared" si="3"/>
        <v/>
      </c>
      <c r="T66" s="246"/>
      <c r="U66" s="247"/>
    </row>
    <row r="67" spans="1:21">
      <c r="A67" s="249">
        <f t="shared" si="1"/>
        <v>62</v>
      </c>
      <c r="B67" s="239"/>
      <c r="C67" s="239"/>
      <c r="D67" s="240"/>
      <c r="E67" s="248" t="str">
        <f t="shared" si="4"/>
        <v/>
      </c>
      <c r="F67" s="248" t="str">
        <f t="shared" si="5"/>
        <v/>
      </c>
      <c r="G67" s="241"/>
      <c r="H67" s="242"/>
      <c r="I67" s="242"/>
      <c r="J67" s="241"/>
      <c r="K67" s="243"/>
      <c r="L67" s="243"/>
      <c r="M67" s="250" t="str">
        <f t="shared" si="2"/>
        <v/>
      </c>
      <c r="N67" s="244"/>
      <c r="O67" s="251" t="str">
        <f>IFERROR(VLOOKUP(M67,計算用!$A$8:$B$15,2,FALSE),"")</f>
        <v/>
      </c>
      <c r="P67" s="245"/>
      <c r="Q67" s="245"/>
      <c r="R67" s="245"/>
      <c r="S67" s="252" t="str">
        <f t="shared" si="3"/>
        <v/>
      </c>
      <c r="T67" s="246"/>
      <c r="U67" s="247"/>
    </row>
    <row r="68" spans="1:21">
      <c r="A68" s="249">
        <f t="shared" si="1"/>
        <v>63</v>
      </c>
      <c r="B68" s="239"/>
      <c r="C68" s="239"/>
      <c r="D68" s="240"/>
      <c r="E68" s="248" t="str">
        <f t="shared" si="4"/>
        <v/>
      </c>
      <c r="F68" s="248" t="str">
        <f t="shared" si="5"/>
        <v/>
      </c>
      <c r="G68" s="241"/>
      <c r="H68" s="242"/>
      <c r="I68" s="242"/>
      <c r="J68" s="241"/>
      <c r="K68" s="243"/>
      <c r="L68" s="243"/>
      <c r="M68" s="250" t="str">
        <f t="shared" si="2"/>
        <v/>
      </c>
      <c r="N68" s="244"/>
      <c r="O68" s="251" t="str">
        <f>IFERROR(VLOOKUP(M68,計算用!$A$8:$B$15,2,FALSE),"")</f>
        <v/>
      </c>
      <c r="P68" s="245"/>
      <c r="Q68" s="245"/>
      <c r="R68" s="245"/>
      <c r="S68" s="252" t="str">
        <f t="shared" si="3"/>
        <v/>
      </c>
      <c r="T68" s="246"/>
      <c r="U68" s="247"/>
    </row>
    <row r="69" spans="1:21">
      <c r="A69" s="249">
        <f t="shared" si="1"/>
        <v>64</v>
      </c>
      <c r="B69" s="239"/>
      <c r="C69" s="239"/>
      <c r="D69" s="240"/>
      <c r="E69" s="248" t="str">
        <f t="shared" si="4"/>
        <v/>
      </c>
      <c r="F69" s="248" t="str">
        <f t="shared" si="5"/>
        <v/>
      </c>
      <c r="G69" s="241"/>
      <c r="H69" s="242"/>
      <c r="I69" s="242"/>
      <c r="J69" s="241"/>
      <c r="K69" s="243"/>
      <c r="L69" s="243"/>
      <c r="M69" s="250" t="str">
        <f t="shared" si="2"/>
        <v/>
      </c>
      <c r="N69" s="244"/>
      <c r="O69" s="251" t="str">
        <f>IFERROR(VLOOKUP(M69,計算用!$A$8:$B$15,2,FALSE),"")</f>
        <v/>
      </c>
      <c r="P69" s="245"/>
      <c r="Q69" s="245"/>
      <c r="R69" s="245"/>
      <c r="S69" s="252" t="str">
        <f t="shared" si="3"/>
        <v/>
      </c>
      <c r="T69" s="246"/>
      <c r="U69" s="247"/>
    </row>
    <row r="70" spans="1:21">
      <c r="A70" s="249">
        <f t="shared" si="1"/>
        <v>65</v>
      </c>
      <c r="B70" s="239"/>
      <c r="C70" s="239"/>
      <c r="D70" s="240"/>
      <c r="E70" s="248" t="str">
        <f t="shared" si="4"/>
        <v/>
      </c>
      <c r="F70" s="248" t="str">
        <f t="shared" ref="F70:F101" si="6">IF(E70="","",COUNTIF($E$6:$E$148,E70))</f>
        <v/>
      </c>
      <c r="G70" s="241"/>
      <c r="H70" s="242"/>
      <c r="I70" s="242"/>
      <c r="J70" s="241"/>
      <c r="K70" s="243"/>
      <c r="L70" s="243"/>
      <c r="M70" s="250" t="str">
        <f t="shared" si="2"/>
        <v/>
      </c>
      <c r="N70" s="244"/>
      <c r="O70" s="251" t="str">
        <f>IFERROR(VLOOKUP(M70,計算用!$A$8:$B$15,2,FALSE),"")</f>
        <v/>
      </c>
      <c r="P70" s="245"/>
      <c r="Q70" s="245"/>
      <c r="R70" s="245"/>
      <c r="S70" s="252" t="str">
        <f t="shared" si="3"/>
        <v/>
      </c>
      <c r="T70" s="246"/>
      <c r="U70" s="247"/>
    </row>
    <row r="71" spans="1:21">
      <c r="A71" s="249">
        <f t="shared" si="1"/>
        <v>66</v>
      </c>
      <c r="B71" s="239"/>
      <c r="C71" s="239"/>
      <c r="D71" s="240"/>
      <c r="E71" s="248" t="str">
        <f t="shared" si="4"/>
        <v/>
      </c>
      <c r="F71" s="248" t="str">
        <f t="shared" si="6"/>
        <v/>
      </c>
      <c r="G71" s="241"/>
      <c r="H71" s="242"/>
      <c r="I71" s="242"/>
      <c r="J71" s="241"/>
      <c r="K71" s="243"/>
      <c r="L71" s="243"/>
      <c r="M71" s="250" t="str">
        <f t="shared" si="2"/>
        <v/>
      </c>
      <c r="N71" s="244"/>
      <c r="O71" s="251" t="str">
        <f>IFERROR(VLOOKUP(M71,計算用!$A$8:$B$15,2,FALSE),"")</f>
        <v/>
      </c>
      <c r="P71" s="245"/>
      <c r="Q71" s="245"/>
      <c r="R71" s="245"/>
      <c r="S71" s="252" t="str">
        <f t="shared" si="3"/>
        <v/>
      </c>
      <c r="T71" s="246"/>
      <c r="U71" s="247"/>
    </row>
    <row r="72" spans="1:21">
      <c r="A72" s="249">
        <f t="shared" si="1"/>
        <v>67</v>
      </c>
      <c r="B72" s="239"/>
      <c r="C72" s="239"/>
      <c r="D72" s="240"/>
      <c r="E72" s="248" t="str">
        <f t="shared" si="4"/>
        <v/>
      </c>
      <c r="F72" s="248" t="str">
        <f t="shared" si="6"/>
        <v/>
      </c>
      <c r="G72" s="241"/>
      <c r="H72" s="242"/>
      <c r="I72" s="242"/>
      <c r="J72" s="241"/>
      <c r="K72" s="243"/>
      <c r="L72" s="243"/>
      <c r="M72" s="250" t="str">
        <f t="shared" si="2"/>
        <v/>
      </c>
      <c r="N72" s="244"/>
      <c r="O72" s="251" t="str">
        <f>IFERROR(VLOOKUP(M72,計算用!$A$8:$B$15,2,FALSE),"")</f>
        <v/>
      </c>
      <c r="P72" s="245"/>
      <c r="Q72" s="245"/>
      <c r="R72" s="245"/>
      <c r="S72" s="252" t="str">
        <f t="shared" si="3"/>
        <v/>
      </c>
      <c r="T72" s="246"/>
      <c r="U72" s="247"/>
    </row>
    <row r="73" spans="1:21">
      <c r="A73" s="249">
        <f t="shared" si="1"/>
        <v>68</v>
      </c>
      <c r="B73" s="239"/>
      <c r="C73" s="239"/>
      <c r="D73" s="240"/>
      <c r="E73" s="248" t="str">
        <f t="shared" si="4"/>
        <v/>
      </c>
      <c r="F73" s="248" t="str">
        <f t="shared" si="6"/>
        <v/>
      </c>
      <c r="G73" s="241"/>
      <c r="H73" s="242"/>
      <c r="I73" s="242"/>
      <c r="J73" s="241"/>
      <c r="K73" s="243"/>
      <c r="L73" s="243"/>
      <c r="M73" s="250" t="str">
        <f t="shared" si="2"/>
        <v/>
      </c>
      <c r="N73" s="244"/>
      <c r="O73" s="251" t="str">
        <f>IFERROR(VLOOKUP(M73,計算用!$A$8:$B$15,2,FALSE),"")</f>
        <v/>
      </c>
      <c r="P73" s="245"/>
      <c r="Q73" s="245"/>
      <c r="R73" s="245"/>
      <c r="S73" s="252" t="str">
        <f t="shared" si="3"/>
        <v/>
      </c>
      <c r="T73" s="246"/>
      <c r="U73" s="247"/>
    </row>
    <row r="74" spans="1:21">
      <c r="A74" s="249">
        <f t="shared" si="1"/>
        <v>69</v>
      </c>
      <c r="B74" s="239"/>
      <c r="C74" s="239"/>
      <c r="D74" s="240"/>
      <c r="E74" s="248" t="str">
        <f t="shared" si="4"/>
        <v/>
      </c>
      <c r="F74" s="248" t="str">
        <f t="shared" si="6"/>
        <v/>
      </c>
      <c r="G74" s="241"/>
      <c r="H74" s="242"/>
      <c r="I74" s="242"/>
      <c r="J74" s="241"/>
      <c r="K74" s="243"/>
      <c r="L74" s="243"/>
      <c r="M74" s="250" t="str">
        <f t="shared" si="2"/>
        <v/>
      </c>
      <c r="N74" s="244"/>
      <c r="O74" s="251" t="str">
        <f>IFERROR(VLOOKUP(M74,計算用!$A$8:$B$15,2,FALSE),"")</f>
        <v/>
      </c>
      <c r="P74" s="245"/>
      <c r="Q74" s="245"/>
      <c r="R74" s="245"/>
      <c r="S74" s="252" t="str">
        <f t="shared" si="3"/>
        <v/>
      </c>
      <c r="T74" s="246"/>
      <c r="U74" s="247"/>
    </row>
    <row r="75" spans="1:21">
      <c r="A75" s="249">
        <f t="shared" si="1"/>
        <v>70</v>
      </c>
      <c r="B75" s="239"/>
      <c r="C75" s="239"/>
      <c r="D75" s="240"/>
      <c r="E75" s="248" t="str">
        <f t="shared" si="4"/>
        <v/>
      </c>
      <c r="F75" s="248" t="str">
        <f t="shared" si="6"/>
        <v/>
      </c>
      <c r="G75" s="241"/>
      <c r="H75" s="242"/>
      <c r="I75" s="242"/>
      <c r="J75" s="241"/>
      <c r="K75" s="243"/>
      <c r="L75" s="243"/>
      <c r="M75" s="250" t="str">
        <f t="shared" si="2"/>
        <v/>
      </c>
      <c r="N75" s="244"/>
      <c r="O75" s="251" t="str">
        <f>IFERROR(VLOOKUP(M75,計算用!$A$8:$B$15,2,FALSE),"")</f>
        <v/>
      </c>
      <c r="P75" s="245"/>
      <c r="Q75" s="245"/>
      <c r="R75" s="245"/>
      <c r="S75" s="252" t="str">
        <f t="shared" si="3"/>
        <v/>
      </c>
      <c r="T75" s="246"/>
      <c r="U75" s="247"/>
    </row>
    <row r="76" spans="1:21">
      <c r="A76" s="249">
        <f t="shared" si="1"/>
        <v>71</v>
      </c>
      <c r="B76" s="239"/>
      <c r="C76" s="239"/>
      <c r="D76" s="240"/>
      <c r="E76" s="248" t="str">
        <f t="shared" si="4"/>
        <v/>
      </c>
      <c r="F76" s="248" t="str">
        <f t="shared" si="6"/>
        <v/>
      </c>
      <c r="G76" s="241"/>
      <c r="H76" s="242"/>
      <c r="I76" s="242"/>
      <c r="J76" s="241"/>
      <c r="K76" s="243"/>
      <c r="L76" s="243"/>
      <c r="M76" s="250" t="str">
        <f t="shared" si="2"/>
        <v/>
      </c>
      <c r="N76" s="244"/>
      <c r="O76" s="251" t="str">
        <f>IFERROR(VLOOKUP(M76,計算用!$A$8:$B$15,2,FALSE),"")</f>
        <v/>
      </c>
      <c r="P76" s="245"/>
      <c r="Q76" s="245"/>
      <c r="R76" s="245"/>
      <c r="S76" s="252" t="str">
        <f t="shared" si="3"/>
        <v/>
      </c>
      <c r="T76" s="246"/>
      <c r="U76" s="247"/>
    </row>
    <row r="77" spans="1:21">
      <c r="A77" s="249">
        <f t="shared" si="1"/>
        <v>72</v>
      </c>
      <c r="B77" s="239"/>
      <c r="C77" s="239"/>
      <c r="D77" s="240"/>
      <c r="E77" s="248" t="str">
        <f t="shared" si="4"/>
        <v/>
      </c>
      <c r="F77" s="248" t="str">
        <f t="shared" si="6"/>
        <v/>
      </c>
      <c r="G77" s="241"/>
      <c r="H77" s="242"/>
      <c r="I77" s="242"/>
      <c r="J77" s="241"/>
      <c r="K77" s="243"/>
      <c r="L77" s="243"/>
      <c r="M77" s="250" t="str">
        <f t="shared" si="2"/>
        <v/>
      </c>
      <c r="N77" s="244"/>
      <c r="O77" s="251" t="str">
        <f>IFERROR(VLOOKUP(M77,計算用!$A$8:$B$15,2,FALSE),"")</f>
        <v/>
      </c>
      <c r="P77" s="245"/>
      <c r="Q77" s="245"/>
      <c r="R77" s="245"/>
      <c r="S77" s="252" t="str">
        <f t="shared" si="3"/>
        <v/>
      </c>
      <c r="T77" s="246"/>
      <c r="U77" s="247"/>
    </row>
    <row r="78" spans="1:21">
      <c r="A78" s="249">
        <f t="shared" si="1"/>
        <v>73</v>
      </c>
      <c r="B78" s="239"/>
      <c r="C78" s="239"/>
      <c r="D78" s="240"/>
      <c r="E78" s="248" t="str">
        <f t="shared" si="4"/>
        <v/>
      </c>
      <c r="F78" s="248" t="str">
        <f t="shared" si="6"/>
        <v/>
      </c>
      <c r="G78" s="241"/>
      <c r="H78" s="242"/>
      <c r="I78" s="242"/>
      <c r="J78" s="241"/>
      <c r="K78" s="243"/>
      <c r="L78" s="243"/>
      <c r="M78" s="250" t="str">
        <f t="shared" si="2"/>
        <v/>
      </c>
      <c r="N78" s="244"/>
      <c r="O78" s="251" t="str">
        <f>IFERROR(VLOOKUP(M78,計算用!$A$8:$B$15,2,FALSE),"")</f>
        <v/>
      </c>
      <c r="P78" s="245"/>
      <c r="Q78" s="245"/>
      <c r="R78" s="245"/>
      <c r="S78" s="252" t="str">
        <f t="shared" si="3"/>
        <v/>
      </c>
      <c r="T78" s="246"/>
      <c r="U78" s="247"/>
    </row>
    <row r="79" spans="1:21">
      <c r="A79" s="249">
        <f t="shared" si="1"/>
        <v>74</v>
      </c>
      <c r="B79" s="239"/>
      <c r="C79" s="239"/>
      <c r="D79" s="240"/>
      <c r="E79" s="248" t="str">
        <f t="shared" si="4"/>
        <v/>
      </c>
      <c r="F79" s="248" t="str">
        <f t="shared" si="6"/>
        <v/>
      </c>
      <c r="G79" s="241"/>
      <c r="H79" s="242"/>
      <c r="I79" s="242"/>
      <c r="J79" s="241"/>
      <c r="K79" s="243"/>
      <c r="L79" s="243"/>
      <c r="M79" s="250" t="str">
        <f t="shared" si="2"/>
        <v/>
      </c>
      <c r="N79" s="244"/>
      <c r="O79" s="251" t="str">
        <f>IFERROR(VLOOKUP(M79,計算用!$A$8:$B$15,2,FALSE),"")</f>
        <v/>
      </c>
      <c r="P79" s="245"/>
      <c r="Q79" s="245"/>
      <c r="R79" s="245"/>
      <c r="S79" s="252" t="str">
        <f t="shared" si="3"/>
        <v/>
      </c>
      <c r="T79" s="246"/>
      <c r="U79" s="247"/>
    </row>
    <row r="80" spans="1:21">
      <c r="A80" s="249">
        <f t="shared" si="1"/>
        <v>75</v>
      </c>
      <c r="B80" s="239"/>
      <c r="C80" s="239"/>
      <c r="D80" s="240"/>
      <c r="E80" s="248" t="str">
        <f t="shared" si="4"/>
        <v/>
      </c>
      <c r="F80" s="248" t="str">
        <f t="shared" si="6"/>
        <v/>
      </c>
      <c r="G80" s="241"/>
      <c r="H80" s="242"/>
      <c r="I80" s="242"/>
      <c r="J80" s="241"/>
      <c r="K80" s="243"/>
      <c r="L80" s="243"/>
      <c r="M80" s="250" t="str">
        <f t="shared" si="2"/>
        <v/>
      </c>
      <c r="N80" s="244"/>
      <c r="O80" s="251" t="str">
        <f>IFERROR(VLOOKUP(M80,計算用!$A$8:$B$15,2,FALSE),"")</f>
        <v/>
      </c>
      <c r="P80" s="245"/>
      <c r="Q80" s="245"/>
      <c r="R80" s="245"/>
      <c r="S80" s="252" t="str">
        <f t="shared" si="3"/>
        <v/>
      </c>
      <c r="T80" s="246"/>
      <c r="U80" s="247"/>
    </row>
    <row r="81" spans="1:23">
      <c r="A81" s="249">
        <f t="shared" si="1"/>
        <v>76</v>
      </c>
      <c r="B81" s="239"/>
      <c r="C81" s="239"/>
      <c r="D81" s="240"/>
      <c r="E81" s="248" t="str">
        <f t="shared" si="4"/>
        <v/>
      </c>
      <c r="F81" s="248" t="str">
        <f t="shared" si="6"/>
        <v/>
      </c>
      <c r="G81" s="241"/>
      <c r="H81" s="242"/>
      <c r="I81" s="242"/>
      <c r="J81" s="241"/>
      <c r="K81" s="243"/>
      <c r="L81" s="243"/>
      <c r="M81" s="250" t="str">
        <f t="shared" si="2"/>
        <v/>
      </c>
      <c r="N81" s="244"/>
      <c r="O81" s="251" t="str">
        <f>IFERROR(VLOOKUP(M81,計算用!$A$8:$B$15,2,FALSE),"")</f>
        <v/>
      </c>
      <c r="P81" s="245"/>
      <c r="Q81" s="245"/>
      <c r="R81" s="245"/>
      <c r="S81" s="252" t="str">
        <f t="shared" si="3"/>
        <v/>
      </c>
      <c r="T81" s="246"/>
      <c r="U81" s="247"/>
    </row>
    <row r="82" spans="1:23">
      <c r="A82" s="249">
        <f t="shared" si="1"/>
        <v>77</v>
      </c>
      <c r="B82" s="239"/>
      <c r="C82" s="239"/>
      <c r="D82" s="240"/>
      <c r="E82" s="248" t="str">
        <f t="shared" si="4"/>
        <v/>
      </c>
      <c r="F82" s="248" t="str">
        <f t="shared" si="6"/>
        <v/>
      </c>
      <c r="G82" s="241"/>
      <c r="H82" s="242"/>
      <c r="I82" s="242"/>
      <c r="J82" s="241"/>
      <c r="K82" s="243"/>
      <c r="L82" s="243"/>
      <c r="M82" s="250" t="str">
        <f t="shared" si="2"/>
        <v/>
      </c>
      <c r="N82" s="244"/>
      <c r="O82" s="251" t="str">
        <f>IFERROR(VLOOKUP(M82,計算用!$A$8:$B$15,2,FALSE),"")</f>
        <v/>
      </c>
      <c r="P82" s="245"/>
      <c r="Q82" s="245"/>
      <c r="R82" s="245"/>
      <c r="S82" s="252" t="str">
        <f t="shared" si="3"/>
        <v/>
      </c>
      <c r="T82" s="246"/>
      <c r="U82" s="247"/>
    </row>
    <row r="83" spans="1:23">
      <c r="A83" s="249">
        <f t="shared" si="1"/>
        <v>78</v>
      </c>
      <c r="B83" s="239"/>
      <c r="C83" s="239"/>
      <c r="D83" s="240"/>
      <c r="E83" s="248" t="str">
        <f t="shared" si="4"/>
        <v/>
      </c>
      <c r="F83" s="248" t="str">
        <f t="shared" si="6"/>
        <v/>
      </c>
      <c r="G83" s="241"/>
      <c r="H83" s="242"/>
      <c r="I83" s="242"/>
      <c r="J83" s="241"/>
      <c r="K83" s="243"/>
      <c r="L83" s="243"/>
      <c r="M83" s="250" t="str">
        <f t="shared" si="2"/>
        <v/>
      </c>
      <c r="N83" s="244"/>
      <c r="O83" s="251" t="str">
        <f>IFERROR(VLOOKUP(M83,計算用!$A$8:$B$15,2,FALSE),"")</f>
        <v/>
      </c>
      <c r="P83" s="245"/>
      <c r="Q83" s="245"/>
      <c r="R83" s="245"/>
      <c r="S83" s="252" t="str">
        <f t="shared" si="3"/>
        <v/>
      </c>
      <c r="T83" s="246"/>
      <c r="U83" s="247"/>
    </row>
    <row r="84" spans="1:23">
      <c r="A84" s="249">
        <f t="shared" si="1"/>
        <v>79</v>
      </c>
      <c r="B84" s="239"/>
      <c r="C84" s="239"/>
      <c r="D84" s="240"/>
      <c r="E84" s="248" t="str">
        <f t="shared" si="4"/>
        <v/>
      </c>
      <c r="F84" s="248" t="str">
        <f t="shared" si="6"/>
        <v/>
      </c>
      <c r="G84" s="241"/>
      <c r="H84" s="242"/>
      <c r="I84" s="242"/>
      <c r="J84" s="241"/>
      <c r="K84" s="243"/>
      <c r="L84" s="243"/>
      <c r="M84" s="250" t="str">
        <f t="shared" si="2"/>
        <v/>
      </c>
      <c r="N84" s="244"/>
      <c r="O84" s="251" t="str">
        <f>IFERROR(VLOOKUP(M84,計算用!$A$8:$B$15,2,FALSE),"")</f>
        <v/>
      </c>
      <c r="P84" s="245"/>
      <c r="Q84" s="245"/>
      <c r="R84" s="245"/>
      <c r="S84" s="252" t="str">
        <f t="shared" si="3"/>
        <v/>
      </c>
      <c r="T84" s="246"/>
      <c r="U84" s="247"/>
    </row>
    <row r="85" spans="1:23">
      <c r="A85" s="249">
        <f t="shared" si="1"/>
        <v>80</v>
      </c>
      <c r="B85" s="239"/>
      <c r="C85" s="239"/>
      <c r="D85" s="240"/>
      <c r="E85" s="248" t="str">
        <f t="shared" si="4"/>
        <v/>
      </c>
      <c r="F85" s="248" t="str">
        <f t="shared" si="6"/>
        <v/>
      </c>
      <c r="G85" s="241"/>
      <c r="H85" s="242"/>
      <c r="I85" s="242"/>
      <c r="J85" s="241"/>
      <c r="K85" s="243"/>
      <c r="L85" s="243"/>
      <c r="M85" s="250" t="str">
        <f t="shared" si="2"/>
        <v/>
      </c>
      <c r="N85" s="244"/>
      <c r="O85" s="251" t="str">
        <f>IFERROR(VLOOKUP(M85,計算用!$A$8:$B$15,2,FALSE),"")</f>
        <v/>
      </c>
      <c r="P85" s="245"/>
      <c r="Q85" s="245"/>
      <c r="R85" s="245"/>
      <c r="S85" s="252" t="str">
        <f t="shared" si="3"/>
        <v/>
      </c>
      <c r="T85" s="246"/>
      <c r="U85" s="247"/>
    </row>
    <row r="86" spans="1:23">
      <c r="A86" s="249">
        <f t="shared" si="1"/>
        <v>81</v>
      </c>
      <c r="B86" s="239"/>
      <c r="C86" s="239"/>
      <c r="D86" s="240"/>
      <c r="E86" s="248" t="str">
        <f t="shared" si="4"/>
        <v/>
      </c>
      <c r="F86" s="248" t="str">
        <f t="shared" si="6"/>
        <v/>
      </c>
      <c r="G86" s="241"/>
      <c r="H86" s="242"/>
      <c r="I86" s="242"/>
      <c r="J86" s="241"/>
      <c r="K86" s="243"/>
      <c r="L86" s="243"/>
      <c r="M86" s="250" t="str">
        <f t="shared" si="2"/>
        <v/>
      </c>
      <c r="N86" s="244"/>
      <c r="O86" s="251" t="str">
        <f>IFERROR(VLOOKUP(M86,計算用!$A$8:$B$15,2,FALSE),"")</f>
        <v/>
      </c>
      <c r="P86" s="245"/>
      <c r="Q86" s="245"/>
      <c r="R86" s="245"/>
      <c r="S86" s="252" t="str">
        <f t="shared" si="3"/>
        <v/>
      </c>
      <c r="T86" s="246"/>
      <c r="U86" s="247"/>
    </row>
    <row r="87" spans="1:23">
      <c r="A87" s="249">
        <f t="shared" si="1"/>
        <v>82</v>
      </c>
      <c r="B87" s="239"/>
      <c r="C87" s="239"/>
      <c r="D87" s="240"/>
      <c r="E87" s="248" t="str">
        <f t="shared" si="4"/>
        <v/>
      </c>
      <c r="F87" s="248" t="str">
        <f t="shared" si="6"/>
        <v/>
      </c>
      <c r="G87" s="241"/>
      <c r="H87" s="242"/>
      <c r="I87" s="242"/>
      <c r="J87" s="241"/>
      <c r="K87" s="243"/>
      <c r="L87" s="243"/>
      <c r="M87" s="250" t="str">
        <f t="shared" si="2"/>
        <v/>
      </c>
      <c r="N87" s="244"/>
      <c r="O87" s="251" t="str">
        <f>IFERROR(VLOOKUP(M87,計算用!$A$8:$B$15,2,FALSE),"")</f>
        <v/>
      </c>
      <c r="P87" s="245"/>
      <c r="Q87" s="245"/>
      <c r="R87" s="245"/>
      <c r="S87" s="252" t="str">
        <f t="shared" si="3"/>
        <v/>
      </c>
      <c r="T87" s="246"/>
      <c r="U87" s="247"/>
    </row>
    <row r="88" spans="1:23">
      <c r="A88" s="249">
        <f t="shared" si="1"/>
        <v>83</v>
      </c>
      <c r="B88" s="239"/>
      <c r="C88" s="239"/>
      <c r="D88" s="240"/>
      <c r="E88" s="248" t="str">
        <f t="shared" si="4"/>
        <v/>
      </c>
      <c r="F88" s="248" t="str">
        <f t="shared" si="6"/>
        <v/>
      </c>
      <c r="G88" s="241"/>
      <c r="H88" s="242"/>
      <c r="I88" s="242"/>
      <c r="J88" s="241"/>
      <c r="K88" s="243"/>
      <c r="L88" s="243"/>
      <c r="M88" s="250" t="str">
        <f t="shared" si="2"/>
        <v/>
      </c>
      <c r="N88" s="244"/>
      <c r="O88" s="251" t="str">
        <f>IFERROR(VLOOKUP(M88,計算用!$A$8:$B$15,2,FALSE),"")</f>
        <v/>
      </c>
      <c r="P88" s="245"/>
      <c r="Q88" s="245"/>
      <c r="R88" s="245"/>
      <c r="S88" s="252" t="str">
        <f t="shared" si="3"/>
        <v/>
      </c>
      <c r="T88" s="246"/>
      <c r="U88" s="247"/>
    </row>
    <row r="89" spans="1:23">
      <c r="A89" s="249">
        <f t="shared" si="1"/>
        <v>84</v>
      </c>
      <c r="B89" s="239"/>
      <c r="C89" s="239"/>
      <c r="D89" s="240"/>
      <c r="E89" s="248" t="str">
        <f t="shared" si="4"/>
        <v/>
      </c>
      <c r="F89" s="248" t="str">
        <f t="shared" si="6"/>
        <v/>
      </c>
      <c r="G89" s="241"/>
      <c r="H89" s="242"/>
      <c r="I89" s="242"/>
      <c r="J89" s="241"/>
      <c r="K89" s="243"/>
      <c r="L89" s="243"/>
      <c r="M89" s="250" t="str">
        <f t="shared" si="2"/>
        <v/>
      </c>
      <c r="N89" s="244"/>
      <c r="O89" s="251" t="str">
        <f>IFERROR(VLOOKUP(M89,計算用!$A$8:$B$15,2,FALSE),"")</f>
        <v/>
      </c>
      <c r="P89" s="245"/>
      <c r="Q89" s="245"/>
      <c r="R89" s="245"/>
      <c r="S89" s="252" t="str">
        <f t="shared" si="3"/>
        <v/>
      </c>
      <c r="T89" s="246"/>
      <c r="U89" s="247"/>
    </row>
    <row r="90" spans="1:23">
      <c r="A90" s="249">
        <f t="shared" si="1"/>
        <v>85</v>
      </c>
      <c r="B90" s="239"/>
      <c r="C90" s="239"/>
      <c r="D90" s="240"/>
      <c r="E90" s="248" t="str">
        <f t="shared" si="4"/>
        <v/>
      </c>
      <c r="F90" s="248" t="str">
        <f t="shared" si="6"/>
        <v/>
      </c>
      <c r="G90" s="241"/>
      <c r="H90" s="242"/>
      <c r="I90" s="242"/>
      <c r="J90" s="241"/>
      <c r="K90" s="243"/>
      <c r="L90" s="243"/>
      <c r="M90" s="250" t="str">
        <f t="shared" si="2"/>
        <v/>
      </c>
      <c r="N90" s="244"/>
      <c r="O90" s="251" t="str">
        <f>IFERROR(VLOOKUP(M90,計算用!$A$8:$B$15,2,FALSE),"")</f>
        <v/>
      </c>
      <c r="P90" s="245"/>
      <c r="Q90" s="245"/>
      <c r="R90" s="245"/>
      <c r="S90" s="252" t="str">
        <f t="shared" si="3"/>
        <v/>
      </c>
      <c r="T90" s="246"/>
      <c r="U90" s="247"/>
    </row>
    <row r="91" spans="1:23">
      <c r="A91" s="249">
        <f t="shared" si="1"/>
        <v>86</v>
      </c>
      <c r="B91" s="239"/>
      <c r="C91" s="239"/>
      <c r="D91" s="240"/>
      <c r="E91" s="248" t="str">
        <f t="shared" si="4"/>
        <v/>
      </c>
      <c r="F91" s="248" t="str">
        <f t="shared" si="6"/>
        <v/>
      </c>
      <c r="G91" s="241"/>
      <c r="H91" s="242"/>
      <c r="I91" s="242"/>
      <c r="J91" s="241"/>
      <c r="K91" s="243"/>
      <c r="L91" s="243"/>
      <c r="M91" s="250" t="str">
        <f t="shared" si="2"/>
        <v/>
      </c>
      <c r="N91" s="244"/>
      <c r="O91" s="251" t="str">
        <f>IFERROR(VLOOKUP(M91,計算用!$A$8:$B$15,2,FALSE),"")</f>
        <v/>
      </c>
      <c r="P91" s="245"/>
      <c r="Q91" s="245"/>
      <c r="R91" s="245"/>
      <c r="S91" s="252" t="str">
        <f t="shared" si="3"/>
        <v/>
      </c>
      <c r="T91" s="246"/>
      <c r="U91" s="247"/>
    </row>
    <row r="92" spans="1:23">
      <c r="A92" s="249">
        <f t="shared" si="1"/>
        <v>87</v>
      </c>
      <c r="B92" s="239"/>
      <c r="C92" s="239"/>
      <c r="D92" s="240"/>
      <c r="E92" s="248" t="str">
        <f t="shared" si="4"/>
        <v/>
      </c>
      <c r="F92" s="248" t="str">
        <f t="shared" si="6"/>
        <v/>
      </c>
      <c r="G92" s="241"/>
      <c r="H92" s="242"/>
      <c r="I92" s="242"/>
      <c r="J92" s="241"/>
      <c r="K92" s="243"/>
      <c r="L92" s="243"/>
      <c r="M92" s="250" t="str">
        <f t="shared" si="2"/>
        <v/>
      </c>
      <c r="N92" s="244"/>
      <c r="O92" s="251" t="str">
        <f>IFERROR(VLOOKUP(M92,計算用!$A$8:$B$15,2,FALSE),"")</f>
        <v/>
      </c>
      <c r="P92" s="245"/>
      <c r="Q92" s="245"/>
      <c r="R92" s="245"/>
      <c r="S92" s="252" t="str">
        <f t="shared" si="3"/>
        <v/>
      </c>
      <c r="T92" s="246"/>
      <c r="U92" s="247"/>
    </row>
    <row r="93" spans="1:23">
      <c r="A93" s="249">
        <f t="shared" si="1"/>
        <v>88</v>
      </c>
      <c r="B93" s="239"/>
      <c r="C93" s="239"/>
      <c r="D93" s="240"/>
      <c r="E93" s="248" t="str">
        <f t="shared" si="4"/>
        <v/>
      </c>
      <c r="F93" s="248" t="str">
        <f t="shared" si="6"/>
        <v/>
      </c>
      <c r="G93" s="241"/>
      <c r="H93" s="242"/>
      <c r="I93" s="242"/>
      <c r="J93" s="241"/>
      <c r="K93" s="243"/>
      <c r="L93" s="243"/>
      <c r="M93" s="250" t="str">
        <f t="shared" si="2"/>
        <v/>
      </c>
      <c r="N93" s="244"/>
      <c r="O93" s="251" t="str">
        <f>IFERROR(VLOOKUP(M93,計算用!$A$8:$B$15,2,FALSE),"")</f>
        <v/>
      </c>
      <c r="P93" s="245"/>
      <c r="Q93" s="245"/>
      <c r="R93" s="245"/>
      <c r="S93" s="252" t="str">
        <f t="shared" si="3"/>
        <v/>
      </c>
      <c r="T93" s="246"/>
      <c r="U93" s="247"/>
    </row>
    <row r="94" spans="1:23">
      <c r="A94" s="249">
        <f t="shared" si="1"/>
        <v>89</v>
      </c>
      <c r="B94" s="239"/>
      <c r="C94" s="239"/>
      <c r="D94" s="240"/>
      <c r="E94" s="248" t="str">
        <f t="shared" si="4"/>
        <v/>
      </c>
      <c r="F94" s="248" t="str">
        <f t="shared" si="6"/>
        <v/>
      </c>
      <c r="G94" s="241"/>
      <c r="H94" s="242"/>
      <c r="I94" s="242"/>
      <c r="J94" s="241"/>
      <c r="K94" s="243"/>
      <c r="L94" s="243"/>
      <c r="M94" s="250" t="str">
        <f t="shared" si="2"/>
        <v/>
      </c>
      <c r="N94" s="244"/>
      <c r="O94" s="251" t="str">
        <f>IFERROR(VLOOKUP(M94,計算用!$A$8:$B$15,2,FALSE),"")</f>
        <v/>
      </c>
      <c r="P94" s="245"/>
      <c r="Q94" s="245"/>
      <c r="R94" s="245"/>
      <c r="S94" s="252" t="str">
        <f t="shared" si="3"/>
        <v/>
      </c>
      <c r="T94" s="246"/>
      <c r="U94" s="247"/>
    </row>
    <row r="95" spans="1:23">
      <c r="A95" s="249">
        <f t="shared" si="1"/>
        <v>90</v>
      </c>
      <c r="B95" s="239"/>
      <c r="C95" s="239"/>
      <c r="D95" s="240"/>
      <c r="E95" s="248" t="str">
        <f t="shared" si="4"/>
        <v/>
      </c>
      <c r="F95" s="248" t="str">
        <f t="shared" si="6"/>
        <v/>
      </c>
      <c r="G95" s="241"/>
      <c r="H95" s="242"/>
      <c r="I95" s="242"/>
      <c r="J95" s="241"/>
      <c r="K95" s="243"/>
      <c r="L95" s="243"/>
      <c r="M95" s="250" t="str">
        <f t="shared" si="2"/>
        <v/>
      </c>
      <c r="N95" s="244"/>
      <c r="O95" s="251" t="str">
        <f>IFERROR(VLOOKUP(M95,計算用!$A$8:$B$15,2,FALSE),"")</f>
        <v/>
      </c>
      <c r="P95" s="245"/>
      <c r="Q95" s="245"/>
      <c r="R95" s="245"/>
      <c r="S95" s="252" t="str">
        <f t="shared" si="3"/>
        <v/>
      </c>
      <c r="T95" s="246"/>
      <c r="U95" s="247"/>
      <c r="W95" s="137"/>
    </row>
    <row r="96" spans="1:23">
      <c r="A96" s="249">
        <f t="shared" si="1"/>
        <v>91</v>
      </c>
      <c r="B96" s="239"/>
      <c r="C96" s="239"/>
      <c r="D96" s="240"/>
      <c r="E96" s="248" t="str">
        <f t="shared" si="4"/>
        <v/>
      </c>
      <c r="F96" s="248" t="str">
        <f t="shared" si="6"/>
        <v/>
      </c>
      <c r="G96" s="241"/>
      <c r="H96" s="242"/>
      <c r="I96" s="242"/>
      <c r="J96" s="241"/>
      <c r="K96" s="243"/>
      <c r="L96" s="243"/>
      <c r="M96" s="250" t="str">
        <f t="shared" si="2"/>
        <v/>
      </c>
      <c r="N96" s="244"/>
      <c r="O96" s="251" t="str">
        <f>IFERROR(VLOOKUP(M96,計算用!$A$8:$B$15,2,FALSE),"")</f>
        <v/>
      </c>
      <c r="P96" s="245"/>
      <c r="Q96" s="245"/>
      <c r="R96" s="245"/>
      <c r="S96" s="252" t="str">
        <f t="shared" si="3"/>
        <v/>
      </c>
      <c r="T96" s="246"/>
      <c r="U96" s="247"/>
    </row>
    <row r="97" spans="1:21">
      <c r="A97" s="249">
        <f t="shared" si="1"/>
        <v>92</v>
      </c>
      <c r="B97" s="239"/>
      <c r="C97" s="239"/>
      <c r="D97" s="240"/>
      <c r="E97" s="248" t="str">
        <f t="shared" si="4"/>
        <v/>
      </c>
      <c r="F97" s="248" t="str">
        <f t="shared" si="6"/>
        <v/>
      </c>
      <c r="G97" s="241"/>
      <c r="H97" s="242"/>
      <c r="I97" s="242"/>
      <c r="J97" s="241"/>
      <c r="K97" s="243"/>
      <c r="L97" s="243"/>
      <c r="M97" s="250" t="str">
        <f t="shared" si="2"/>
        <v/>
      </c>
      <c r="N97" s="244"/>
      <c r="O97" s="251" t="str">
        <f>IFERROR(VLOOKUP(M97,計算用!$A$8:$B$15,2,FALSE),"")</f>
        <v/>
      </c>
      <c r="P97" s="245"/>
      <c r="Q97" s="245"/>
      <c r="R97" s="245"/>
      <c r="S97" s="252" t="str">
        <f t="shared" si="3"/>
        <v/>
      </c>
      <c r="T97" s="246"/>
      <c r="U97" s="247"/>
    </row>
    <row r="98" spans="1:21">
      <c r="A98" s="249">
        <f t="shared" si="1"/>
        <v>93</v>
      </c>
      <c r="B98" s="239"/>
      <c r="C98" s="239"/>
      <c r="D98" s="240"/>
      <c r="E98" s="248" t="str">
        <f t="shared" si="4"/>
        <v/>
      </c>
      <c r="F98" s="248" t="str">
        <f t="shared" si="6"/>
        <v/>
      </c>
      <c r="G98" s="241"/>
      <c r="H98" s="242"/>
      <c r="I98" s="242"/>
      <c r="J98" s="241"/>
      <c r="K98" s="243"/>
      <c r="L98" s="243"/>
      <c r="M98" s="250" t="str">
        <f t="shared" si="2"/>
        <v/>
      </c>
      <c r="N98" s="244"/>
      <c r="O98" s="251" t="str">
        <f>IFERROR(VLOOKUP(M98,計算用!$A$8:$B$15,2,FALSE),"")</f>
        <v/>
      </c>
      <c r="P98" s="245"/>
      <c r="Q98" s="245"/>
      <c r="R98" s="245"/>
      <c r="S98" s="252" t="str">
        <f t="shared" si="3"/>
        <v/>
      </c>
      <c r="T98" s="246"/>
      <c r="U98" s="247"/>
    </row>
    <row r="99" spans="1:21">
      <c r="A99" s="249">
        <f t="shared" si="1"/>
        <v>94</v>
      </c>
      <c r="B99" s="239"/>
      <c r="C99" s="239"/>
      <c r="D99" s="240"/>
      <c r="E99" s="248" t="str">
        <f t="shared" si="4"/>
        <v/>
      </c>
      <c r="F99" s="248" t="str">
        <f t="shared" si="6"/>
        <v/>
      </c>
      <c r="G99" s="241"/>
      <c r="H99" s="242"/>
      <c r="I99" s="242"/>
      <c r="J99" s="241"/>
      <c r="K99" s="243"/>
      <c r="L99" s="243"/>
      <c r="M99" s="250" t="str">
        <f t="shared" si="2"/>
        <v/>
      </c>
      <c r="N99" s="244"/>
      <c r="O99" s="251" t="str">
        <f>IFERROR(VLOOKUP(M99,計算用!$A$8:$B$15,2,FALSE),"")</f>
        <v/>
      </c>
      <c r="P99" s="245"/>
      <c r="Q99" s="245"/>
      <c r="R99" s="245"/>
      <c r="S99" s="252" t="str">
        <f t="shared" si="3"/>
        <v/>
      </c>
      <c r="T99" s="246"/>
      <c r="U99" s="247"/>
    </row>
    <row r="100" spans="1:21">
      <c r="A100" s="249">
        <f t="shared" si="1"/>
        <v>95</v>
      </c>
      <c r="B100" s="239"/>
      <c r="C100" s="239"/>
      <c r="D100" s="240"/>
      <c r="E100" s="248" t="str">
        <f t="shared" si="4"/>
        <v/>
      </c>
      <c r="F100" s="248" t="str">
        <f t="shared" si="6"/>
        <v/>
      </c>
      <c r="G100" s="241"/>
      <c r="H100" s="242"/>
      <c r="I100" s="242"/>
      <c r="J100" s="241"/>
      <c r="K100" s="243"/>
      <c r="L100" s="243"/>
      <c r="M100" s="250" t="str">
        <f t="shared" si="2"/>
        <v/>
      </c>
      <c r="N100" s="244"/>
      <c r="O100" s="251" t="str">
        <f>IFERROR(VLOOKUP(M100,計算用!$A$8:$B$15,2,FALSE),"")</f>
        <v/>
      </c>
      <c r="P100" s="245"/>
      <c r="Q100" s="245"/>
      <c r="R100" s="245"/>
      <c r="S100" s="252" t="str">
        <f t="shared" si="3"/>
        <v/>
      </c>
      <c r="T100" s="246"/>
      <c r="U100" s="247"/>
    </row>
    <row r="101" spans="1:21">
      <c r="A101" s="249">
        <f t="shared" si="1"/>
        <v>96</v>
      </c>
      <c r="B101" s="239"/>
      <c r="C101" s="239"/>
      <c r="D101" s="240"/>
      <c r="E101" s="248" t="str">
        <f t="shared" si="4"/>
        <v/>
      </c>
      <c r="F101" s="248" t="str">
        <f t="shared" si="6"/>
        <v/>
      </c>
      <c r="G101" s="241"/>
      <c r="H101" s="242"/>
      <c r="I101" s="242"/>
      <c r="J101" s="241"/>
      <c r="K101" s="243"/>
      <c r="L101" s="243"/>
      <c r="M101" s="250" t="str">
        <f t="shared" si="2"/>
        <v/>
      </c>
      <c r="N101" s="244"/>
      <c r="O101" s="251" t="str">
        <f>IFERROR(VLOOKUP(M101,計算用!$A$8:$B$15,2,FALSE),"")</f>
        <v/>
      </c>
      <c r="P101" s="245"/>
      <c r="Q101" s="245"/>
      <c r="R101" s="245"/>
      <c r="S101" s="252" t="str">
        <f t="shared" ref="S101:S148" si="7">IF(F101&gt;=2,"","可")</f>
        <v/>
      </c>
      <c r="T101" s="246"/>
      <c r="U101" s="247"/>
    </row>
    <row r="102" spans="1:21">
      <c r="A102" s="249">
        <f t="shared" si="1"/>
        <v>97</v>
      </c>
      <c r="B102" s="239"/>
      <c r="C102" s="239"/>
      <c r="D102" s="240"/>
      <c r="E102" s="248" t="str">
        <f t="shared" si="4"/>
        <v/>
      </c>
      <c r="F102" s="248" t="str">
        <f t="shared" ref="F102:F133" si="8">IF(E102="","",COUNTIF($E$6:$E$148,E102))</f>
        <v/>
      </c>
      <c r="G102" s="241"/>
      <c r="H102" s="242"/>
      <c r="I102" s="242"/>
      <c r="J102" s="241"/>
      <c r="K102" s="243"/>
      <c r="L102" s="243"/>
      <c r="M102" s="250" t="str">
        <f t="shared" si="2"/>
        <v/>
      </c>
      <c r="N102" s="244"/>
      <c r="O102" s="251" t="str">
        <f>IFERROR(VLOOKUP(M102,計算用!$A$8:$B$15,2,FALSE),"")</f>
        <v/>
      </c>
      <c r="P102" s="245"/>
      <c r="Q102" s="245"/>
      <c r="R102" s="245"/>
      <c r="S102" s="252" t="str">
        <f t="shared" si="7"/>
        <v/>
      </c>
      <c r="T102" s="246"/>
      <c r="U102" s="247"/>
    </row>
    <row r="103" spans="1:21">
      <c r="A103" s="249">
        <f t="shared" si="1"/>
        <v>98</v>
      </c>
      <c r="B103" s="239"/>
      <c r="C103" s="239"/>
      <c r="D103" s="240"/>
      <c r="E103" s="248" t="str">
        <f t="shared" si="4"/>
        <v/>
      </c>
      <c r="F103" s="248" t="str">
        <f t="shared" si="8"/>
        <v/>
      </c>
      <c r="G103" s="241"/>
      <c r="H103" s="242"/>
      <c r="I103" s="242"/>
      <c r="J103" s="241"/>
      <c r="K103" s="243"/>
      <c r="L103" s="243"/>
      <c r="M103" s="250" t="str">
        <f t="shared" si="2"/>
        <v/>
      </c>
      <c r="N103" s="244"/>
      <c r="O103" s="251" t="str">
        <f>IFERROR(VLOOKUP(M103,計算用!$A$8:$B$15,2,FALSE),"")</f>
        <v/>
      </c>
      <c r="P103" s="245"/>
      <c r="Q103" s="245"/>
      <c r="R103" s="245"/>
      <c r="S103" s="252" t="str">
        <f t="shared" si="7"/>
        <v/>
      </c>
      <c r="T103" s="246"/>
      <c r="U103" s="247"/>
    </row>
    <row r="104" spans="1:21">
      <c r="A104" s="249">
        <f t="shared" si="1"/>
        <v>99</v>
      </c>
      <c r="B104" s="239"/>
      <c r="C104" s="239"/>
      <c r="D104" s="240"/>
      <c r="E104" s="248" t="str">
        <f t="shared" si="4"/>
        <v/>
      </c>
      <c r="F104" s="248" t="str">
        <f t="shared" si="8"/>
        <v/>
      </c>
      <c r="G104" s="241"/>
      <c r="H104" s="242"/>
      <c r="I104" s="242"/>
      <c r="J104" s="241"/>
      <c r="K104" s="243"/>
      <c r="L104" s="243"/>
      <c r="M104" s="250" t="str">
        <f t="shared" si="2"/>
        <v/>
      </c>
      <c r="N104" s="244"/>
      <c r="O104" s="251" t="str">
        <f>IFERROR(VLOOKUP(M104,計算用!$A$8:$B$15,2,FALSE),"")</f>
        <v/>
      </c>
      <c r="P104" s="245"/>
      <c r="Q104" s="245"/>
      <c r="R104" s="245"/>
      <c r="S104" s="252" t="str">
        <f t="shared" si="7"/>
        <v/>
      </c>
      <c r="T104" s="246"/>
      <c r="U104" s="247"/>
    </row>
    <row r="105" spans="1:21">
      <c r="A105" s="249">
        <f t="shared" si="1"/>
        <v>100</v>
      </c>
      <c r="B105" s="239"/>
      <c r="C105" s="239"/>
      <c r="D105" s="240"/>
      <c r="E105" s="248" t="str">
        <f t="shared" si="4"/>
        <v/>
      </c>
      <c r="F105" s="248" t="str">
        <f t="shared" si="8"/>
        <v/>
      </c>
      <c r="G105" s="241"/>
      <c r="H105" s="242"/>
      <c r="I105" s="242"/>
      <c r="J105" s="241"/>
      <c r="K105" s="243"/>
      <c r="L105" s="243"/>
      <c r="M105" s="250" t="str">
        <f t="shared" si="2"/>
        <v/>
      </c>
      <c r="N105" s="244"/>
      <c r="O105" s="251" t="str">
        <f>IFERROR(VLOOKUP(M105,計算用!$A$8:$B$15,2,FALSE),"")</f>
        <v/>
      </c>
      <c r="P105" s="245"/>
      <c r="Q105" s="245"/>
      <c r="R105" s="245"/>
      <c r="S105" s="252" t="str">
        <f t="shared" si="7"/>
        <v/>
      </c>
      <c r="T105" s="246"/>
      <c r="U105" s="247"/>
    </row>
    <row r="106" spans="1:21">
      <c r="A106" s="249">
        <f t="shared" si="1"/>
        <v>101</v>
      </c>
      <c r="B106" s="239"/>
      <c r="C106" s="239"/>
      <c r="D106" s="240"/>
      <c r="E106" s="248" t="str">
        <f t="shared" si="4"/>
        <v/>
      </c>
      <c r="F106" s="248" t="str">
        <f t="shared" si="8"/>
        <v/>
      </c>
      <c r="G106" s="241"/>
      <c r="H106" s="242"/>
      <c r="I106" s="242"/>
      <c r="J106" s="241"/>
      <c r="K106" s="243"/>
      <c r="L106" s="243"/>
      <c r="M106" s="250" t="str">
        <f t="shared" si="2"/>
        <v/>
      </c>
      <c r="N106" s="244"/>
      <c r="O106" s="251" t="str">
        <f>IFERROR(VLOOKUP(M106,計算用!$A$8:$B$15,2,FALSE),"")</f>
        <v/>
      </c>
      <c r="P106" s="245"/>
      <c r="Q106" s="245"/>
      <c r="R106" s="245"/>
      <c r="S106" s="252" t="str">
        <f t="shared" si="7"/>
        <v/>
      </c>
      <c r="T106" s="246"/>
      <c r="U106" s="247"/>
    </row>
    <row r="107" spans="1:21">
      <c r="A107" s="249">
        <f t="shared" si="1"/>
        <v>102</v>
      </c>
      <c r="B107" s="239"/>
      <c r="C107" s="239"/>
      <c r="D107" s="240"/>
      <c r="E107" s="248" t="str">
        <f t="shared" si="4"/>
        <v/>
      </c>
      <c r="F107" s="248" t="str">
        <f t="shared" si="8"/>
        <v/>
      </c>
      <c r="G107" s="241"/>
      <c r="H107" s="242"/>
      <c r="I107" s="242"/>
      <c r="J107" s="241"/>
      <c r="K107" s="243"/>
      <c r="L107" s="243"/>
      <c r="M107" s="250" t="str">
        <f t="shared" si="2"/>
        <v/>
      </c>
      <c r="N107" s="244"/>
      <c r="O107" s="251" t="str">
        <f>IFERROR(VLOOKUP(M107,計算用!$A$8:$B$15,2,FALSE),"")</f>
        <v/>
      </c>
      <c r="P107" s="245"/>
      <c r="Q107" s="245"/>
      <c r="R107" s="245"/>
      <c r="S107" s="252" t="str">
        <f t="shared" si="7"/>
        <v/>
      </c>
      <c r="T107" s="246"/>
      <c r="U107" s="247"/>
    </row>
    <row r="108" spans="1:21">
      <c r="A108" s="249">
        <f t="shared" si="1"/>
        <v>103</v>
      </c>
      <c r="B108" s="239"/>
      <c r="C108" s="239"/>
      <c r="D108" s="240"/>
      <c r="E108" s="248" t="str">
        <f t="shared" si="4"/>
        <v/>
      </c>
      <c r="F108" s="248" t="str">
        <f t="shared" si="8"/>
        <v/>
      </c>
      <c r="G108" s="241"/>
      <c r="H108" s="242"/>
      <c r="I108" s="242"/>
      <c r="J108" s="241"/>
      <c r="K108" s="243"/>
      <c r="L108" s="243"/>
      <c r="M108" s="250" t="str">
        <f t="shared" si="2"/>
        <v/>
      </c>
      <c r="N108" s="244"/>
      <c r="O108" s="251" t="str">
        <f>IFERROR(VLOOKUP(M108,計算用!$A$8:$B$15,2,FALSE),"")</f>
        <v/>
      </c>
      <c r="P108" s="245"/>
      <c r="Q108" s="245"/>
      <c r="R108" s="245"/>
      <c r="S108" s="252" t="str">
        <f t="shared" si="7"/>
        <v/>
      </c>
      <c r="T108" s="246"/>
      <c r="U108" s="247"/>
    </row>
    <row r="109" spans="1:21">
      <c r="A109" s="249">
        <f t="shared" si="1"/>
        <v>104</v>
      </c>
      <c r="B109" s="239"/>
      <c r="C109" s="239"/>
      <c r="D109" s="240"/>
      <c r="E109" s="248" t="str">
        <f t="shared" si="4"/>
        <v/>
      </c>
      <c r="F109" s="248" t="str">
        <f t="shared" si="8"/>
        <v/>
      </c>
      <c r="G109" s="241"/>
      <c r="H109" s="242"/>
      <c r="I109" s="242"/>
      <c r="J109" s="241"/>
      <c r="K109" s="243"/>
      <c r="L109" s="243"/>
      <c r="M109" s="250" t="str">
        <f t="shared" si="2"/>
        <v/>
      </c>
      <c r="N109" s="244"/>
      <c r="O109" s="251" t="str">
        <f>IFERROR(VLOOKUP(M109,計算用!$A$8:$B$15,2,FALSE),"")</f>
        <v/>
      </c>
      <c r="P109" s="245"/>
      <c r="Q109" s="245"/>
      <c r="R109" s="245"/>
      <c r="S109" s="252" t="str">
        <f t="shared" si="7"/>
        <v/>
      </c>
      <c r="T109" s="246"/>
      <c r="U109" s="247"/>
    </row>
    <row r="110" spans="1:21">
      <c r="A110" s="249">
        <f t="shared" si="1"/>
        <v>105</v>
      </c>
      <c r="B110" s="239"/>
      <c r="C110" s="239"/>
      <c r="D110" s="240"/>
      <c r="E110" s="248" t="str">
        <f t="shared" si="4"/>
        <v/>
      </c>
      <c r="F110" s="248" t="str">
        <f t="shared" si="8"/>
        <v/>
      </c>
      <c r="G110" s="241"/>
      <c r="H110" s="242"/>
      <c r="I110" s="242"/>
      <c r="J110" s="241"/>
      <c r="K110" s="243"/>
      <c r="L110" s="243"/>
      <c r="M110" s="250" t="str">
        <f t="shared" si="2"/>
        <v/>
      </c>
      <c r="N110" s="244"/>
      <c r="O110" s="251" t="str">
        <f>IFERROR(VLOOKUP(M110,計算用!$A$8:$B$15,2,FALSE),"")</f>
        <v/>
      </c>
      <c r="P110" s="245"/>
      <c r="Q110" s="245"/>
      <c r="R110" s="245"/>
      <c r="S110" s="252" t="str">
        <f t="shared" si="7"/>
        <v/>
      </c>
      <c r="T110" s="246"/>
      <c r="U110" s="247"/>
    </row>
    <row r="111" spans="1:21">
      <c r="A111" s="249">
        <f t="shared" si="1"/>
        <v>106</v>
      </c>
      <c r="B111" s="239"/>
      <c r="C111" s="239"/>
      <c r="D111" s="240"/>
      <c r="E111" s="248" t="str">
        <f t="shared" si="4"/>
        <v/>
      </c>
      <c r="F111" s="248" t="str">
        <f t="shared" si="8"/>
        <v/>
      </c>
      <c r="G111" s="241"/>
      <c r="H111" s="242"/>
      <c r="I111" s="242"/>
      <c r="J111" s="241"/>
      <c r="K111" s="243"/>
      <c r="L111" s="243"/>
      <c r="M111" s="250" t="str">
        <f t="shared" si="2"/>
        <v/>
      </c>
      <c r="N111" s="244"/>
      <c r="O111" s="251" t="str">
        <f>IFERROR(VLOOKUP(M111,計算用!$A$8:$B$15,2,FALSE),"")</f>
        <v/>
      </c>
      <c r="P111" s="245"/>
      <c r="Q111" s="245"/>
      <c r="R111" s="245"/>
      <c r="S111" s="252" t="str">
        <f t="shared" si="7"/>
        <v/>
      </c>
      <c r="T111" s="246"/>
      <c r="U111" s="247"/>
    </row>
    <row r="112" spans="1:21">
      <c r="A112" s="249">
        <f t="shared" si="1"/>
        <v>107</v>
      </c>
      <c r="B112" s="239"/>
      <c r="C112" s="239"/>
      <c r="D112" s="240"/>
      <c r="E112" s="248" t="str">
        <f t="shared" si="4"/>
        <v/>
      </c>
      <c r="F112" s="248" t="str">
        <f t="shared" si="8"/>
        <v/>
      </c>
      <c r="G112" s="241"/>
      <c r="H112" s="242"/>
      <c r="I112" s="242"/>
      <c r="J112" s="241"/>
      <c r="K112" s="243"/>
      <c r="L112" s="243"/>
      <c r="M112" s="250" t="str">
        <f t="shared" si="2"/>
        <v/>
      </c>
      <c r="N112" s="244"/>
      <c r="O112" s="251" t="str">
        <f>IFERROR(VLOOKUP(M112,計算用!$A$8:$B$15,2,FALSE),"")</f>
        <v/>
      </c>
      <c r="P112" s="245"/>
      <c r="Q112" s="245"/>
      <c r="R112" s="245"/>
      <c r="S112" s="252" t="str">
        <f t="shared" si="7"/>
        <v/>
      </c>
      <c r="T112" s="246"/>
      <c r="U112" s="247"/>
    </row>
    <row r="113" spans="1:21">
      <c r="A113" s="249">
        <f t="shared" si="1"/>
        <v>108</v>
      </c>
      <c r="B113" s="239"/>
      <c r="C113" s="239"/>
      <c r="D113" s="240"/>
      <c r="E113" s="248" t="str">
        <f t="shared" si="4"/>
        <v/>
      </c>
      <c r="F113" s="248" t="str">
        <f t="shared" si="8"/>
        <v/>
      </c>
      <c r="G113" s="241"/>
      <c r="H113" s="242"/>
      <c r="I113" s="242"/>
      <c r="J113" s="241"/>
      <c r="K113" s="243"/>
      <c r="L113" s="243"/>
      <c r="M113" s="250" t="str">
        <f t="shared" si="2"/>
        <v/>
      </c>
      <c r="N113" s="244"/>
      <c r="O113" s="251" t="str">
        <f>IFERROR(VLOOKUP(M113,計算用!$A$8:$B$15,2,FALSE),"")</f>
        <v/>
      </c>
      <c r="P113" s="245"/>
      <c r="Q113" s="245"/>
      <c r="R113" s="245"/>
      <c r="S113" s="252" t="str">
        <f t="shared" si="7"/>
        <v/>
      </c>
      <c r="T113" s="246"/>
      <c r="U113" s="247"/>
    </row>
    <row r="114" spans="1:21">
      <c r="A114" s="249">
        <f t="shared" si="1"/>
        <v>109</v>
      </c>
      <c r="B114" s="239"/>
      <c r="C114" s="239"/>
      <c r="D114" s="240"/>
      <c r="E114" s="248" t="str">
        <f t="shared" si="4"/>
        <v/>
      </c>
      <c r="F114" s="248" t="str">
        <f t="shared" si="8"/>
        <v/>
      </c>
      <c r="G114" s="241"/>
      <c r="H114" s="242"/>
      <c r="I114" s="242"/>
      <c r="J114" s="241"/>
      <c r="K114" s="243"/>
      <c r="L114" s="243"/>
      <c r="M114" s="250" t="str">
        <f t="shared" si="2"/>
        <v/>
      </c>
      <c r="N114" s="244"/>
      <c r="O114" s="251" t="str">
        <f>IFERROR(VLOOKUP(M114,計算用!$A$8:$B$15,2,FALSE),"")</f>
        <v/>
      </c>
      <c r="P114" s="245"/>
      <c r="Q114" s="245"/>
      <c r="R114" s="245"/>
      <c r="S114" s="252" t="str">
        <f t="shared" si="7"/>
        <v/>
      </c>
      <c r="T114" s="246"/>
      <c r="U114" s="247"/>
    </row>
    <row r="115" spans="1:21">
      <c r="A115" s="249">
        <f t="shared" si="1"/>
        <v>110</v>
      </c>
      <c r="B115" s="239"/>
      <c r="C115" s="239"/>
      <c r="D115" s="240"/>
      <c r="E115" s="248" t="str">
        <f t="shared" si="4"/>
        <v/>
      </c>
      <c r="F115" s="248" t="str">
        <f t="shared" si="8"/>
        <v/>
      </c>
      <c r="G115" s="241"/>
      <c r="H115" s="242"/>
      <c r="I115" s="242"/>
      <c r="J115" s="241"/>
      <c r="K115" s="243"/>
      <c r="L115" s="243"/>
      <c r="M115" s="250" t="str">
        <f t="shared" si="2"/>
        <v/>
      </c>
      <c r="N115" s="244"/>
      <c r="O115" s="251" t="str">
        <f>IFERROR(VLOOKUP(M115,計算用!$A$8:$B$15,2,FALSE),"")</f>
        <v/>
      </c>
      <c r="P115" s="245"/>
      <c r="Q115" s="245"/>
      <c r="R115" s="245"/>
      <c r="S115" s="252" t="str">
        <f t="shared" si="7"/>
        <v/>
      </c>
      <c r="T115" s="246"/>
      <c r="U115" s="247"/>
    </row>
    <row r="116" spans="1:21">
      <c r="A116" s="249">
        <f t="shared" si="1"/>
        <v>111</v>
      </c>
      <c r="B116" s="239"/>
      <c r="C116" s="239"/>
      <c r="D116" s="240"/>
      <c r="E116" s="248" t="str">
        <f t="shared" si="4"/>
        <v/>
      </c>
      <c r="F116" s="248" t="str">
        <f t="shared" si="8"/>
        <v/>
      </c>
      <c r="G116" s="241"/>
      <c r="H116" s="242"/>
      <c r="I116" s="242"/>
      <c r="J116" s="241"/>
      <c r="K116" s="243"/>
      <c r="L116" s="243"/>
      <c r="M116" s="250" t="str">
        <f t="shared" si="2"/>
        <v/>
      </c>
      <c r="N116" s="244"/>
      <c r="O116" s="251" t="str">
        <f>IFERROR(VLOOKUP(M116,計算用!$A$8:$B$15,2,FALSE),"")</f>
        <v/>
      </c>
      <c r="P116" s="245"/>
      <c r="Q116" s="245"/>
      <c r="R116" s="245"/>
      <c r="S116" s="252" t="str">
        <f t="shared" si="7"/>
        <v/>
      </c>
      <c r="T116" s="246"/>
      <c r="U116" s="247"/>
    </row>
    <row r="117" spans="1:21">
      <c r="A117" s="249">
        <f t="shared" si="1"/>
        <v>112</v>
      </c>
      <c r="B117" s="239"/>
      <c r="C117" s="239"/>
      <c r="D117" s="240"/>
      <c r="E117" s="248" t="str">
        <f t="shared" si="4"/>
        <v/>
      </c>
      <c r="F117" s="248" t="str">
        <f t="shared" si="8"/>
        <v/>
      </c>
      <c r="G117" s="241"/>
      <c r="H117" s="242"/>
      <c r="I117" s="242"/>
      <c r="J117" s="241"/>
      <c r="K117" s="243"/>
      <c r="L117" s="243"/>
      <c r="M117" s="250" t="str">
        <f t="shared" si="2"/>
        <v/>
      </c>
      <c r="N117" s="244"/>
      <c r="O117" s="251" t="str">
        <f>IFERROR(VLOOKUP(M117,計算用!$A$8:$B$15,2,FALSE),"")</f>
        <v/>
      </c>
      <c r="P117" s="245"/>
      <c r="Q117" s="245"/>
      <c r="R117" s="245"/>
      <c r="S117" s="252" t="str">
        <f t="shared" si="7"/>
        <v/>
      </c>
      <c r="T117" s="246"/>
      <c r="U117" s="247"/>
    </row>
    <row r="118" spans="1:21">
      <c r="A118" s="249">
        <f t="shared" si="1"/>
        <v>113</v>
      </c>
      <c r="B118" s="239"/>
      <c r="C118" s="239"/>
      <c r="D118" s="240"/>
      <c r="E118" s="248" t="str">
        <f t="shared" si="4"/>
        <v/>
      </c>
      <c r="F118" s="248" t="str">
        <f t="shared" si="8"/>
        <v/>
      </c>
      <c r="G118" s="241"/>
      <c r="H118" s="242"/>
      <c r="I118" s="242"/>
      <c r="J118" s="241"/>
      <c r="K118" s="243"/>
      <c r="L118" s="243"/>
      <c r="M118" s="250" t="str">
        <f t="shared" si="2"/>
        <v/>
      </c>
      <c r="N118" s="244"/>
      <c r="O118" s="251" t="str">
        <f>IFERROR(VLOOKUP(M118,計算用!$A$8:$B$15,2,FALSE),"")</f>
        <v/>
      </c>
      <c r="P118" s="245"/>
      <c r="Q118" s="245"/>
      <c r="R118" s="245"/>
      <c r="S118" s="252" t="str">
        <f t="shared" si="7"/>
        <v/>
      </c>
      <c r="T118" s="246"/>
      <c r="U118" s="247"/>
    </row>
    <row r="119" spans="1:21">
      <c r="A119" s="249">
        <f t="shared" si="1"/>
        <v>114</v>
      </c>
      <c r="B119" s="239"/>
      <c r="C119" s="239"/>
      <c r="D119" s="240"/>
      <c r="E119" s="248" t="str">
        <f t="shared" si="4"/>
        <v/>
      </c>
      <c r="F119" s="248" t="str">
        <f t="shared" si="8"/>
        <v/>
      </c>
      <c r="G119" s="241"/>
      <c r="H119" s="242"/>
      <c r="I119" s="242"/>
      <c r="J119" s="241"/>
      <c r="K119" s="243"/>
      <c r="L119" s="243"/>
      <c r="M119" s="250" t="str">
        <f t="shared" si="2"/>
        <v/>
      </c>
      <c r="N119" s="244"/>
      <c r="O119" s="251" t="str">
        <f>IFERROR(VLOOKUP(M119,計算用!$A$8:$B$15,2,FALSE),"")</f>
        <v/>
      </c>
      <c r="P119" s="245"/>
      <c r="Q119" s="245"/>
      <c r="R119" s="245"/>
      <c r="S119" s="252" t="str">
        <f t="shared" si="7"/>
        <v/>
      </c>
      <c r="T119" s="246"/>
      <c r="U119" s="247"/>
    </row>
    <row r="120" spans="1:21">
      <c r="A120" s="249">
        <f t="shared" si="1"/>
        <v>115</v>
      </c>
      <c r="B120" s="239"/>
      <c r="C120" s="239"/>
      <c r="D120" s="240"/>
      <c r="E120" s="248" t="str">
        <f t="shared" si="4"/>
        <v/>
      </c>
      <c r="F120" s="248" t="str">
        <f t="shared" si="8"/>
        <v/>
      </c>
      <c r="G120" s="241"/>
      <c r="H120" s="242"/>
      <c r="I120" s="242"/>
      <c r="J120" s="241"/>
      <c r="K120" s="243"/>
      <c r="L120" s="243"/>
      <c r="M120" s="250" t="str">
        <f t="shared" si="2"/>
        <v/>
      </c>
      <c r="N120" s="244"/>
      <c r="O120" s="251" t="str">
        <f>IFERROR(VLOOKUP(M120,計算用!$A$8:$B$15,2,FALSE),"")</f>
        <v/>
      </c>
      <c r="P120" s="245"/>
      <c r="Q120" s="245"/>
      <c r="R120" s="245"/>
      <c r="S120" s="252" t="str">
        <f t="shared" si="7"/>
        <v/>
      </c>
      <c r="T120" s="246"/>
      <c r="U120" s="247"/>
    </row>
    <row r="121" spans="1:21">
      <c r="A121" s="249">
        <f t="shared" si="1"/>
        <v>116</v>
      </c>
      <c r="B121" s="239"/>
      <c r="C121" s="239"/>
      <c r="D121" s="240"/>
      <c r="E121" s="248" t="str">
        <f t="shared" si="4"/>
        <v/>
      </c>
      <c r="F121" s="248" t="str">
        <f t="shared" si="8"/>
        <v/>
      </c>
      <c r="G121" s="241"/>
      <c r="H121" s="242"/>
      <c r="I121" s="242"/>
      <c r="J121" s="241"/>
      <c r="K121" s="243"/>
      <c r="L121" s="243"/>
      <c r="M121" s="250" t="str">
        <f t="shared" si="2"/>
        <v/>
      </c>
      <c r="N121" s="244"/>
      <c r="O121" s="251" t="str">
        <f>IFERROR(VLOOKUP(M121,計算用!$A$8:$B$15,2,FALSE),"")</f>
        <v/>
      </c>
      <c r="P121" s="245"/>
      <c r="Q121" s="245"/>
      <c r="R121" s="245"/>
      <c r="S121" s="252" t="str">
        <f t="shared" si="7"/>
        <v/>
      </c>
      <c r="T121" s="246"/>
      <c r="U121" s="247"/>
    </row>
    <row r="122" spans="1:21">
      <c r="A122" s="249">
        <f t="shared" si="1"/>
        <v>117</v>
      </c>
      <c r="B122" s="239"/>
      <c r="C122" s="239"/>
      <c r="D122" s="240"/>
      <c r="E122" s="248" t="str">
        <f t="shared" si="4"/>
        <v/>
      </c>
      <c r="F122" s="248" t="str">
        <f t="shared" si="8"/>
        <v/>
      </c>
      <c r="G122" s="241"/>
      <c r="H122" s="242"/>
      <c r="I122" s="242"/>
      <c r="J122" s="241"/>
      <c r="K122" s="243"/>
      <c r="L122" s="243"/>
      <c r="M122" s="250" t="str">
        <f t="shared" si="2"/>
        <v/>
      </c>
      <c r="N122" s="244"/>
      <c r="O122" s="251" t="str">
        <f>IFERROR(VLOOKUP(M122,計算用!$A$8:$B$15,2,FALSE),"")</f>
        <v/>
      </c>
      <c r="P122" s="245"/>
      <c r="Q122" s="245"/>
      <c r="R122" s="245"/>
      <c r="S122" s="252" t="str">
        <f t="shared" si="7"/>
        <v/>
      </c>
      <c r="T122" s="246"/>
      <c r="U122" s="247"/>
    </row>
    <row r="123" spans="1:21">
      <c r="A123" s="249">
        <f t="shared" si="1"/>
        <v>118</v>
      </c>
      <c r="B123" s="239"/>
      <c r="C123" s="239"/>
      <c r="D123" s="240"/>
      <c r="E123" s="248" t="str">
        <f t="shared" si="4"/>
        <v/>
      </c>
      <c r="F123" s="248" t="str">
        <f t="shared" si="8"/>
        <v/>
      </c>
      <c r="G123" s="241"/>
      <c r="H123" s="242"/>
      <c r="I123" s="242"/>
      <c r="J123" s="241"/>
      <c r="K123" s="243"/>
      <c r="L123" s="243"/>
      <c r="M123" s="250" t="str">
        <f t="shared" si="2"/>
        <v/>
      </c>
      <c r="N123" s="244"/>
      <c r="O123" s="251" t="str">
        <f>IFERROR(VLOOKUP(M123,計算用!$A$8:$B$15,2,FALSE),"")</f>
        <v/>
      </c>
      <c r="P123" s="245"/>
      <c r="Q123" s="245"/>
      <c r="R123" s="245"/>
      <c r="S123" s="252" t="str">
        <f t="shared" si="7"/>
        <v/>
      </c>
      <c r="T123" s="246"/>
      <c r="U123" s="247"/>
    </row>
    <row r="124" spans="1:21">
      <c r="A124" s="249">
        <f t="shared" si="1"/>
        <v>119</v>
      </c>
      <c r="B124" s="239"/>
      <c r="C124" s="239"/>
      <c r="D124" s="240"/>
      <c r="E124" s="248" t="str">
        <f t="shared" si="4"/>
        <v/>
      </c>
      <c r="F124" s="248" t="str">
        <f t="shared" si="8"/>
        <v/>
      </c>
      <c r="G124" s="241"/>
      <c r="H124" s="242"/>
      <c r="I124" s="242"/>
      <c r="J124" s="241"/>
      <c r="K124" s="243"/>
      <c r="L124" s="243"/>
      <c r="M124" s="250" t="str">
        <f t="shared" si="2"/>
        <v/>
      </c>
      <c r="N124" s="244"/>
      <c r="O124" s="251" t="str">
        <f>IFERROR(VLOOKUP(M124,計算用!$A$8:$B$15,2,FALSE),"")</f>
        <v/>
      </c>
      <c r="P124" s="245"/>
      <c r="Q124" s="245"/>
      <c r="R124" s="245"/>
      <c r="S124" s="252" t="str">
        <f t="shared" si="7"/>
        <v/>
      </c>
      <c r="T124" s="246"/>
      <c r="U124" s="247"/>
    </row>
    <row r="125" spans="1:21">
      <c r="A125" s="249">
        <f t="shared" si="1"/>
        <v>120</v>
      </c>
      <c r="B125" s="239"/>
      <c r="C125" s="239"/>
      <c r="D125" s="240"/>
      <c r="E125" s="248" t="str">
        <f t="shared" si="4"/>
        <v/>
      </c>
      <c r="F125" s="248" t="str">
        <f t="shared" si="8"/>
        <v/>
      </c>
      <c r="G125" s="241"/>
      <c r="H125" s="242"/>
      <c r="I125" s="242"/>
      <c r="J125" s="241"/>
      <c r="K125" s="243"/>
      <c r="L125" s="243"/>
      <c r="M125" s="250" t="str">
        <f t="shared" si="2"/>
        <v/>
      </c>
      <c r="N125" s="244"/>
      <c r="O125" s="251" t="str">
        <f>IFERROR(VLOOKUP(M125,計算用!$A$8:$B$15,2,FALSE),"")</f>
        <v/>
      </c>
      <c r="P125" s="245"/>
      <c r="Q125" s="245"/>
      <c r="R125" s="245"/>
      <c r="S125" s="252" t="str">
        <f t="shared" si="7"/>
        <v/>
      </c>
      <c r="T125" s="246"/>
      <c r="U125" s="247"/>
    </row>
    <row r="126" spans="1:21">
      <c r="A126" s="249">
        <f t="shared" si="1"/>
        <v>121</v>
      </c>
      <c r="B126" s="239"/>
      <c r="C126" s="239"/>
      <c r="D126" s="240"/>
      <c r="E126" s="248" t="str">
        <f t="shared" si="4"/>
        <v/>
      </c>
      <c r="F126" s="248" t="str">
        <f t="shared" si="8"/>
        <v/>
      </c>
      <c r="G126" s="241"/>
      <c r="H126" s="242"/>
      <c r="I126" s="242"/>
      <c r="J126" s="241"/>
      <c r="K126" s="243"/>
      <c r="L126" s="243"/>
      <c r="M126" s="250" t="str">
        <f t="shared" si="2"/>
        <v/>
      </c>
      <c r="N126" s="244"/>
      <c r="O126" s="251" t="str">
        <f>IFERROR(VLOOKUP(M126,計算用!$A$8:$B$15,2,FALSE),"")</f>
        <v/>
      </c>
      <c r="P126" s="245"/>
      <c r="Q126" s="245"/>
      <c r="R126" s="245"/>
      <c r="S126" s="252" t="str">
        <f t="shared" si="7"/>
        <v/>
      </c>
      <c r="T126" s="246"/>
      <c r="U126" s="247"/>
    </row>
    <row r="127" spans="1:21">
      <c r="A127" s="249">
        <f t="shared" si="1"/>
        <v>122</v>
      </c>
      <c r="B127" s="239"/>
      <c r="C127" s="239"/>
      <c r="D127" s="240"/>
      <c r="E127" s="248" t="str">
        <f t="shared" si="4"/>
        <v/>
      </c>
      <c r="F127" s="248" t="str">
        <f t="shared" si="8"/>
        <v/>
      </c>
      <c r="G127" s="241"/>
      <c r="H127" s="242"/>
      <c r="I127" s="242"/>
      <c r="J127" s="241"/>
      <c r="K127" s="243"/>
      <c r="L127" s="243"/>
      <c r="M127" s="250" t="str">
        <f t="shared" si="2"/>
        <v/>
      </c>
      <c r="N127" s="244"/>
      <c r="O127" s="251" t="str">
        <f>IFERROR(VLOOKUP(M127,計算用!$A$8:$B$15,2,FALSE),"")</f>
        <v/>
      </c>
      <c r="P127" s="245"/>
      <c r="Q127" s="245"/>
      <c r="R127" s="245"/>
      <c r="S127" s="252" t="str">
        <f t="shared" si="7"/>
        <v/>
      </c>
      <c r="T127" s="246"/>
      <c r="U127" s="247"/>
    </row>
    <row r="128" spans="1:21">
      <c r="A128" s="249">
        <f t="shared" si="1"/>
        <v>123</v>
      </c>
      <c r="B128" s="239"/>
      <c r="C128" s="239"/>
      <c r="D128" s="240"/>
      <c r="E128" s="248" t="str">
        <f t="shared" si="4"/>
        <v/>
      </c>
      <c r="F128" s="248" t="str">
        <f t="shared" si="8"/>
        <v/>
      </c>
      <c r="G128" s="241"/>
      <c r="H128" s="242"/>
      <c r="I128" s="242"/>
      <c r="J128" s="241"/>
      <c r="K128" s="243"/>
      <c r="L128" s="243"/>
      <c r="M128" s="250" t="str">
        <f t="shared" si="2"/>
        <v/>
      </c>
      <c r="N128" s="244"/>
      <c r="O128" s="251" t="str">
        <f>IFERROR(VLOOKUP(M128,計算用!$A$8:$B$15,2,FALSE),"")</f>
        <v/>
      </c>
      <c r="P128" s="245"/>
      <c r="Q128" s="245"/>
      <c r="R128" s="245"/>
      <c r="S128" s="252" t="str">
        <f t="shared" si="7"/>
        <v/>
      </c>
      <c r="T128" s="246"/>
      <c r="U128" s="247"/>
    </row>
    <row r="129" spans="1:21">
      <c r="A129" s="249">
        <f t="shared" si="1"/>
        <v>124</v>
      </c>
      <c r="B129" s="239"/>
      <c r="C129" s="239"/>
      <c r="D129" s="240"/>
      <c r="E129" s="248" t="str">
        <f t="shared" si="4"/>
        <v/>
      </c>
      <c r="F129" s="248" t="str">
        <f t="shared" si="8"/>
        <v/>
      </c>
      <c r="G129" s="241"/>
      <c r="H129" s="242"/>
      <c r="I129" s="242"/>
      <c r="J129" s="241"/>
      <c r="K129" s="243"/>
      <c r="L129" s="243"/>
      <c r="M129" s="250" t="str">
        <f t="shared" si="2"/>
        <v/>
      </c>
      <c r="N129" s="244"/>
      <c r="O129" s="251" t="str">
        <f>IFERROR(VLOOKUP(M129,計算用!$A$8:$B$15,2,FALSE),"")</f>
        <v/>
      </c>
      <c r="P129" s="245"/>
      <c r="Q129" s="245"/>
      <c r="R129" s="245"/>
      <c r="S129" s="252" t="str">
        <f t="shared" si="7"/>
        <v/>
      </c>
      <c r="T129" s="246"/>
      <c r="U129" s="247"/>
    </row>
    <row r="130" spans="1:21">
      <c r="A130" s="249">
        <f t="shared" si="1"/>
        <v>125</v>
      </c>
      <c r="B130" s="239"/>
      <c r="C130" s="239"/>
      <c r="D130" s="240"/>
      <c r="E130" s="248" t="str">
        <f t="shared" si="4"/>
        <v/>
      </c>
      <c r="F130" s="248" t="str">
        <f t="shared" si="8"/>
        <v/>
      </c>
      <c r="G130" s="241"/>
      <c r="H130" s="242"/>
      <c r="I130" s="242"/>
      <c r="J130" s="241"/>
      <c r="K130" s="243"/>
      <c r="L130" s="243"/>
      <c r="M130" s="250" t="str">
        <f t="shared" si="2"/>
        <v/>
      </c>
      <c r="N130" s="244"/>
      <c r="O130" s="251" t="str">
        <f>IFERROR(VLOOKUP(M130,計算用!$A$8:$B$15,2,FALSE),"")</f>
        <v/>
      </c>
      <c r="P130" s="245"/>
      <c r="Q130" s="245"/>
      <c r="R130" s="245"/>
      <c r="S130" s="252" t="str">
        <f t="shared" si="7"/>
        <v/>
      </c>
      <c r="T130" s="246"/>
      <c r="U130" s="247"/>
    </row>
    <row r="131" spans="1:21">
      <c r="A131" s="249">
        <f t="shared" si="1"/>
        <v>126</v>
      </c>
      <c r="B131" s="239"/>
      <c r="C131" s="239"/>
      <c r="D131" s="240"/>
      <c r="E131" s="248" t="str">
        <f t="shared" si="4"/>
        <v/>
      </c>
      <c r="F131" s="248" t="str">
        <f t="shared" si="8"/>
        <v/>
      </c>
      <c r="G131" s="241"/>
      <c r="H131" s="242"/>
      <c r="I131" s="242"/>
      <c r="J131" s="241"/>
      <c r="K131" s="243"/>
      <c r="L131" s="243"/>
      <c r="M131" s="250" t="str">
        <f t="shared" si="2"/>
        <v/>
      </c>
      <c r="N131" s="244"/>
      <c r="O131" s="251" t="str">
        <f>IFERROR(VLOOKUP(M131,計算用!$A$8:$B$15,2,FALSE),"")</f>
        <v/>
      </c>
      <c r="P131" s="245"/>
      <c r="Q131" s="245"/>
      <c r="R131" s="245"/>
      <c r="S131" s="252" t="str">
        <f t="shared" si="7"/>
        <v/>
      </c>
      <c r="T131" s="246"/>
      <c r="U131" s="247"/>
    </row>
    <row r="132" spans="1:21">
      <c r="A132" s="249">
        <f t="shared" si="1"/>
        <v>127</v>
      </c>
      <c r="B132" s="239"/>
      <c r="C132" s="239"/>
      <c r="D132" s="240"/>
      <c r="E132" s="248" t="str">
        <f t="shared" si="4"/>
        <v/>
      </c>
      <c r="F132" s="248" t="str">
        <f t="shared" si="8"/>
        <v/>
      </c>
      <c r="G132" s="241"/>
      <c r="H132" s="242"/>
      <c r="I132" s="242"/>
      <c r="J132" s="241"/>
      <c r="K132" s="243"/>
      <c r="L132" s="243"/>
      <c r="M132" s="250" t="str">
        <f t="shared" si="2"/>
        <v/>
      </c>
      <c r="N132" s="244"/>
      <c r="O132" s="251" t="str">
        <f>IFERROR(VLOOKUP(M132,計算用!$A$8:$B$15,2,FALSE),"")</f>
        <v/>
      </c>
      <c r="P132" s="245"/>
      <c r="Q132" s="245"/>
      <c r="R132" s="245"/>
      <c r="S132" s="252" t="str">
        <f t="shared" si="7"/>
        <v/>
      </c>
      <c r="T132" s="246"/>
      <c r="U132" s="247"/>
    </row>
    <row r="133" spans="1:21">
      <c r="A133" s="249">
        <f t="shared" si="1"/>
        <v>128</v>
      </c>
      <c r="B133" s="239"/>
      <c r="C133" s="239"/>
      <c r="D133" s="240"/>
      <c r="E133" s="248" t="str">
        <f t="shared" si="4"/>
        <v/>
      </c>
      <c r="F133" s="248" t="str">
        <f t="shared" si="8"/>
        <v/>
      </c>
      <c r="G133" s="241"/>
      <c r="H133" s="242"/>
      <c r="I133" s="242"/>
      <c r="J133" s="241"/>
      <c r="K133" s="243"/>
      <c r="L133" s="243"/>
      <c r="M133" s="250" t="str">
        <f t="shared" si="2"/>
        <v/>
      </c>
      <c r="N133" s="244"/>
      <c r="O133" s="251" t="str">
        <f>IFERROR(VLOOKUP(M133,計算用!$A$8:$B$15,2,FALSE),"")</f>
        <v/>
      </c>
      <c r="P133" s="245"/>
      <c r="Q133" s="245"/>
      <c r="R133" s="245"/>
      <c r="S133" s="252" t="str">
        <f t="shared" si="7"/>
        <v/>
      </c>
      <c r="T133" s="246"/>
      <c r="U133" s="247"/>
    </row>
    <row r="134" spans="1:21">
      <c r="A134" s="249">
        <f t="shared" ref="A134:A148" si="9">ROW()-5</f>
        <v>129</v>
      </c>
      <c r="B134" s="239"/>
      <c r="C134" s="239"/>
      <c r="D134" s="240"/>
      <c r="E134" s="248" t="str">
        <f t="shared" ref="E134:E148" si="10">B134&amp;C134&amp;D134</f>
        <v/>
      </c>
      <c r="F134" s="248" t="str">
        <f t="shared" ref="F134:F148" si="11">IF(E134="","",COUNTIF($E$6:$E$148,E134))</f>
        <v/>
      </c>
      <c r="G134" s="241"/>
      <c r="H134" s="242"/>
      <c r="I134" s="242"/>
      <c r="J134" s="241"/>
      <c r="K134" s="243"/>
      <c r="L134" s="243"/>
      <c r="M134" s="250" t="str">
        <f t="shared" ref="M134:M148" si="12">K134&amp;L134</f>
        <v/>
      </c>
      <c r="N134" s="244"/>
      <c r="O134" s="251" t="str">
        <f>IFERROR(VLOOKUP(M134,計算用!$A$8:$B$15,2,FALSE),"")</f>
        <v/>
      </c>
      <c r="P134" s="245"/>
      <c r="Q134" s="245"/>
      <c r="R134" s="245"/>
      <c r="S134" s="252" t="str">
        <f t="shared" si="7"/>
        <v/>
      </c>
      <c r="T134" s="246"/>
      <c r="U134" s="247"/>
    </row>
    <row r="135" spans="1:21">
      <c r="A135" s="249">
        <f t="shared" si="9"/>
        <v>130</v>
      </c>
      <c r="B135" s="239"/>
      <c r="C135" s="239"/>
      <c r="D135" s="240"/>
      <c r="E135" s="248" t="str">
        <f t="shared" si="10"/>
        <v/>
      </c>
      <c r="F135" s="248" t="str">
        <f t="shared" si="11"/>
        <v/>
      </c>
      <c r="G135" s="241"/>
      <c r="H135" s="242"/>
      <c r="I135" s="242"/>
      <c r="J135" s="241"/>
      <c r="K135" s="243"/>
      <c r="L135" s="243"/>
      <c r="M135" s="250" t="str">
        <f t="shared" si="12"/>
        <v/>
      </c>
      <c r="N135" s="244"/>
      <c r="O135" s="251" t="str">
        <f>IFERROR(VLOOKUP(M135,計算用!$A$8:$B$15,2,FALSE),"")</f>
        <v/>
      </c>
      <c r="P135" s="245"/>
      <c r="Q135" s="245"/>
      <c r="R135" s="245"/>
      <c r="S135" s="252" t="str">
        <f t="shared" si="7"/>
        <v/>
      </c>
      <c r="T135" s="246"/>
      <c r="U135" s="247"/>
    </row>
    <row r="136" spans="1:21">
      <c r="A136" s="249">
        <f t="shared" si="9"/>
        <v>131</v>
      </c>
      <c r="B136" s="239"/>
      <c r="C136" s="239"/>
      <c r="D136" s="240"/>
      <c r="E136" s="248" t="str">
        <f t="shared" si="10"/>
        <v/>
      </c>
      <c r="F136" s="248" t="str">
        <f t="shared" si="11"/>
        <v/>
      </c>
      <c r="G136" s="241"/>
      <c r="H136" s="242"/>
      <c r="I136" s="242"/>
      <c r="J136" s="241"/>
      <c r="K136" s="243"/>
      <c r="L136" s="243"/>
      <c r="M136" s="250" t="str">
        <f t="shared" si="12"/>
        <v/>
      </c>
      <c r="N136" s="244"/>
      <c r="O136" s="251" t="str">
        <f>IFERROR(VLOOKUP(M136,計算用!$A$8:$B$15,2,FALSE),"")</f>
        <v/>
      </c>
      <c r="P136" s="245"/>
      <c r="Q136" s="245"/>
      <c r="R136" s="245"/>
      <c r="S136" s="252" t="str">
        <f t="shared" si="7"/>
        <v/>
      </c>
      <c r="T136" s="246"/>
      <c r="U136" s="247"/>
    </row>
    <row r="137" spans="1:21">
      <c r="A137" s="249">
        <f t="shared" si="9"/>
        <v>132</v>
      </c>
      <c r="B137" s="239"/>
      <c r="C137" s="239"/>
      <c r="D137" s="240"/>
      <c r="E137" s="248" t="str">
        <f t="shared" si="10"/>
        <v/>
      </c>
      <c r="F137" s="248" t="str">
        <f t="shared" si="11"/>
        <v/>
      </c>
      <c r="G137" s="241"/>
      <c r="H137" s="242"/>
      <c r="I137" s="242"/>
      <c r="J137" s="241"/>
      <c r="K137" s="243"/>
      <c r="L137" s="243"/>
      <c r="M137" s="250" t="str">
        <f t="shared" si="12"/>
        <v/>
      </c>
      <c r="N137" s="244"/>
      <c r="O137" s="251" t="str">
        <f>IFERROR(VLOOKUP(M137,計算用!$A$8:$B$15,2,FALSE),"")</f>
        <v/>
      </c>
      <c r="P137" s="245"/>
      <c r="Q137" s="245"/>
      <c r="R137" s="245"/>
      <c r="S137" s="252" t="str">
        <f t="shared" si="7"/>
        <v/>
      </c>
      <c r="T137" s="246"/>
      <c r="U137" s="247"/>
    </row>
    <row r="138" spans="1:21">
      <c r="A138" s="249">
        <f t="shared" si="9"/>
        <v>133</v>
      </c>
      <c r="B138" s="239"/>
      <c r="C138" s="239"/>
      <c r="D138" s="240"/>
      <c r="E138" s="248" t="str">
        <f t="shared" si="10"/>
        <v/>
      </c>
      <c r="F138" s="248" t="str">
        <f t="shared" si="11"/>
        <v/>
      </c>
      <c r="G138" s="241"/>
      <c r="H138" s="242"/>
      <c r="I138" s="242"/>
      <c r="J138" s="241"/>
      <c r="K138" s="243"/>
      <c r="L138" s="243"/>
      <c r="M138" s="250" t="str">
        <f t="shared" si="12"/>
        <v/>
      </c>
      <c r="N138" s="244"/>
      <c r="O138" s="251" t="str">
        <f>IFERROR(VLOOKUP(M138,計算用!$A$8:$B$15,2,FALSE),"")</f>
        <v/>
      </c>
      <c r="P138" s="245"/>
      <c r="Q138" s="245"/>
      <c r="R138" s="245"/>
      <c r="S138" s="252" t="str">
        <f t="shared" si="7"/>
        <v/>
      </c>
      <c r="T138" s="246"/>
      <c r="U138" s="247"/>
    </row>
    <row r="139" spans="1:21">
      <c r="A139" s="249">
        <f t="shared" si="9"/>
        <v>134</v>
      </c>
      <c r="B139" s="239"/>
      <c r="C139" s="239"/>
      <c r="D139" s="240"/>
      <c r="E139" s="248" t="str">
        <f t="shared" si="10"/>
        <v/>
      </c>
      <c r="F139" s="248" t="str">
        <f t="shared" si="11"/>
        <v/>
      </c>
      <c r="G139" s="241"/>
      <c r="H139" s="242"/>
      <c r="I139" s="242"/>
      <c r="J139" s="241"/>
      <c r="K139" s="243"/>
      <c r="L139" s="243"/>
      <c r="M139" s="250" t="str">
        <f t="shared" si="12"/>
        <v/>
      </c>
      <c r="N139" s="244"/>
      <c r="O139" s="251" t="str">
        <f>IFERROR(VLOOKUP(M139,計算用!$A$8:$B$15,2,FALSE),"")</f>
        <v/>
      </c>
      <c r="P139" s="245"/>
      <c r="Q139" s="245"/>
      <c r="R139" s="245"/>
      <c r="S139" s="252" t="str">
        <f t="shared" si="7"/>
        <v/>
      </c>
      <c r="T139" s="246"/>
      <c r="U139" s="247"/>
    </row>
    <row r="140" spans="1:21">
      <c r="A140" s="249">
        <f t="shared" si="9"/>
        <v>135</v>
      </c>
      <c r="B140" s="239"/>
      <c r="C140" s="239"/>
      <c r="D140" s="240"/>
      <c r="E140" s="248" t="str">
        <f t="shared" si="10"/>
        <v/>
      </c>
      <c r="F140" s="248" t="str">
        <f t="shared" si="11"/>
        <v/>
      </c>
      <c r="G140" s="241"/>
      <c r="H140" s="242"/>
      <c r="I140" s="242"/>
      <c r="J140" s="241"/>
      <c r="K140" s="243"/>
      <c r="L140" s="243"/>
      <c r="M140" s="250" t="str">
        <f t="shared" si="12"/>
        <v/>
      </c>
      <c r="N140" s="244"/>
      <c r="O140" s="251" t="str">
        <f>IFERROR(VLOOKUP(M140,計算用!$A$8:$B$15,2,FALSE),"")</f>
        <v/>
      </c>
      <c r="P140" s="245"/>
      <c r="Q140" s="245"/>
      <c r="R140" s="245"/>
      <c r="S140" s="252" t="str">
        <f t="shared" si="7"/>
        <v/>
      </c>
      <c r="T140" s="246"/>
      <c r="U140" s="247"/>
    </row>
    <row r="141" spans="1:21">
      <c r="A141" s="249">
        <f t="shared" si="9"/>
        <v>136</v>
      </c>
      <c r="B141" s="239"/>
      <c r="C141" s="239"/>
      <c r="D141" s="240"/>
      <c r="E141" s="248" t="str">
        <f t="shared" si="10"/>
        <v/>
      </c>
      <c r="F141" s="248" t="str">
        <f t="shared" si="11"/>
        <v/>
      </c>
      <c r="G141" s="241"/>
      <c r="H141" s="242"/>
      <c r="I141" s="242"/>
      <c r="J141" s="241"/>
      <c r="K141" s="243"/>
      <c r="L141" s="243"/>
      <c r="M141" s="250" t="str">
        <f t="shared" si="12"/>
        <v/>
      </c>
      <c r="N141" s="244"/>
      <c r="O141" s="251" t="str">
        <f>IFERROR(VLOOKUP(M141,計算用!$A$8:$B$15,2,FALSE),"")</f>
        <v/>
      </c>
      <c r="P141" s="245"/>
      <c r="Q141" s="245"/>
      <c r="R141" s="245"/>
      <c r="S141" s="252" t="str">
        <f t="shared" si="7"/>
        <v/>
      </c>
      <c r="T141" s="246"/>
      <c r="U141" s="247"/>
    </row>
    <row r="142" spans="1:21">
      <c r="A142" s="249">
        <f t="shared" si="9"/>
        <v>137</v>
      </c>
      <c r="B142" s="239"/>
      <c r="C142" s="239"/>
      <c r="D142" s="240"/>
      <c r="E142" s="248" t="str">
        <f t="shared" si="10"/>
        <v/>
      </c>
      <c r="F142" s="248" t="str">
        <f t="shared" si="11"/>
        <v/>
      </c>
      <c r="G142" s="241"/>
      <c r="H142" s="242"/>
      <c r="I142" s="242"/>
      <c r="J142" s="241"/>
      <c r="K142" s="243"/>
      <c r="L142" s="243"/>
      <c r="M142" s="250" t="str">
        <f t="shared" si="12"/>
        <v/>
      </c>
      <c r="N142" s="244"/>
      <c r="O142" s="251" t="str">
        <f>IFERROR(VLOOKUP(M142,計算用!$A$8:$B$15,2,FALSE),"")</f>
        <v/>
      </c>
      <c r="P142" s="245"/>
      <c r="Q142" s="245"/>
      <c r="R142" s="245"/>
      <c r="S142" s="252" t="str">
        <f t="shared" si="7"/>
        <v/>
      </c>
      <c r="T142" s="246"/>
      <c r="U142" s="247"/>
    </row>
    <row r="143" spans="1:21">
      <c r="A143" s="249">
        <f t="shared" si="9"/>
        <v>138</v>
      </c>
      <c r="B143" s="239"/>
      <c r="C143" s="239"/>
      <c r="D143" s="240"/>
      <c r="E143" s="248" t="str">
        <f t="shared" si="10"/>
        <v/>
      </c>
      <c r="F143" s="248" t="str">
        <f t="shared" si="11"/>
        <v/>
      </c>
      <c r="G143" s="241"/>
      <c r="H143" s="242"/>
      <c r="I143" s="242"/>
      <c r="J143" s="241"/>
      <c r="K143" s="243"/>
      <c r="L143" s="243"/>
      <c r="M143" s="250" t="str">
        <f t="shared" si="12"/>
        <v/>
      </c>
      <c r="N143" s="244"/>
      <c r="O143" s="251" t="str">
        <f>IFERROR(VLOOKUP(M143,計算用!$A$8:$B$15,2,FALSE),"")</f>
        <v/>
      </c>
      <c r="P143" s="245"/>
      <c r="Q143" s="245"/>
      <c r="R143" s="245"/>
      <c r="S143" s="252" t="str">
        <f t="shared" si="7"/>
        <v/>
      </c>
      <c r="T143" s="246"/>
      <c r="U143" s="247"/>
    </row>
    <row r="144" spans="1:21">
      <c r="A144" s="249">
        <f t="shared" si="9"/>
        <v>139</v>
      </c>
      <c r="B144" s="239"/>
      <c r="C144" s="239"/>
      <c r="D144" s="240"/>
      <c r="E144" s="248" t="str">
        <f t="shared" si="10"/>
        <v/>
      </c>
      <c r="F144" s="248" t="str">
        <f t="shared" si="11"/>
        <v/>
      </c>
      <c r="G144" s="241"/>
      <c r="H144" s="242"/>
      <c r="I144" s="242"/>
      <c r="J144" s="241"/>
      <c r="K144" s="243"/>
      <c r="L144" s="243"/>
      <c r="M144" s="250" t="str">
        <f t="shared" si="12"/>
        <v/>
      </c>
      <c r="N144" s="244"/>
      <c r="O144" s="251" t="str">
        <f>IFERROR(VLOOKUP(M144,計算用!$A$8:$B$15,2,FALSE),"")</f>
        <v/>
      </c>
      <c r="P144" s="245"/>
      <c r="Q144" s="245"/>
      <c r="R144" s="245"/>
      <c r="S144" s="252" t="str">
        <f t="shared" si="7"/>
        <v/>
      </c>
      <c r="T144" s="246"/>
      <c r="U144" s="247"/>
    </row>
    <row r="145" spans="1:21">
      <c r="A145" s="249">
        <f t="shared" si="9"/>
        <v>140</v>
      </c>
      <c r="B145" s="239"/>
      <c r="C145" s="239"/>
      <c r="D145" s="240"/>
      <c r="E145" s="248" t="str">
        <f t="shared" si="10"/>
        <v/>
      </c>
      <c r="F145" s="248" t="str">
        <f t="shared" si="11"/>
        <v/>
      </c>
      <c r="G145" s="241"/>
      <c r="H145" s="242"/>
      <c r="I145" s="242"/>
      <c r="J145" s="241"/>
      <c r="K145" s="243"/>
      <c r="L145" s="243"/>
      <c r="M145" s="250" t="str">
        <f t="shared" si="12"/>
        <v/>
      </c>
      <c r="N145" s="244"/>
      <c r="O145" s="251" t="str">
        <f>IFERROR(VLOOKUP(M145,計算用!$A$8:$B$15,2,FALSE),"")</f>
        <v/>
      </c>
      <c r="P145" s="245"/>
      <c r="Q145" s="245"/>
      <c r="R145" s="245"/>
      <c r="S145" s="252" t="str">
        <f t="shared" si="7"/>
        <v/>
      </c>
      <c r="T145" s="246"/>
      <c r="U145" s="247"/>
    </row>
    <row r="146" spans="1:21">
      <c r="A146" s="249">
        <f t="shared" si="9"/>
        <v>141</v>
      </c>
      <c r="B146" s="239"/>
      <c r="C146" s="239"/>
      <c r="D146" s="240"/>
      <c r="E146" s="248" t="str">
        <f t="shared" si="10"/>
        <v/>
      </c>
      <c r="F146" s="248" t="str">
        <f t="shared" si="11"/>
        <v/>
      </c>
      <c r="G146" s="241"/>
      <c r="H146" s="242"/>
      <c r="I146" s="242"/>
      <c r="J146" s="241"/>
      <c r="K146" s="243"/>
      <c r="L146" s="243"/>
      <c r="M146" s="250" t="str">
        <f t="shared" si="12"/>
        <v/>
      </c>
      <c r="N146" s="244"/>
      <c r="O146" s="251" t="str">
        <f>IFERROR(VLOOKUP(M146,計算用!$A$8:$B$15,2,FALSE),"")</f>
        <v/>
      </c>
      <c r="P146" s="245"/>
      <c r="Q146" s="245"/>
      <c r="R146" s="245"/>
      <c r="S146" s="252" t="str">
        <f t="shared" si="7"/>
        <v/>
      </c>
      <c r="T146" s="246"/>
      <c r="U146" s="247"/>
    </row>
    <row r="147" spans="1:21">
      <c r="A147" s="249">
        <f t="shared" si="9"/>
        <v>142</v>
      </c>
      <c r="B147" s="239"/>
      <c r="C147" s="239"/>
      <c r="D147" s="240"/>
      <c r="E147" s="248" t="str">
        <f t="shared" si="10"/>
        <v/>
      </c>
      <c r="F147" s="248" t="str">
        <f t="shared" si="11"/>
        <v/>
      </c>
      <c r="G147" s="241"/>
      <c r="H147" s="242"/>
      <c r="I147" s="242"/>
      <c r="J147" s="241"/>
      <c r="K147" s="243"/>
      <c r="L147" s="243"/>
      <c r="M147" s="250" t="str">
        <f t="shared" si="12"/>
        <v/>
      </c>
      <c r="N147" s="244"/>
      <c r="O147" s="251" t="str">
        <f>IFERROR(VLOOKUP(M147,計算用!$A$8:$B$15,2,FALSE),"")</f>
        <v/>
      </c>
      <c r="P147" s="245"/>
      <c r="Q147" s="245"/>
      <c r="R147" s="245"/>
      <c r="S147" s="252" t="str">
        <f t="shared" si="7"/>
        <v/>
      </c>
      <c r="T147" s="246"/>
      <c r="U147" s="247"/>
    </row>
    <row r="148" spans="1:21">
      <c r="A148" s="249">
        <f t="shared" si="9"/>
        <v>143</v>
      </c>
      <c r="B148" s="239"/>
      <c r="C148" s="239"/>
      <c r="D148" s="240"/>
      <c r="E148" s="248" t="str">
        <f t="shared" si="10"/>
        <v/>
      </c>
      <c r="F148" s="248" t="str">
        <f t="shared" si="11"/>
        <v/>
      </c>
      <c r="G148" s="241"/>
      <c r="H148" s="242"/>
      <c r="I148" s="242"/>
      <c r="J148" s="241"/>
      <c r="K148" s="243"/>
      <c r="L148" s="243"/>
      <c r="M148" s="250" t="str">
        <f t="shared" si="12"/>
        <v/>
      </c>
      <c r="N148" s="244"/>
      <c r="O148" s="251" t="str">
        <f>IFERROR(VLOOKUP(M148,計算用!$A$8:$B$15,2,FALSE),"")</f>
        <v/>
      </c>
      <c r="P148" s="245"/>
      <c r="Q148" s="245"/>
      <c r="R148" s="245"/>
      <c r="S148" s="252" t="str">
        <f t="shared" si="7"/>
        <v/>
      </c>
      <c r="T148" s="246"/>
      <c r="U148" s="247"/>
    </row>
    <row r="149" spans="1:21">
      <c r="S149" s="22"/>
    </row>
  </sheetData>
  <mergeCells count="10">
    <mergeCell ref="K4:N4"/>
    <mergeCell ref="O4:O5"/>
    <mergeCell ref="P4:S4"/>
    <mergeCell ref="T4:U4"/>
    <mergeCell ref="A4:A5"/>
    <mergeCell ref="B4:B5"/>
    <mergeCell ref="C4:C5"/>
    <mergeCell ref="D4:D5"/>
    <mergeCell ref="G4:G5"/>
    <mergeCell ref="H4:J4"/>
  </mergeCells>
  <phoneticPr fontId="4"/>
  <dataValidations count="3">
    <dataValidation type="custom" allowBlank="1" showInputMessage="1" showErrorMessage="1" sqref="B6:C18">
      <formula1>AND(ISERROR(FIND(" ",B6)),ISERROR(FIND("　",B6)))</formula1>
    </dataValidation>
    <dataValidation type="custom" allowBlank="1" showInputMessage="1" showErrorMessage="1" sqref="B19:C148">
      <formula1>ISERROR(FIND(" ",B19))</formula1>
    </dataValidation>
    <dataValidation type="list" allowBlank="1" showInputMessage="1" showErrorMessage="1" sqref="R6:R148">
      <formula1>"該当"</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108"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計算用!$A$3:$A$4</xm:f>
          </x14:formula1>
          <xm:sqref>K6:K148</xm:sqref>
        </x14:dataValidation>
        <x14:dataValidation type="list" allowBlank="1" showInputMessage="1" showErrorMessage="1">
          <x14:formula1>
            <xm:f>計算用!$A$17:$A$18</xm:f>
          </x14:formula1>
          <xm:sqref>P6:Q148</xm:sqref>
        </x14:dataValidation>
        <x14:dataValidation type="list" allowBlank="1" showInputMessage="1" showErrorMessage="1">
          <x14:formula1>
            <xm:f>OFFSET(計算用!$A$2,MATCH(K6,計算用!$A$3:$A$4,0),1,1,3)</xm:f>
          </x14:formula1>
          <xm:sqref>L6:L148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4" sqref="B4"/>
    </sheetView>
  </sheetViews>
  <sheetFormatPr defaultColWidth="8.875" defaultRowHeight="13.5"/>
  <cols>
    <col min="1" max="1" width="49.125" bestFit="1" customWidth="1"/>
    <col min="2" max="2" width="9.125" customWidth="1"/>
  </cols>
  <sheetData>
    <row r="1" spans="1:8">
      <c r="H1" s="2" t="s">
        <v>6</v>
      </c>
    </row>
    <row r="2" spans="1:8">
      <c r="A2" s="3" t="s">
        <v>7</v>
      </c>
    </row>
    <row r="3" spans="1:8">
      <c r="A3" t="s">
        <v>68</v>
      </c>
      <c r="B3" s="4" t="s">
        <v>72</v>
      </c>
      <c r="C3" s="4" t="s">
        <v>71</v>
      </c>
      <c r="D3" s="4" t="s">
        <v>69</v>
      </c>
    </row>
    <row r="4" spans="1:8">
      <c r="A4" t="s">
        <v>8</v>
      </c>
      <c r="B4" s="4" t="s">
        <v>70</v>
      </c>
      <c r="C4" s="4" t="s">
        <v>73</v>
      </c>
      <c r="D4" s="4"/>
    </row>
    <row r="5" spans="1:8">
      <c r="B5" s="4"/>
      <c r="C5" s="4"/>
      <c r="D5" s="4"/>
    </row>
    <row r="7" spans="1:8">
      <c r="A7" s="3" t="s">
        <v>9</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10</v>
      </c>
    </row>
    <row r="18" spans="1:1">
      <c r="A18" t="s">
        <v>11</v>
      </c>
    </row>
    <row r="21" spans="1:1">
      <c r="A21" t="s">
        <v>78</v>
      </c>
    </row>
    <row r="22" spans="1:1">
      <c r="A22" t="s">
        <v>75</v>
      </c>
    </row>
    <row r="23" spans="1:1">
      <c r="A23" t="s">
        <v>50</v>
      </c>
    </row>
    <row r="24" spans="1:1">
      <c r="A24" t="s">
        <v>76</v>
      </c>
    </row>
    <row r="25" spans="1:1">
      <c r="A25" t="s">
        <v>51</v>
      </c>
    </row>
    <row r="26" spans="1:1">
      <c r="A26" t="s">
        <v>66</v>
      </c>
    </row>
    <row r="27" spans="1:1">
      <c r="A27" t="s">
        <v>65</v>
      </c>
    </row>
    <row r="28" spans="1:1">
      <c r="A28" t="s">
        <v>64</v>
      </c>
    </row>
    <row r="29" spans="1:1">
      <c r="A29" t="s">
        <v>52</v>
      </c>
    </row>
    <row r="30" spans="1:1">
      <c r="A30" t="s">
        <v>53</v>
      </c>
    </row>
    <row r="31" spans="1:1">
      <c r="A31" t="s">
        <v>56</v>
      </c>
    </row>
    <row r="32" spans="1:1">
      <c r="A32" t="s">
        <v>55</v>
      </c>
    </row>
    <row r="33" spans="1:1">
      <c r="A33" t="s">
        <v>54</v>
      </c>
    </row>
    <row r="34" spans="1:1">
      <c r="A34" t="s">
        <v>57</v>
      </c>
    </row>
    <row r="35" spans="1:1">
      <c r="A35" t="s">
        <v>58</v>
      </c>
    </row>
    <row r="36" spans="1:1">
      <c r="A36" t="s">
        <v>59</v>
      </c>
    </row>
    <row r="37" spans="1:1">
      <c r="A37" t="s">
        <v>60</v>
      </c>
    </row>
    <row r="38" spans="1:1">
      <c r="A38" t="s">
        <v>61</v>
      </c>
    </row>
    <row r="39" spans="1:1">
      <c r="A39" t="s">
        <v>62</v>
      </c>
    </row>
    <row r="40" spans="1:1">
      <c r="A40" t="s">
        <v>63</v>
      </c>
    </row>
    <row r="41" spans="1:1">
      <c r="A41" t="s">
        <v>14</v>
      </c>
    </row>
    <row r="42" spans="1:1">
      <c r="A42" t="s">
        <v>15</v>
      </c>
    </row>
    <row r="43" spans="1:1">
      <c r="A43" t="s">
        <v>16</v>
      </c>
    </row>
    <row r="44" spans="1:1">
      <c r="A44" t="s">
        <v>17</v>
      </c>
    </row>
    <row r="45" spans="1:1">
      <c r="A45" t="s">
        <v>18</v>
      </c>
    </row>
    <row r="46" spans="1:1">
      <c r="A46" t="s">
        <v>19</v>
      </c>
    </row>
    <row r="47" spans="1:1">
      <c r="A47" t="s">
        <v>20</v>
      </c>
    </row>
    <row r="48" spans="1:1">
      <c r="A48" t="s">
        <v>21</v>
      </c>
    </row>
    <row r="49" spans="1:1">
      <c r="A49" t="s">
        <v>22</v>
      </c>
    </row>
    <row r="50" spans="1:1">
      <c r="A50" t="s">
        <v>23</v>
      </c>
    </row>
    <row r="51" spans="1:1">
      <c r="A51" t="s">
        <v>24</v>
      </c>
    </row>
    <row r="52" spans="1:1">
      <c r="A52" t="s">
        <v>25</v>
      </c>
    </row>
    <row r="53" spans="1:1">
      <c r="A53" t="s">
        <v>26</v>
      </c>
    </row>
    <row r="54" spans="1:1">
      <c r="A54" t="s">
        <v>27</v>
      </c>
    </row>
    <row r="55" spans="1:1">
      <c r="A55" t="s">
        <v>28</v>
      </c>
    </row>
    <row r="56" spans="1:1">
      <c r="A56" t="s">
        <v>29</v>
      </c>
    </row>
    <row r="57" spans="1:1">
      <c r="A57" t="s">
        <v>30</v>
      </c>
    </row>
    <row r="58" spans="1:1">
      <c r="A58" t="s">
        <v>31</v>
      </c>
    </row>
    <row r="59" spans="1:1">
      <c r="A59" t="s">
        <v>32</v>
      </c>
    </row>
    <row r="60" spans="1:1">
      <c r="A60" t="s">
        <v>33</v>
      </c>
    </row>
    <row r="61" spans="1:1">
      <c r="A61" t="s">
        <v>34</v>
      </c>
    </row>
    <row r="62" spans="1:1">
      <c r="A62" t="s">
        <v>35</v>
      </c>
    </row>
    <row r="63" spans="1:1">
      <c r="A63" t="s">
        <v>36</v>
      </c>
    </row>
    <row r="64" spans="1:1">
      <c r="A64" t="s">
        <v>37</v>
      </c>
    </row>
    <row r="65" spans="1:1">
      <c r="A65" t="s">
        <v>38</v>
      </c>
    </row>
    <row r="66" spans="1:1">
      <c r="A66" t="s">
        <v>39</v>
      </c>
    </row>
    <row r="67" spans="1:1">
      <c r="A67" t="s">
        <v>77</v>
      </c>
    </row>
  </sheetData>
  <phoneticPr fontId="4"/>
  <pageMargins left="0.7" right="0.7" top="0.75" bottom="0.75" header="0.3" footer="0.3"/>
  <pageSetup paperSize="9" scale="68"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(はじめにお読み下さい)申請書の使い方</vt:lpstr>
      <vt:lpstr>報告書 </vt:lpstr>
      <vt:lpstr>別添 </vt:lpstr>
      <vt:lpstr>個票1</vt:lpstr>
      <vt:lpstr>感染症対策費用助成事業明細</vt:lpstr>
      <vt:lpstr>再開環境整備助成事業明細</vt:lpstr>
      <vt:lpstr>介護慰労金事業明細</vt:lpstr>
      <vt:lpstr>計算用</vt:lpstr>
      <vt:lpstr>介護慰労金事業明細!Print_Area</vt:lpstr>
      <vt:lpstr>個票1!Print_Area</vt:lpstr>
      <vt:lpstr>'別添 '!Print_Area</vt:lpstr>
      <vt:lpstr>'報告書 '!Print_Area</vt:lpstr>
      <vt:lpstr>'(はじめにお読み下さい)申請書の使い方'!Print_Titles</vt:lpstr>
      <vt:lpstr>介護慰労金事業明細!Print_Titles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保健福祉課066</cp:lastModifiedBy>
  <cp:lastPrinted>2020-09-17T04:35:52Z</cp:lastPrinted>
  <dcterms:created xsi:type="dcterms:W3CDTF">2018-06-19T01:27:02Z</dcterms:created>
  <dcterms:modified xsi:type="dcterms:W3CDTF">2020-11-24T04:20:07Z</dcterms:modified>
</cp:coreProperties>
</file>