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D:\緊急包括支援事業\障害分記入例\"/>
    </mc:Choice>
  </mc:AlternateContent>
  <xr:revisionPtr revIDLastSave="0" documentId="13_ncr:1_{03B5C84C-1261-4D44-8187-81A55156A60C}" xr6:coauthVersionLast="45" xr6:coauthVersionMax="45" xr10:uidLastSave="{00000000-0000-0000-0000-000000000000}"/>
  <bookViews>
    <workbookView xWindow="1785" yWindow="1470" windowWidth="20730" windowHeight="11835" tabRatio="823" xr2:uid="{00000000-000D-0000-FFFF-FFFF00000000}"/>
  </bookViews>
  <sheets>
    <sheet name="（はじめにお読みください）本申請書の使い方、申請の手順" sheetId="30" r:id="rId1"/>
    <sheet name="申請書" sheetId="20" r:id="rId2"/>
    <sheet name="申請額一覧" sheetId="29" r:id="rId3"/>
    <sheet name="個票1" sheetId="19" r:id="rId4"/>
    <sheet name="個票2" sheetId="33" r:id="rId5"/>
    <sheet name="個票3" sheetId="31" r:id="rId6"/>
    <sheet name="個票4" sheetId="32" r:id="rId7"/>
    <sheet name="個票5" sheetId="35" r:id="rId8"/>
    <sheet name="職員表" sheetId="27" r:id="rId9"/>
    <sheet name="計算用" sheetId="34" state="hidden" r:id="rId10"/>
  </sheets>
  <definedNames>
    <definedName name="_xlnm.Print_Area" localSheetId="3">個票1!$A$1:$AM$71</definedName>
    <definedName name="_xlnm.Print_Area" localSheetId="4">個票2!$A$1:$AM$71</definedName>
    <definedName name="_xlnm.Print_Area" localSheetId="5">個票3!$A$1:$AM$71</definedName>
    <definedName name="_xlnm.Print_Area" localSheetId="6">個票4!$A$1:$AM$71</definedName>
    <definedName name="_xlnm.Print_Area" localSheetId="7">個票5!$A$1:$AM$71</definedName>
    <definedName name="_xlnm.Print_Area" localSheetId="8">職員表!$A$1:$S$86</definedName>
    <definedName name="_xlnm.Print_Area" localSheetId="1">申請書!$A$1:$AU$51</definedName>
    <definedName name="_xlnm.Print_Titles" localSheetId="8">職員表!$4:$5</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計算用!$A$3:$A$34</definedName>
    <definedName name="都道府県">計算用!$A$69:$A$115</definedName>
    <definedName name="番号">計算用!$A$45:$A$48</definedName>
    <definedName name="有無">計算用!$A$65:$A$66</definedName>
  </definedNames>
  <calcPr calcId="181029"/>
</workbook>
</file>

<file path=xl/calcChain.xml><?xml version="1.0" encoding="utf-8"?>
<calcChain xmlns="http://schemas.openxmlformats.org/spreadsheetml/2006/main">
  <c r="S20" i="27" l="1"/>
  <c r="S21" i="27"/>
  <c r="S22" i="27"/>
  <c r="S23" i="27"/>
  <c r="S24" i="27"/>
  <c r="S25" i="27"/>
  <c r="D12" i="29"/>
  <c r="D7" i="29"/>
  <c r="D8" i="29"/>
  <c r="D9" i="29"/>
  <c r="D11" i="29"/>
  <c r="D10" i="29"/>
  <c r="H70" i="35" l="1"/>
  <c r="X59" i="35"/>
  <c r="X58" i="35"/>
  <c r="AI52" i="35"/>
  <c r="H50" i="35"/>
  <c r="AI40" i="35"/>
  <c r="X40" i="35"/>
  <c r="H37" i="35"/>
  <c r="X25" i="35"/>
  <c r="AI52" i="31"/>
  <c r="AI52" i="19"/>
  <c r="AI52" i="32"/>
  <c r="AI24" i="35" l="1"/>
  <c r="AI26" i="35" s="1"/>
  <c r="AI57" i="35"/>
  <c r="AI59" i="35" s="1"/>
  <c r="AI40" i="32"/>
  <c r="AI40" i="31"/>
  <c r="AI40" i="33"/>
  <c r="AI40" i="19"/>
  <c r="X58" i="19" l="1"/>
  <c r="X40" i="19"/>
  <c r="X25" i="19"/>
  <c r="X58" i="33"/>
  <c r="X40" i="33"/>
  <c r="X25" i="33"/>
  <c r="X58" i="31"/>
  <c r="X40" i="31"/>
  <c r="X25" i="31"/>
  <c r="M39" i="27"/>
  <c r="M38" i="27"/>
  <c r="M37" i="27"/>
  <c r="M36" i="27"/>
  <c r="M35" i="27"/>
  <c r="M34" i="27"/>
  <c r="M33" i="27"/>
  <c r="O33" i="27" s="1"/>
  <c r="M32" i="27"/>
  <c r="O32" i="27" s="1"/>
  <c r="M31" i="27"/>
  <c r="M30" i="27"/>
  <c r="M29" i="27"/>
  <c r="M28" i="27"/>
  <c r="M27" i="27"/>
  <c r="M26" i="27"/>
  <c r="M25" i="27"/>
  <c r="O25" i="27" s="1"/>
  <c r="M24" i="27"/>
  <c r="O24" i="27" s="1"/>
  <c r="M23" i="27"/>
  <c r="M22" i="27"/>
  <c r="M21" i="27"/>
  <c r="M20" i="27"/>
  <c r="M19" i="27"/>
  <c r="M18" i="27"/>
  <c r="M17" i="27"/>
  <c r="O17" i="27" s="1"/>
  <c r="M16" i="27"/>
  <c r="O16" i="27" s="1"/>
  <c r="M15" i="27"/>
  <c r="M14" i="27"/>
  <c r="M13" i="27"/>
  <c r="M12" i="27"/>
  <c r="M11" i="27"/>
  <c r="M10" i="27"/>
  <c r="M9" i="27"/>
  <c r="O9" i="27" s="1"/>
  <c r="M8" i="27"/>
  <c r="O8" i="27" s="1"/>
  <c r="M7" i="27"/>
  <c r="O7" i="27" s="1"/>
  <c r="O14" i="27"/>
  <c r="O15" i="27"/>
  <c r="O22" i="27"/>
  <c r="O23" i="27"/>
  <c r="O28" i="27"/>
  <c r="O30" i="27"/>
  <c r="O31" i="27"/>
  <c r="O38" i="27"/>
  <c r="O39" i="27"/>
  <c r="O13" i="27"/>
  <c r="O37" i="27"/>
  <c r="O12" i="27"/>
  <c r="O29" i="27"/>
  <c r="O36" i="27"/>
  <c r="M6" i="27"/>
  <c r="O6" i="27" s="1"/>
  <c r="M40" i="27"/>
  <c r="O40" i="27" s="1"/>
  <c r="O11" i="27"/>
  <c r="O20" i="27"/>
  <c r="O21" i="27"/>
  <c r="O10" i="27"/>
  <c r="O18" i="27"/>
  <c r="O19" i="27"/>
  <c r="O26" i="27"/>
  <c r="O27" i="27"/>
  <c r="O34" i="27"/>
  <c r="O3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X58" i="32"/>
  <c r="X40" i="32"/>
  <c r="X25" i="32"/>
  <c r="A59" i="34"/>
  <c r="A57" i="34"/>
  <c r="A56" i="34"/>
  <c r="V22" i="33" l="1"/>
  <c r="AI52" i="33"/>
  <c r="H70" i="33" l="1"/>
  <c r="X59" i="33"/>
  <c r="H50" i="33"/>
  <c r="H37" i="33"/>
  <c r="AI57" i="33" l="1"/>
  <c r="AI59" i="33" s="1"/>
  <c r="AI24" i="33"/>
  <c r="AI26" i="33" s="1"/>
  <c r="H70" i="32"/>
  <c r="H50" i="32"/>
  <c r="H37" i="32"/>
  <c r="AI24" i="32" l="1"/>
  <c r="AI26" i="32" s="1"/>
  <c r="AI57" i="32"/>
  <c r="AI59" i="32" s="1"/>
  <c r="H70" i="31" l="1"/>
  <c r="AI57" i="31"/>
  <c r="AI59" i="31" s="1"/>
  <c r="H50" i="31"/>
  <c r="H37" i="31"/>
  <c r="AI24" i="31" l="1"/>
  <c r="AI26" i="31" s="1"/>
  <c r="X59" i="32" l="1"/>
  <c r="X59" i="31"/>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F38" i="27" s="1"/>
  <c r="S38" i="27" s="1"/>
  <c r="E39" i="27"/>
  <c r="E40" i="27"/>
  <c r="E41" i="27"/>
  <c r="E42" i="27"/>
  <c r="E43" i="27"/>
  <c r="F43" i="27" s="1"/>
  <c r="S43" i="27" s="1"/>
  <c r="S44" i="27"/>
  <c r="S45" i="27"/>
  <c r="E46" i="27"/>
  <c r="F46" i="27" s="1"/>
  <c r="S46" i="27" s="1"/>
  <c r="E47" i="27"/>
  <c r="F47" i="27" s="1"/>
  <c r="S47" i="27" s="1"/>
  <c r="E48" i="27"/>
  <c r="F48" i="27"/>
  <c r="S48" i="27" s="1"/>
  <c r="E49" i="27"/>
  <c r="F49" i="27" s="1"/>
  <c r="S49" i="27" s="1"/>
  <c r="E50" i="27"/>
  <c r="F50" i="27" s="1"/>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c r="S64" i="27" s="1"/>
  <c r="E65" i="27"/>
  <c r="F65" i="27" s="1"/>
  <c r="S65" i="27" s="1"/>
  <c r="E66" i="27"/>
  <c r="F66" i="27" s="1"/>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s="1"/>
  <c r="S78" i="27" s="1"/>
  <c r="E79" i="27"/>
  <c r="F79" i="27" s="1"/>
  <c r="S79" i="27" s="1"/>
  <c r="E80" i="27"/>
  <c r="F80" i="27"/>
  <c r="S80" i="27" s="1"/>
  <c r="E81" i="27"/>
  <c r="F81" i="27" s="1"/>
  <c r="S81" i="27" s="1"/>
  <c r="E82" i="27"/>
  <c r="F82" i="27" s="1"/>
  <c r="S82" i="27" s="1"/>
  <c r="E83" i="27"/>
  <c r="F83" i="27" s="1"/>
  <c r="S83" i="27" s="1"/>
  <c r="E84" i="27"/>
  <c r="F84" i="27" s="1"/>
  <c r="S84" i="27" s="1"/>
  <c r="E85" i="27"/>
  <c r="F85" i="27" s="1"/>
  <c r="S85" i="27" s="1"/>
  <c r="E6" i="27"/>
  <c r="F13" i="29"/>
  <c r="F42" i="27" l="1"/>
  <c r="S42" i="27" s="1"/>
  <c r="F41" i="27"/>
  <c r="S41" i="27" s="1"/>
  <c r="F37" i="27"/>
  <c r="S37" i="27" s="1"/>
  <c r="F24" i="27"/>
  <c r="F22" i="27"/>
  <c r="F40" i="27"/>
  <c r="S40" i="27" s="1"/>
  <c r="F30" i="27"/>
  <c r="S30" i="27" s="1"/>
  <c r="F21" i="27"/>
  <c r="F14" i="27"/>
  <c r="S14" i="27" s="1"/>
  <c r="F39" i="27"/>
  <c r="S39" i="27" s="1"/>
  <c r="F32" i="27"/>
  <c r="S32" i="27" s="1"/>
  <c r="F23" i="27"/>
  <c r="F16" i="27"/>
  <c r="S16" i="27" s="1"/>
  <c r="F13" i="27"/>
  <c r="S13" i="27" s="1"/>
  <c r="F35" i="27"/>
  <c r="S35" i="27" s="1"/>
  <c r="F29" i="27"/>
  <c r="S29" i="27" s="1"/>
  <c r="F25" i="27"/>
  <c r="F19" i="27"/>
  <c r="S19" i="27" s="1"/>
  <c r="F12" i="27"/>
  <c r="S12" i="27" s="1"/>
  <c r="F33" i="27"/>
  <c r="S33" i="27" s="1"/>
  <c r="F27" i="27"/>
  <c r="S27" i="27" s="1"/>
  <c r="F17" i="27"/>
  <c r="S17" i="27" s="1"/>
  <c r="F36" i="27"/>
  <c r="S36" i="27" s="1"/>
  <c r="F26" i="27"/>
  <c r="S26" i="27" s="1"/>
  <c r="F20" i="27"/>
  <c r="F34" i="27"/>
  <c r="S34" i="27" s="1"/>
  <c r="F31" i="27"/>
  <c r="S31" i="27" s="1"/>
  <c r="F28" i="27"/>
  <c r="S28" i="27" s="1"/>
  <c r="F18" i="27"/>
  <c r="S18" i="27" s="1"/>
  <c r="F15" i="27"/>
  <c r="S15" i="27" s="1"/>
  <c r="F11" i="27"/>
  <c r="S11" i="27" s="1"/>
  <c r="F8" i="27"/>
  <c r="S8" i="27" s="1"/>
  <c r="F10" i="27"/>
  <c r="S10" i="27" s="1"/>
  <c r="F9" i="27"/>
  <c r="S9" i="27" s="1"/>
  <c r="F6" i="27"/>
  <c r="S6" i="27" s="1"/>
  <c r="F7" i="27"/>
  <c r="S7" i="27" s="1"/>
  <c r="H50" i="19" l="1"/>
  <c r="I9" i="29"/>
  <c r="I11" i="29"/>
  <c r="I18" i="29"/>
  <c r="I17" i="29"/>
  <c r="I12" i="29"/>
  <c r="I13" i="29"/>
  <c r="I19" i="29"/>
  <c r="I14" i="29"/>
  <c r="I15" i="29"/>
  <c r="I16" i="29"/>
  <c r="I10" i="29"/>
  <c r="M41" i="27" l="1"/>
  <c r="O41" i="27" s="1"/>
  <c r="M42" i="27"/>
  <c r="O42" i="27" s="1"/>
  <c r="M43" i="27"/>
  <c r="O43" i="27" s="1"/>
  <c r="M44" i="27"/>
  <c r="O44" i="27" s="1"/>
  <c r="M45" i="27"/>
  <c r="O45" i="27" s="1"/>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K8" i="29"/>
  <c r="J9" i="29"/>
  <c r="J12" i="29"/>
  <c r="K18" i="29"/>
  <c r="H17" i="29"/>
  <c r="M16" i="29"/>
  <c r="J14" i="29"/>
  <c r="J6" i="29"/>
  <c r="K11" i="29"/>
  <c r="L16" i="29"/>
  <c r="M7" i="29"/>
  <c r="L11" i="29"/>
  <c r="L9" i="29"/>
  <c r="K14" i="29"/>
  <c r="H16" i="29"/>
  <c r="M11" i="29"/>
  <c r="M14" i="29"/>
  <c r="K9" i="29"/>
  <c r="H10" i="29"/>
  <c r="L13" i="29"/>
  <c r="H14" i="29"/>
  <c r="K16" i="29"/>
  <c r="M15" i="29"/>
  <c r="F6" i="29"/>
  <c r="J18" i="29"/>
  <c r="L8" i="29"/>
  <c r="L19" i="29"/>
  <c r="L18" i="29"/>
  <c r="J15" i="29"/>
  <c r="L10" i="29"/>
  <c r="K7" i="29"/>
  <c r="H9" i="29"/>
  <c r="K6" i="29"/>
  <c r="M13" i="29"/>
  <c r="J7" i="29"/>
  <c r="K19" i="29"/>
  <c r="H15" i="29"/>
  <c r="H18" i="29"/>
  <c r="J11" i="29"/>
  <c r="H12" i="29"/>
  <c r="L17" i="29"/>
  <c r="J13" i="29"/>
  <c r="H11" i="29"/>
  <c r="L6" i="29"/>
  <c r="L14" i="29"/>
  <c r="M12" i="29"/>
  <c r="K13" i="29"/>
  <c r="M9" i="29"/>
  <c r="J17" i="29"/>
  <c r="L12" i="29"/>
  <c r="M6" i="29"/>
  <c r="J19" i="29"/>
  <c r="M8" i="29"/>
  <c r="K15" i="29"/>
  <c r="F5" i="29"/>
  <c r="K10" i="29"/>
  <c r="K17" i="29"/>
  <c r="M17" i="29"/>
  <c r="L7" i="29"/>
  <c r="M18" i="29"/>
  <c r="M19" i="29"/>
  <c r="J10" i="29"/>
  <c r="M10" i="29"/>
  <c r="L15" i="29"/>
  <c r="J8" i="29"/>
  <c r="H13" i="29"/>
  <c r="K12" i="29"/>
  <c r="H19" i="29"/>
  <c r="J16" i="29"/>
  <c r="M22" i="35" l="1"/>
  <c r="V22" i="35"/>
  <c r="M22" i="32"/>
  <c r="V22" i="32"/>
  <c r="V22" i="19"/>
  <c r="M22" i="33"/>
  <c r="M22" i="19"/>
  <c r="M22" i="31"/>
  <c r="V22" i="31"/>
  <c r="N16" i="29"/>
  <c r="G16" i="29" s="1"/>
  <c r="N15" i="29"/>
  <c r="G15" i="29" s="1"/>
  <c r="N17" i="29"/>
  <c r="G17" i="29" s="1"/>
  <c r="N9" i="29"/>
  <c r="G9" i="29" s="1"/>
  <c r="N7" i="29"/>
  <c r="G7" i="29" s="1"/>
  <c r="N12" i="29"/>
  <c r="G12" i="29" s="1"/>
  <c r="N14" i="29"/>
  <c r="G14" i="29" s="1"/>
  <c r="N19" i="29"/>
  <c r="G19" i="29" s="1"/>
  <c r="N11" i="29"/>
  <c r="G11" i="29" s="1"/>
  <c r="N13" i="29"/>
  <c r="G13" i="29" s="1"/>
  <c r="N18" i="29"/>
  <c r="G18" i="29" s="1"/>
  <c r="N10" i="29"/>
  <c r="G10" i="29" s="1"/>
  <c r="F11" i="29"/>
  <c r="F14" i="29"/>
  <c r="L5" i="29"/>
  <c r="F9" i="29"/>
  <c r="F15" i="29"/>
  <c r="F7" i="29"/>
  <c r="F10" i="29"/>
  <c r="F8" i="29"/>
  <c r="F12" i="29"/>
  <c r="F17" i="29"/>
  <c r="F19" i="29"/>
  <c r="F18" i="29"/>
  <c r="F16" i="29"/>
  <c r="AI21" i="32" l="1"/>
  <c r="AO22" i="32"/>
  <c r="AI21" i="35"/>
  <c r="AO22" i="35"/>
  <c r="AI21" i="19"/>
  <c r="AI21" i="33"/>
  <c r="AO22" i="33"/>
  <c r="AI21" i="31"/>
  <c r="AO22" i="31"/>
  <c r="X59" i="19"/>
  <c r="H8" i="29"/>
  <c r="I7" i="29"/>
  <c r="I8" i="29"/>
  <c r="H6" i="29"/>
  <c r="I6" i="29"/>
  <c r="N8" i="29" l="1"/>
  <c r="G8" i="29" s="1"/>
  <c r="N6" i="29"/>
  <c r="G6" i="29" s="1"/>
  <c r="AH19" i="20"/>
  <c r="K5" i="29"/>
  <c r="AH18" i="20" l="1"/>
  <c r="A6" i="30"/>
  <c r="A7" i="30" s="1"/>
  <c r="A8" i="30" s="1"/>
  <c r="A9" i="30" s="1"/>
  <c r="A10" i="30" s="1"/>
  <c r="A11" i="30" s="1"/>
  <c r="A12" i="30" s="1"/>
  <c r="A13" i="30" s="1"/>
  <c r="A14" i="30" s="1"/>
  <c r="H70" i="19" l="1"/>
  <c r="AO22" i="19" l="1"/>
  <c r="H37" i="19"/>
  <c r="AI24" i="19" s="1"/>
  <c r="J5" i="29"/>
  <c r="I5" i="29"/>
  <c r="H5" i="29"/>
  <c r="AH17" i="20" l="1"/>
  <c r="AI57" i="19"/>
  <c r="D14" i="29"/>
  <c r="C13" i="29"/>
  <c r="E12" i="29"/>
  <c r="C18" i="29"/>
  <c r="E19" i="29"/>
  <c r="B14" i="29"/>
  <c r="C8" i="29"/>
  <c r="E17" i="29"/>
  <c r="B5" i="29"/>
  <c r="M5" i="29"/>
  <c r="E18" i="29"/>
  <c r="E13" i="29"/>
  <c r="C10" i="29"/>
  <c r="B12" i="29"/>
  <c r="B17" i="29"/>
  <c r="E5" i="29"/>
  <c r="E6" i="29"/>
  <c r="B8" i="29"/>
  <c r="C16" i="29"/>
  <c r="D16" i="29"/>
  <c r="D18" i="29"/>
  <c r="E16" i="29"/>
  <c r="E11" i="29"/>
  <c r="B7" i="29"/>
  <c r="B16" i="29"/>
  <c r="C9" i="29"/>
  <c r="B13" i="29"/>
  <c r="B11" i="29"/>
  <c r="D15" i="29"/>
  <c r="E9" i="29"/>
  <c r="B15" i="29"/>
  <c r="D5" i="29"/>
  <c r="B6" i="29"/>
  <c r="E15" i="29"/>
  <c r="C7" i="29"/>
  <c r="D17" i="29"/>
  <c r="C6" i="29"/>
  <c r="B18" i="29"/>
  <c r="E14" i="29"/>
  <c r="B9" i="29"/>
  <c r="D19" i="29"/>
  <c r="B19" i="29"/>
  <c r="E7" i="29"/>
  <c r="D13" i="29"/>
  <c r="E10" i="29"/>
  <c r="C17" i="29"/>
  <c r="C19" i="29"/>
  <c r="E8" i="29"/>
  <c r="B10" i="29"/>
  <c r="D6" i="29"/>
  <c r="C5" i="29"/>
  <c r="C11" i="29"/>
  <c r="C12" i="29"/>
  <c r="C15" i="29"/>
  <c r="C14"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26" i="19"/>
  <c r="G5" i="29" l="1"/>
  <c r="S6" i="29"/>
  <c r="AI5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kemuwata</author>
  </authors>
  <commentList>
    <comment ref="AG6" authorId="0" shapeId="0" xr:uid="{26A6C1CE-3C4C-458D-B6A7-5416D61E8748}">
      <text>
        <r>
          <rPr>
            <b/>
            <sz val="9"/>
            <color indexed="81"/>
            <rFont val="MS P ゴシック"/>
            <family val="3"/>
            <charset val="128"/>
          </rPr>
          <t>初期状態で入力されている（法人名）（役職・代表者名）は消した上で入力してください。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 authorId="0" shapeId="0" xr:uid="{00000000-0006-0000-0200-00000100000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xr:uid="{00000000-0006-0000-0200-00000200000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kemuwata</author>
    <author>厚生労働省ネットワークシステム</author>
  </authors>
  <commentList>
    <comment ref="L10" authorId="0" shapeId="0" xr:uid="{DA6BC0F0-511E-46FC-A9E1-EEFD7C34407E}">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 xml:space="preserve">（様式３）職員表の記載と一致するよう正確に記入してください。「提供サービス」は基本的にプルダウンで選択できますが、直接入力する場合は次の点に注意してください。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t>
        </r>
      </text>
    </comment>
    <comment ref="AV10" authorId="1" shapeId="0" xr:uid="{00000000-0006-0000-0300-000001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300-000002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00000000-0006-0000-0300-00000300000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00000000-0006-0000-0300-000004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300-000005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300-000006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300-000007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300-000008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kemuwata</author>
    <author>厚生労働省ネットワークシステム</author>
  </authors>
  <commentList>
    <comment ref="L10" authorId="0" shapeId="0" xr:uid="{4EB3D908-CF82-4AF0-830A-047B6ECB0C32}">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 xml:space="preserve">（様式３）職員表の記載と一致するよう正確に記入してください。「提供サービス」は基本的にプルダウンで選択できますが、直接入力する場合は次の点に注意してください。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t>
        </r>
      </text>
    </comment>
    <comment ref="AV10" authorId="1" shapeId="0" xr:uid="{2CB1F823-A161-4855-BD34-BEBAEEB18593}">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3B679AE0-F668-4A7A-9B46-111DC1EA384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CCE10FD0-7142-4298-813A-DF31394919B8}">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6B3D7B7A-F645-40E2-AA16-E33D7D529AF6}">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EE7A61DD-556B-4574-8598-2F32EC0FFB71}">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32472210-0106-40EE-B22D-C960CD8120B2}">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5BE62C86-436F-4597-8F99-414F5DEDE62D}">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4C7327DC-370F-4D7C-9F49-4164D129A178}">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kemuwata</author>
    <author>厚生労働省ネットワークシステム</author>
  </authors>
  <commentList>
    <comment ref="L10" authorId="0" shapeId="0" xr:uid="{D21C7076-4F78-447E-A760-55BDDC30E954}">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 xml:space="preserve">（様式３）職員表の記載と一致するよう正確に記入してください。「提供サービス」は基本的にプルダウンで選択できますが、直接入力する場合は次の点に注意してください。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t>
        </r>
      </text>
    </comment>
    <comment ref="AV10" authorId="1" shapeId="0" xr:uid="{00000000-0006-0000-0400-000001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400-000002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00000000-0006-0000-0400-00000300000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00000000-0006-0000-0400-000004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400-000005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400-000006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400-000007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400-000008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kemuwata</author>
    <author>厚生労働省ネットワークシステム</author>
  </authors>
  <commentList>
    <comment ref="L10" authorId="0" shapeId="0" xr:uid="{BF462BE1-0B45-41F6-8E36-3FE4DDF2804F}">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 xml:space="preserve">（様式３）職員表の記載と一致するよう正確に記入してください。「提供サービス」は基本的にプルダウンで選択できますが、直接入力する場合は次の点に注意してください。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t>
        </r>
      </text>
    </comment>
    <comment ref="AV10" authorId="1" shapeId="0" xr:uid="{00000000-0006-0000-0500-000001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500-000002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00000000-0006-0000-0500-00000300000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00000000-0006-0000-0500-000004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500-000005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500-000006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500-000007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500-000008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kemuwata</author>
    <author>厚生労働省ネットワークシステム</author>
  </authors>
  <commentList>
    <comment ref="L10" authorId="0" shapeId="0" xr:uid="{0163C27E-6CE5-40D0-BA3F-AB50B44E187C}">
      <text>
        <r>
          <rPr>
            <b/>
            <sz val="9"/>
            <color indexed="81"/>
            <rFont val="MS P ゴシック"/>
            <family val="3"/>
            <charset val="128"/>
          </rPr>
          <t>「事業所番号」と「提供サービス」を入力することにより、（様式３）障害福祉慰労金受給職員から両者が一致する職員に係る「慰労金の区分・人数」が自動集計されます。
（様式３）職員表の記載と一致するよう正確に記入してください。「提供サービス」は基本的にプルダウンで選択できますが、直接入力する場合は次の点に注意してください。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t>
        </r>
        <r>
          <rPr>
            <sz val="9"/>
            <color indexed="81"/>
            <rFont val="MS P ゴシック"/>
            <family val="3"/>
            <charset val="128"/>
          </rPr>
          <t xml:space="preserve">
</t>
        </r>
      </text>
    </comment>
    <comment ref="AV10" authorId="1" shapeId="0" xr:uid="{3E09BE41-16C3-4732-979A-44F523256838}">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EAF1B228-BE9F-4A54-92F1-E04C11977F5D}">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400C7063-C035-4FD5-A205-6A6A88E5FC4F}">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3719DA0B-1110-42AF-83E4-230CF50A9E03}">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8A07DE8E-BC10-48E5-82B4-6391AD448289}">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AE3ECB3C-09C8-4475-B9C9-9B31E0FB4974}">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BA029200-B472-4254-BE5E-F3B2E0933DEE}">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6F4847D7-771B-4310-B899-8E12DDE6C222}">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kemuwata</author>
    <author>kiku</author>
  </authors>
  <commentList>
    <comment ref="B4" authorId="0" shapeId="0" xr:uid="{C4227E38-56DA-4993-A51E-6215252B452B}">
      <text>
        <r>
          <rPr>
            <b/>
            <sz val="9"/>
            <color indexed="81"/>
            <rFont val="MS P ゴシック"/>
            <family val="3"/>
            <charset val="128"/>
          </rPr>
          <t>「氏名（漢字）」：
・姓と名の間はスペースを空けないで下さい。</t>
        </r>
        <r>
          <rPr>
            <sz val="9"/>
            <color indexed="81"/>
            <rFont val="MS P ゴシック"/>
            <family val="3"/>
            <charset val="128"/>
          </rPr>
          <t xml:space="preserve">
</t>
        </r>
      </text>
    </comment>
    <comment ref="C4" authorId="0" shapeId="0" xr:uid="{781CF560-4470-4341-8C15-DFB2093A50AD}">
      <text>
        <r>
          <rPr>
            <b/>
            <sz val="9"/>
            <color indexed="81"/>
            <rFont val="MS P ゴシック"/>
            <family val="3"/>
            <charset val="128"/>
          </rPr>
          <t>「氏名（全角カナ）」
・全角カタカナ
・姓と名の間はスペースを空けないで下さい。</t>
        </r>
        <r>
          <rPr>
            <sz val="9"/>
            <color indexed="81"/>
            <rFont val="MS P ゴシック"/>
            <family val="3"/>
            <charset val="128"/>
          </rPr>
          <t xml:space="preserve">
</t>
        </r>
      </text>
    </comment>
    <comment ref="D4" authorId="1" shapeId="0" xr:uid="{00000000-0006-0000-0600-000001000000}">
      <text>
        <r>
          <rPr>
            <b/>
            <sz val="9"/>
            <color indexed="81"/>
            <rFont val="MS P ゴシック"/>
            <family val="3"/>
            <charset val="128"/>
          </rPr>
          <t xml:space="preserve">「生年月日（西暦）」：
「西暦/月/日」（yyyy/mm/dd）と入力してください。
（例）
1985/10/19
（正しくない例）
19851019
1985.10.19
</t>
        </r>
      </text>
    </comment>
    <comment ref="H4" authorId="1" shapeId="0" xr:uid="{00000000-0006-0000-0600-000002000000}">
      <text>
        <r>
          <rPr>
            <b/>
            <sz val="9"/>
            <color indexed="81"/>
            <rFont val="MS P ゴシック"/>
            <family val="3"/>
            <charset val="128"/>
          </rPr>
          <t>「主たる勤務先」：
慰労金は、本欄に記入された事業所に振り込まれ、当該事業所から支給されます。
「事業所番号」「提供サービス」は個票●の記載と一致するよう正確に記入してください。直接入力する場合は次の点に注意してください。
・サービス名称を短縮しないこと
・スペースを使わないこと
・アルファベット（Ａ、Ｂ）は全角大文字を使用すること</t>
        </r>
      </text>
    </comment>
    <comment ref="K4" authorId="1" shapeId="0" xr:uid="{00000000-0006-0000-0600-000003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1" shapeId="0" xr:uid="{00000000-0006-0000-0600-000004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1" shapeId="0" xr:uid="{00000000-0006-0000-0600-000005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<sst xmlns="http://schemas.openxmlformats.org/spreadsheetml/2006/main" count="1329" uniqueCount="427">
  <si>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</si>
  <si>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</si>
  <si>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</si>
  <si>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</si>
  <si>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</si>
  <si>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</si>
  <si>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</si>
  <si>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</si>
  <si>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</si>
  <si>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</si>
  <si>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</si>
  <si>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</si>
  <si>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</si>
  <si>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</si>
  <si>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</si>
  <si>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</si>
  <si>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</si>
  <si>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</si>
  <si>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</si>
  <si>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</si>
  <si>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</si>
  <si>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</si>
  <si>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</si>
  <si>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</si>
  <si>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</si>
  <si>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</si>
  <si>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</si>
  <si>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</si>
  <si>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</si>
  <si>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</si>
  <si>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</si>
  <si>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</si>
  <si>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</si>
  <si>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</si>
  <si>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</si>
  <si>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</si>
  <si>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</si>
  <si>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</si>
  <si>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</si>
  <si>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</si>
  <si>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</si>
  <si>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</si>
  <si>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</si>
  <si>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</si>
  <si>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</si>
  <si>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共通</t>
    <rPh sb="0" eb="2">
      <t>キョウツウ</t>
    </rPh>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</si>
  <si>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</si>
  <si>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</si>
  <si>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</si>
  <si>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</si>
  <si>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</si>
  <si>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</si>
  <si>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</si>
  <si>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</si>
  <si>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</si>
  <si>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</si>
  <si>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</si>
  <si>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</si>
  <si>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</si>
  <si>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</si>
  <si>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</si>
  <si>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</si>
  <si>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</si>
  <si>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</si>
  <si>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</si>
  <si>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</si>
  <si>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</si>
  <si>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</si>
  <si>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</si>
  <si>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</si>
  <si>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</si>
  <si>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</si>
  <si>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</si>
  <si>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</si>
  <si>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</si>
  <si>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</si>
  <si>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</si>
  <si>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</si>
  <si>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</si>
  <si>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</si>
  <si>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</si>
  <si>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</si>
  <si>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</si>
  <si>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</si>
  <si>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</si>
  <si>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</si>
  <si>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</si>
  <si>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</si>
  <si>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</si>
  <si>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</si>
  <si>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</si>
  <si>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</si>
  <si>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</si>
  <si>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</si>
  <si>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</si>
  <si>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</si>
  <si>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</si>
  <si>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</si>
  <si>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</si>
  <si>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</si>
  <si>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</si>
  <si>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</si>
  <si>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</si>
  <si>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</si>
  <si>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</si>
  <si>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</si>
  <si>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</si>
  <si>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口座情報</t>
    <rPh sb="0" eb="2">
      <t>コウザ</t>
    </rPh>
    <rPh sb="2" eb="4">
      <t>ジョウホウ</t>
    </rPh>
    <phoneticPr fontId="4"/>
  </si>
  <si>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4"/>
  </si>
  <si>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</si>
  <si>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</si>
  <si>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</si>
  <si>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</si>
  <si>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</si>
  <si>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</si>
  <si>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</si>
  <si>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</si>
  <si>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</si>
  <si>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</si>
  <si>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</si>
  <si>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</si>
  <si>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</si>
  <si>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</si>
  <si>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</si>
  <si>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</si>
  <si>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</si>
  <si>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</si>
  <si>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</si>
  <si>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</si>
  <si>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</si>
  <si>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</si>
  <si>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</si>
  <si>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</si>
  <si>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</si>
  <si>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</si>
  <si>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</si>
  <si>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</si>
  <si>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</si>
  <si>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</si>
  <si>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</si>
  <si>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</si>
  <si>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</si>
  <si>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</si>
  <si>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</si>
  <si>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</si>
  <si>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</si>
  <si>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</si>
  <si>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</si>
  <si>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</si>
  <si>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</si>
  <si>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</si>
  <si>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</si>
  <si>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</si>
  <si>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</si>
  <si>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</si>
  <si>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</si>
  <si>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</si>
  <si>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</si>
  <si>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施設入所支援</t>
    <rPh sb="0" eb="2">
      <t>シセツ</t>
    </rPh>
    <rPh sb="2" eb="4">
      <t>ニュウショ</t>
    </rPh>
    <rPh sb="4" eb="6">
      <t>シエン</t>
    </rPh>
    <phoneticPr fontId="2"/>
  </si>
  <si>
    <t>居宅介護</t>
    <rPh sb="0" eb="2">
      <t>キョタク</t>
    </rPh>
    <rPh sb="2" eb="4">
      <t>カイゴ</t>
    </rPh>
    <phoneticPr fontId="2"/>
  </si>
  <si>
    <t>重度訪問介護</t>
    <rPh sb="0" eb="2">
      <t>ジュウド</t>
    </rPh>
    <rPh sb="2" eb="4">
      <t>ホウモン</t>
    </rPh>
    <rPh sb="4" eb="6">
      <t>カイゴ</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</si>
  <si>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</si>
  <si>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</si>
  <si>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</si>
  <si>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</si>
  <si>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</si>
  <si>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</si>
  <si>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</si>
  <si>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</si>
  <si>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</si>
  <si>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</si>
  <si>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</si>
  <si>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</si>
  <si>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</si>
  <si>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</si>
  <si>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</si>
  <si>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</si>
  <si>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</si>
  <si>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</si>
  <si>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</si>
  <si>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</si>
  <si>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</si>
  <si>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</si>
  <si>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4"/>
  </si>
  <si>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</si>
  <si>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</si>
  <si>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</si>
  <si>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</si>
  <si>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</si>
  <si>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</si>
  <si>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</si>
  <si>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</si>
  <si>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</si>
  <si>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</si>
  <si>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</si>
  <si>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</si>
  <si>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</si>
  <si>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</si>
  <si>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</si>
  <si>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</si>
  <si>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</si>
  <si>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</si>
  <si>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</si>
  <si>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</si>
  <si>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代表となる
法人名</t>
    <rPh sb="0" eb="2">
      <t>ダイヒョウ</t>
    </rPh>
    <rPh sb="6" eb="8">
      <t>ホウジン</t>
    </rPh>
    <rPh sb="8" eb="9">
      <t>メイ</t>
    </rPh>
    <phoneticPr fontId="4"/>
  </si>
  <si>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4"/>
  </si>
  <si>
    <t>　</t>
    <phoneticPr fontId="4"/>
  </si>
  <si>
    <t>（注）行が不足する場合には適宜行を追加して差し支えないが、列の挿入は絶対に行わないこと。</t>
    <rPh sb="1" eb="2">
      <t>チュウ</t>
    </rPh>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</si>
  <si>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</si>
  <si>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宿泊型自立訓練</t>
    <rPh sb="0" eb="3">
      <t>シュクハクガタ</t>
    </rPh>
    <rPh sb="3" eb="5">
      <t>ジリツ</t>
    </rPh>
    <rPh sb="5" eb="7">
      <t>クンレン</t>
    </rPh>
    <phoneticPr fontId="4"/>
  </si>
  <si>
    <t>提供サービス</t>
    <rPh sb="0" eb="2">
      <t>テイキョウ</t>
    </rPh>
    <phoneticPr fontId="4"/>
  </si>
  <si>
    <t>陽性者(濃厚接触者)発生施設</t>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</si>
  <si>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</si>
  <si>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</si>
  <si>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</si>
  <si>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申請書に、申請者の法人名、代表者名、日付、申請内容に関する問い合わせ先（申請書右下部分）を入力</t>
    <rPh sb="0" eb="3">
      <t>シンセイショ</t>
    </rPh>
    <rPh sb="5" eb="8">
      <t>シンセイシャ</t>
    </rPh>
    <rPh sb="9" eb="11">
      <t>ホウジン</t>
    </rPh>
    <rPh sb="11" eb="12">
      <t>メイ</t>
    </rPh>
    <rPh sb="13" eb="16">
      <t>ダイヒョウシャ</t>
    </rPh>
    <rPh sb="16" eb="17">
      <t>メイ</t>
    </rPh>
    <rPh sb="18" eb="20">
      <t>ヒヅケ</t>
    </rPh>
    <rPh sb="21" eb="23">
      <t>シンセイ</t>
    </rPh>
    <rPh sb="23" eb="25">
      <t>ナイヨウ</t>
    </rPh>
    <rPh sb="26" eb="27">
      <t>カン</t>
    </rPh>
    <rPh sb="29" eb="30">
      <t>ト</t>
    </rPh>
    <rPh sb="31" eb="32">
      <t>ア</t>
    </rPh>
    <rPh sb="34" eb="35">
      <t>サキ</t>
    </rPh>
    <rPh sb="36" eb="39">
      <t>シンセイショ</t>
    </rPh>
    <rPh sb="39" eb="41">
      <t>ミギシタ</t>
    </rPh>
    <rPh sb="41" eb="43">
      <t>ブブン</t>
    </rPh>
    <rPh sb="45" eb="47">
      <t>ニュウリョク</t>
    </rPh>
    <phoneticPr fontId="4"/>
  </si>
  <si>
    <t>事業者からExcelファイルを受領し、内容を審査</t>
    <rPh sb="0" eb="3">
      <t>ジギョウシャ</t>
    </rPh>
    <rPh sb="15" eb="17">
      <t>ジュリョウ</t>
    </rPh>
    <rPh sb="19" eb="21">
      <t>ナイヨウ</t>
    </rPh>
    <rPh sb="22" eb="24">
      <t>シンサ</t>
    </rPh>
    <phoneticPr fontId="4"/>
  </si>
  <si>
    <t xml:space="preserve">都道府県等内で必要な作業を行い、事業者に助成金を交付
</t>
    <phoneticPr fontId="4"/>
  </si>
  <si>
    <t>岡山県知事</t>
    <rPh sb="0" eb="3">
      <t>オカヤマケン</t>
    </rPh>
    <rPh sb="3" eb="5">
      <t>チジ</t>
    </rPh>
    <phoneticPr fontId="4"/>
  </si>
  <si>
    <t>（様式第1号）</t>
    <rPh sb="1" eb="3">
      <t>ヨウシキ</t>
    </rPh>
    <rPh sb="3" eb="4">
      <t>ダイ</t>
    </rPh>
    <rPh sb="5" eb="6">
      <t>ゴウ</t>
    </rPh>
    <phoneticPr fontId="4"/>
  </si>
  <si>
    <t>申請法人住所</t>
    <rPh sb="0" eb="2">
      <t>シンセイ</t>
    </rPh>
    <rPh sb="2" eb="4">
      <t>ホウジン</t>
    </rPh>
    <rPh sb="4" eb="6">
      <t>ジュウショ</t>
    </rPh>
    <phoneticPr fontId="4"/>
  </si>
  <si>
    <t>〒</t>
    <phoneticPr fontId="4"/>
  </si>
  <si>
    <t>岡山はじめ</t>
    <rPh sb="0" eb="2">
      <t>オカヤマ</t>
    </rPh>
    <phoneticPr fontId="4"/>
  </si>
  <si>
    <t>オカヤマハジメ</t>
    <phoneticPr fontId="4"/>
  </si>
  <si>
    <t>岡山市北区内山下１－０－１</t>
    <rPh sb="0" eb="3">
      <t>オカヤマシ</t>
    </rPh>
    <rPh sb="3" eb="5">
      <t>キタク</t>
    </rPh>
    <rPh sb="5" eb="8">
      <t>ウチサンゲ</t>
    </rPh>
    <phoneticPr fontId="4"/>
  </si>
  <si>
    <t>岡山市北区内山下１－０－２</t>
    <rPh sb="0" eb="3">
      <t>オカヤマシ</t>
    </rPh>
    <rPh sb="3" eb="5">
      <t>キタク</t>
    </rPh>
    <rPh sb="5" eb="8">
      <t>ウチサンゲ</t>
    </rPh>
    <phoneticPr fontId="4"/>
  </si>
  <si>
    <t>岡山市北区内山下１－０－３</t>
    <rPh sb="0" eb="3">
      <t>オカヤマシ</t>
    </rPh>
    <rPh sb="3" eb="5">
      <t>キタク</t>
    </rPh>
    <rPh sb="5" eb="8">
      <t>ウチサンゲ</t>
    </rPh>
    <phoneticPr fontId="4"/>
  </si>
  <si>
    <t>岡山市北区内山下１－０－４</t>
    <rPh sb="0" eb="3">
      <t>オカヤマシ</t>
    </rPh>
    <rPh sb="3" eb="5">
      <t>キタク</t>
    </rPh>
    <rPh sb="5" eb="8">
      <t>ウチサンゲ</t>
    </rPh>
    <phoneticPr fontId="4"/>
  </si>
  <si>
    <t>岡山市北区内山下１－０－５</t>
    <rPh sb="0" eb="3">
      <t>オカヤマシ</t>
    </rPh>
    <rPh sb="3" eb="5">
      <t>キタク</t>
    </rPh>
    <rPh sb="5" eb="8">
      <t>ウチサンゲ</t>
    </rPh>
    <phoneticPr fontId="4"/>
  </si>
  <si>
    <t>明石ひかる</t>
    <rPh sb="0" eb="2">
      <t>アカシ</t>
    </rPh>
    <phoneticPr fontId="4"/>
  </si>
  <si>
    <t>山田八郎</t>
    <rPh sb="0" eb="2">
      <t>ヤマダ</t>
    </rPh>
    <rPh sb="2" eb="4">
      <t>ハチロウ</t>
    </rPh>
    <phoneticPr fontId="4"/>
  </si>
  <si>
    <t>笠岡健司</t>
    <rPh sb="0" eb="2">
      <t>カサオカ</t>
    </rPh>
    <rPh sb="2" eb="4">
      <t>ケンジ</t>
    </rPh>
    <phoneticPr fontId="4"/>
  </si>
  <si>
    <t>カサオカケンジ</t>
    <phoneticPr fontId="4"/>
  </si>
  <si>
    <t>ヤマダハチロウ</t>
    <phoneticPr fontId="4"/>
  </si>
  <si>
    <t>アカシヒカル</t>
    <phoneticPr fontId="4"/>
  </si>
  <si>
    <t>沢田あき子</t>
    <rPh sb="0" eb="2">
      <t>サワダ</t>
    </rPh>
    <rPh sb="4" eb="5">
      <t>コ</t>
    </rPh>
    <phoneticPr fontId="4"/>
  </si>
  <si>
    <t>サワダアキコ</t>
    <phoneticPr fontId="4"/>
  </si>
  <si>
    <t>3300000101</t>
    <phoneticPr fontId="4"/>
  </si>
  <si>
    <t>3300000102</t>
    <phoneticPr fontId="4"/>
  </si>
  <si>
    <t>障害者支援施設こうらくえん</t>
    <rPh sb="0" eb="3">
      <t>ショウガイシャ</t>
    </rPh>
    <rPh sb="3" eb="5">
      <t>シエン</t>
    </rPh>
    <rPh sb="5" eb="7">
      <t>シセツ</t>
    </rPh>
    <phoneticPr fontId="4"/>
  </si>
  <si>
    <t>岡山県</t>
    <rPh sb="0" eb="3">
      <t>オカヤマケン</t>
    </rPh>
    <phoneticPr fontId="4"/>
  </si>
  <si>
    <t>岡山市北区後楽園１－５</t>
    <rPh sb="0" eb="3">
      <t>オカヤマシ</t>
    </rPh>
    <rPh sb="3" eb="5">
      <t>キタク</t>
    </rPh>
    <rPh sb="5" eb="8">
      <t>コウラクエン</t>
    </rPh>
    <phoneticPr fontId="4"/>
  </si>
  <si>
    <t>086-000-0001</t>
    <phoneticPr fontId="4"/>
  </si>
  <si>
    <t>総務課</t>
    <rPh sb="0" eb="3">
      <t>ソウムカ</t>
    </rPh>
    <phoneticPr fontId="4"/>
  </si>
  <si>
    <t>✔</t>
  </si>
  <si>
    <t>岡山市北区天神町８－４８</t>
    <rPh sb="0" eb="3">
      <t>オカヤマシ</t>
    </rPh>
    <rPh sb="3" eb="5">
      <t>キタク</t>
    </rPh>
    <rPh sb="5" eb="8">
      <t>テンジンチョウ</t>
    </rPh>
    <phoneticPr fontId="4"/>
  </si>
  <si>
    <t>社会福祉法人こうらくえん</t>
    <rPh sb="0" eb="2">
      <t>シャカイ</t>
    </rPh>
    <rPh sb="2" eb="4">
      <t>フクシ</t>
    </rPh>
    <rPh sb="4" eb="6">
      <t>ホウジン</t>
    </rPh>
    <phoneticPr fontId="4"/>
  </si>
  <si>
    <t>理事長　岡山　太郎　</t>
    <rPh sb="0" eb="3">
      <t>リジチョウ</t>
    </rPh>
    <rPh sb="4" eb="6">
      <t>オカヤマ</t>
    </rPh>
    <rPh sb="7" eb="9">
      <t>タロウ</t>
    </rPh>
    <phoneticPr fontId="4"/>
  </si>
  <si>
    <t>703-8257</t>
    <phoneticPr fontId="4"/>
  </si>
  <si>
    <t>岡山市北区後楽園1-5</t>
    <rPh sb="0" eb="3">
      <t>オカヤマシ</t>
    </rPh>
    <rPh sb="3" eb="5">
      <t>キタク</t>
    </rPh>
    <rPh sb="5" eb="8">
      <t>コウラクエン</t>
    </rPh>
    <phoneticPr fontId="4"/>
  </si>
  <si>
    <t>総務課</t>
    <rPh sb="0" eb="3">
      <t>ソウムカ</t>
    </rPh>
    <phoneticPr fontId="4"/>
  </si>
  <si>
    <t>岡山はじめ</t>
    <rPh sb="0" eb="2">
      <t>オカヤマ</t>
    </rPh>
    <phoneticPr fontId="4"/>
  </si>
  <si>
    <t>086-272-0000</t>
    <phoneticPr fontId="4"/>
  </si>
  <si>
    <t>kourakuen@sample.co.jp</t>
    <phoneticPr fontId="4"/>
  </si>
  <si>
    <t>ケアステーションてんじん</t>
  </si>
  <si>
    <t>ケアステーションてんじん</t>
    <phoneticPr fontId="4"/>
  </si>
  <si>
    <t>庶務課</t>
    <rPh sb="0" eb="2">
      <t>ショム</t>
    </rPh>
    <rPh sb="2" eb="3">
      <t>カ</t>
    </rPh>
    <phoneticPr fontId="4"/>
  </si>
  <si>
    <t>感染症対策研修の講師謝金</t>
    <rPh sb="0" eb="3">
      <t>カンセンショウ</t>
    </rPh>
    <rPh sb="3" eb="5">
      <t>タイサク</t>
    </rPh>
    <rPh sb="5" eb="7">
      <t>ケンシュウ</t>
    </rPh>
    <rPh sb="8" eb="10">
      <t>コウシ</t>
    </rPh>
    <rPh sb="10" eb="12">
      <t>シャキン</t>
    </rPh>
    <phoneticPr fontId="4"/>
  </si>
  <si>
    <t>感染症対策研修の講師旅費</t>
    <rPh sb="0" eb="3">
      <t>カンセンショウ</t>
    </rPh>
    <rPh sb="3" eb="5">
      <t>タイサク</t>
    </rPh>
    <rPh sb="5" eb="7">
      <t>ケンシュウ</t>
    </rPh>
    <rPh sb="8" eb="10">
      <t>コウシ</t>
    </rPh>
    <rPh sb="10" eb="12">
      <t>リョヒ</t>
    </rPh>
    <phoneticPr fontId="4"/>
  </si>
  <si>
    <t>マスク　2000円/箱×50箱＝10万円、手指消毒用エタノール/１L　3,000円×20＝60,000円</t>
    <rPh sb="8" eb="9">
      <t>エン</t>
    </rPh>
    <rPh sb="10" eb="11">
      <t>ハコ</t>
    </rPh>
    <rPh sb="14" eb="15">
      <t>ハコ</t>
    </rPh>
    <rPh sb="18" eb="20">
      <t>マンエン</t>
    </rPh>
    <rPh sb="21" eb="23">
      <t>シュシ</t>
    </rPh>
    <rPh sb="23" eb="26">
      <t>ショウドクヨウ</t>
    </rPh>
    <rPh sb="40" eb="41">
      <t>エン</t>
    </rPh>
    <rPh sb="51" eb="52">
      <t>エン</t>
    </rPh>
    <phoneticPr fontId="4"/>
  </si>
  <si>
    <t>障害者支援施設こうらくえん</t>
  </si>
  <si>
    <t>職員６</t>
    <rPh sb="0" eb="2">
      <t>ショクイン</t>
    </rPh>
    <phoneticPr fontId="4"/>
  </si>
  <si>
    <t>ショクイン６</t>
    <phoneticPr fontId="4"/>
  </si>
  <si>
    <t>ショクイン７</t>
  </si>
  <si>
    <t>ショクイン８</t>
  </si>
  <si>
    <t>ショクイン９</t>
  </si>
  <si>
    <t>ショクイン１０</t>
  </si>
  <si>
    <t>ショクイン１１</t>
  </si>
  <si>
    <t>ショクイン１２</t>
  </si>
  <si>
    <t>ショクイン１３</t>
  </si>
  <si>
    <t>ショクイン１４</t>
  </si>
  <si>
    <t>ショクイン１５</t>
  </si>
  <si>
    <t>ショクイン１６</t>
  </si>
  <si>
    <t>ショクイン１７</t>
  </si>
  <si>
    <t>ショクイン１８</t>
  </si>
  <si>
    <t>ショクイン１９</t>
  </si>
  <si>
    <t>ショクイン２０</t>
  </si>
  <si>
    <t>ショクイン２１</t>
  </si>
  <si>
    <t>ショクイン２２</t>
  </si>
  <si>
    <t>ショクイン２３</t>
  </si>
  <si>
    <t>ショクイン２４</t>
  </si>
  <si>
    <t>ショクイン２５</t>
  </si>
  <si>
    <t>ショクイン２６</t>
  </si>
  <si>
    <t>ショクイン２７</t>
  </si>
  <si>
    <t>ショクイン２８</t>
  </si>
  <si>
    <t>ショクイン２９</t>
  </si>
  <si>
    <t>ショクイン３０</t>
  </si>
  <si>
    <t>ショクイン３１</t>
  </si>
  <si>
    <t>ショクイン３２</t>
  </si>
  <si>
    <t>ショクイン３３</t>
  </si>
  <si>
    <t>ショクイン３４</t>
  </si>
  <si>
    <t>ショクイン３５</t>
  </si>
  <si>
    <t>職員７</t>
    <rPh sb="0" eb="2">
      <t>ショクイン</t>
    </rPh>
    <phoneticPr fontId="4"/>
  </si>
  <si>
    <t>職員８</t>
    <rPh sb="0" eb="2">
      <t>ショクイン</t>
    </rPh>
    <phoneticPr fontId="4"/>
  </si>
  <si>
    <t>職員９</t>
    <rPh sb="0" eb="2">
      <t>ショクイン</t>
    </rPh>
    <phoneticPr fontId="4"/>
  </si>
  <si>
    <t>職員１０</t>
    <rPh sb="0" eb="2">
      <t>ショクイン</t>
    </rPh>
    <phoneticPr fontId="4"/>
  </si>
  <si>
    <t>職員１１</t>
    <rPh sb="0" eb="2">
      <t>ショクイン</t>
    </rPh>
    <phoneticPr fontId="4"/>
  </si>
  <si>
    <t>職員１２</t>
    <rPh sb="0" eb="2">
      <t>ショクイン</t>
    </rPh>
    <phoneticPr fontId="4"/>
  </si>
  <si>
    <t>職員１３</t>
    <rPh sb="0" eb="2">
      <t>ショクイン</t>
    </rPh>
    <phoneticPr fontId="4"/>
  </si>
  <si>
    <t>職員１４</t>
    <rPh sb="0" eb="2">
      <t>ショクイン</t>
    </rPh>
    <phoneticPr fontId="4"/>
  </si>
  <si>
    <t>職員１５</t>
    <rPh sb="0" eb="2">
      <t>ショクイン</t>
    </rPh>
    <phoneticPr fontId="4"/>
  </si>
  <si>
    <t>職員１６</t>
    <rPh sb="0" eb="2">
      <t>ショクイン</t>
    </rPh>
    <phoneticPr fontId="4"/>
  </si>
  <si>
    <t>職員１７</t>
    <rPh sb="0" eb="2">
      <t>ショクイン</t>
    </rPh>
    <phoneticPr fontId="4"/>
  </si>
  <si>
    <t>職員１８</t>
    <rPh sb="0" eb="2">
      <t>ショクイン</t>
    </rPh>
    <phoneticPr fontId="4"/>
  </si>
  <si>
    <t>職員１９</t>
    <rPh sb="0" eb="2">
      <t>ショクイン</t>
    </rPh>
    <phoneticPr fontId="4"/>
  </si>
  <si>
    <t>職員２０</t>
    <rPh sb="0" eb="2">
      <t>ショクイン</t>
    </rPh>
    <phoneticPr fontId="4"/>
  </si>
  <si>
    <t>職員２１</t>
    <rPh sb="0" eb="2">
      <t>ショクイン</t>
    </rPh>
    <phoneticPr fontId="4"/>
  </si>
  <si>
    <t>職員２２</t>
    <rPh sb="0" eb="2">
      <t>ショクイン</t>
    </rPh>
    <phoneticPr fontId="4"/>
  </si>
  <si>
    <t>職員２３</t>
    <rPh sb="0" eb="2">
      <t>ショクイン</t>
    </rPh>
    <phoneticPr fontId="4"/>
  </si>
  <si>
    <t>職員２４</t>
    <rPh sb="0" eb="2">
      <t>ショクイン</t>
    </rPh>
    <phoneticPr fontId="4"/>
  </si>
  <si>
    <t>職員２５</t>
    <rPh sb="0" eb="2">
      <t>ショクイン</t>
    </rPh>
    <phoneticPr fontId="4"/>
  </si>
  <si>
    <t>職員２６</t>
    <rPh sb="0" eb="2">
      <t>ショクイン</t>
    </rPh>
    <phoneticPr fontId="4"/>
  </si>
  <si>
    <t>職員２７</t>
    <rPh sb="0" eb="2">
      <t>ショクイン</t>
    </rPh>
    <phoneticPr fontId="4"/>
  </si>
  <si>
    <t>職員２８</t>
    <rPh sb="0" eb="2">
      <t>ショクイン</t>
    </rPh>
    <phoneticPr fontId="4"/>
  </si>
  <si>
    <t>職員２９</t>
    <rPh sb="0" eb="2">
      <t>ショクイン</t>
    </rPh>
    <phoneticPr fontId="4"/>
  </si>
  <si>
    <t>職員３０</t>
    <rPh sb="0" eb="2">
      <t>ショクイン</t>
    </rPh>
    <phoneticPr fontId="4"/>
  </si>
  <si>
    <t>職員３１</t>
    <rPh sb="0" eb="2">
      <t>ショクイン</t>
    </rPh>
    <phoneticPr fontId="4"/>
  </si>
  <si>
    <t>職員３２</t>
    <rPh sb="0" eb="2">
      <t>ショクイン</t>
    </rPh>
    <phoneticPr fontId="4"/>
  </si>
  <si>
    <t>職員３３</t>
    <rPh sb="0" eb="2">
      <t>ショクイン</t>
    </rPh>
    <phoneticPr fontId="4"/>
  </si>
  <si>
    <t>職員３４</t>
    <rPh sb="0" eb="2">
      <t>ショクイン</t>
    </rPh>
    <phoneticPr fontId="4"/>
  </si>
  <si>
    <t>職員３５</t>
    <rPh sb="0" eb="2">
      <t>ショクイン</t>
    </rPh>
    <phoneticPr fontId="4"/>
  </si>
  <si>
    <t>岡山市北区内山下１－０－６</t>
    <rPh sb="0" eb="3">
      <t>オカヤマシ</t>
    </rPh>
    <rPh sb="3" eb="5">
      <t>キタク</t>
    </rPh>
    <rPh sb="5" eb="8">
      <t>ウチサンゲ</t>
    </rPh>
    <phoneticPr fontId="4"/>
  </si>
  <si>
    <t>岡山市北区内山下１－０－７</t>
    <rPh sb="0" eb="3">
      <t>オカヤマシ</t>
    </rPh>
    <rPh sb="3" eb="5">
      <t>キタク</t>
    </rPh>
    <rPh sb="5" eb="8">
      <t>ウチサンゲ</t>
    </rPh>
    <phoneticPr fontId="4"/>
  </si>
  <si>
    <t>岡山市北区内山下１－０－８</t>
    <rPh sb="0" eb="3">
      <t>オカヤマシ</t>
    </rPh>
    <rPh sb="3" eb="5">
      <t>キタク</t>
    </rPh>
    <rPh sb="5" eb="8">
      <t>ウチサンゲ</t>
    </rPh>
    <phoneticPr fontId="4"/>
  </si>
  <si>
    <t>岡山市北区内山下１－０－９</t>
    <rPh sb="0" eb="3">
      <t>オカヤマシ</t>
    </rPh>
    <rPh sb="3" eb="5">
      <t>キタク</t>
    </rPh>
    <rPh sb="5" eb="8">
      <t>ウチサンゲ</t>
    </rPh>
    <phoneticPr fontId="4"/>
  </si>
  <si>
    <t>岡山市北区内山下１－０－１０</t>
    <rPh sb="0" eb="3">
      <t>オカヤマシ</t>
    </rPh>
    <rPh sb="3" eb="5">
      <t>キタク</t>
    </rPh>
    <rPh sb="5" eb="8">
      <t>ウチサンゲ</t>
    </rPh>
    <phoneticPr fontId="4"/>
  </si>
  <si>
    <t>岡山市北区内山下１－０－１１</t>
    <rPh sb="0" eb="3">
      <t>オカヤマシ</t>
    </rPh>
    <rPh sb="3" eb="5">
      <t>キタク</t>
    </rPh>
    <rPh sb="5" eb="8">
      <t>ウチサンゲ</t>
    </rPh>
    <phoneticPr fontId="4"/>
  </si>
  <si>
    <t>岡山市北区内山下１－０－１２</t>
    <rPh sb="0" eb="3">
      <t>オカヤマシ</t>
    </rPh>
    <rPh sb="3" eb="5">
      <t>キタク</t>
    </rPh>
    <rPh sb="5" eb="8">
      <t>ウチサンゲ</t>
    </rPh>
    <phoneticPr fontId="4"/>
  </si>
  <si>
    <t>岡山市北区内山下１－０－１３</t>
    <rPh sb="0" eb="3">
      <t>オカヤマシ</t>
    </rPh>
    <rPh sb="3" eb="5">
      <t>キタク</t>
    </rPh>
    <rPh sb="5" eb="8">
      <t>ウチサンゲ</t>
    </rPh>
    <phoneticPr fontId="4"/>
  </si>
  <si>
    <t>岡山市北区内山下１－０－１４</t>
    <rPh sb="0" eb="3">
      <t>オカヤマシ</t>
    </rPh>
    <rPh sb="3" eb="5">
      <t>キタク</t>
    </rPh>
    <rPh sb="5" eb="8">
      <t>ウチサンゲ</t>
    </rPh>
    <phoneticPr fontId="4"/>
  </si>
  <si>
    <t>岡山市北区内山下１－０－１５</t>
    <rPh sb="0" eb="3">
      <t>オカヤマシ</t>
    </rPh>
    <rPh sb="3" eb="5">
      <t>キタク</t>
    </rPh>
    <rPh sb="5" eb="8">
      <t>ウチサンゲ</t>
    </rPh>
    <phoneticPr fontId="4"/>
  </si>
  <si>
    <t>岡山市北区内山下１－０－１６</t>
    <rPh sb="0" eb="3">
      <t>オカヤマシ</t>
    </rPh>
    <rPh sb="3" eb="5">
      <t>キタク</t>
    </rPh>
    <rPh sb="5" eb="8">
      <t>ウチサンゲ</t>
    </rPh>
    <phoneticPr fontId="4"/>
  </si>
  <si>
    <t>岡山市北区内山下１－０－１７</t>
    <rPh sb="0" eb="3">
      <t>オカヤマシ</t>
    </rPh>
    <rPh sb="3" eb="5">
      <t>キタク</t>
    </rPh>
    <rPh sb="5" eb="8">
      <t>ウチサンゲ</t>
    </rPh>
    <phoneticPr fontId="4"/>
  </si>
  <si>
    <t>岡山市北区内山下１－０－１８</t>
    <rPh sb="0" eb="3">
      <t>オカヤマシ</t>
    </rPh>
    <rPh sb="3" eb="5">
      <t>キタク</t>
    </rPh>
    <rPh sb="5" eb="8">
      <t>ウチサンゲ</t>
    </rPh>
    <phoneticPr fontId="4"/>
  </si>
  <si>
    <t>岡山市北区内山下１－０－１９</t>
    <rPh sb="0" eb="3">
      <t>オカヤマシ</t>
    </rPh>
    <rPh sb="3" eb="5">
      <t>キタク</t>
    </rPh>
    <rPh sb="5" eb="8">
      <t>ウチサンゲ</t>
    </rPh>
    <phoneticPr fontId="4"/>
  </si>
  <si>
    <t>岡山市北区内山下１－０－２０</t>
    <rPh sb="0" eb="3">
      <t>オカヤマシ</t>
    </rPh>
    <rPh sb="3" eb="5">
      <t>キタク</t>
    </rPh>
    <rPh sb="5" eb="8">
      <t>ウチサンゲ</t>
    </rPh>
    <phoneticPr fontId="4"/>
  </si>
  <si>
    <t>岡山市北区内山下１－０－２１</t>
    <rPh sb="0" eb="3">
      <t>オカヤマシ</t>
    </rPh>
    <rPh sb="3" eb="5">
      <t>キタク</t>
    </rPh>
    <rPh sb="5" eb="8">
      <t>ウチサンゲ</t>
    </rPh>
    <phoneticPr fontId="4"/>
  </si>
  <si>
    <t>岡山市北区内山下１－０－２２</t>
    <rPh sb="0" eb="3">
      <t>オカヤマシ</t>
    </rPh>
    <rPh sb="3" eb="5">
      <t>キタク</t>
    </rPh>
    <rPh sb="5" eb="8">
      <t>ウチサンゲ</t>
    </rPh>
    <phoneticPr fontId="4"/>
  </si>
  <si>
    <t>岡山市北区内山下１－０－２３</t>
    <rPh sb="0" eb="3">
      <t>オカヤマシ</t>
    </rPh>
    <rPh sb="3" eb="5">
      <t>キタク</t>
    </rPh>
    <rPh sb="5" eb="8">
      <t>ウチサンゲ</t>
    </rPh>
    <phoneticPr fontId="4"/>
  </si>
  <si>
    <t>岡山市北区内山下１－０－２４</t>
    <rPh sb="0" eb="3">
      <t>オカヤマシ</t>
    </rPh>
    <rPh sb="3" eb="5">
      <t>キタク</t>
    </rPh>
    <rPh sb="5" eb="8">
      <t>ウチサンゲ</t>
    </rPh>
    <phoneticPr fontId="4"/>
  </si>
  <si>
    <t>岡山市北区内山下１－０－２５</t>
    <rPh sb="0" eb="3">
      <t>オカヤマシ</t>
    </rPh>
    <rPh sb="3" eb="5">
      <t>キタク</t>
    </rPh>
    <rPh sb="5" eb="8">
      <t>ウチサンゲ</t>
    </rPh>
    <phoneticPr fontId="4"/>
  </si>
  <si>
    <t>岡山市北区内山下１－０－２６</t>
    <rPh sb="0" eb="3">
      <t>オカヤマシ</t>
    </rPh>
    <rPh sb="3" eb="5">
      <t>キタク</t>
    </rPh>
    <rPh sb="5" eb="8">
      <t>ウチサンゲ</t>
    </rPh>
    <phoneticPr fontId="4"/>
  </si>
  <si>
    <t>岡山市北区内山下１－０－２７</t>
    <rPh sb="0" eb="3">
      <t>オカヤマシ</t>
    </rPh>
    <rPh sb="3" eb="5">
      <t>キタク</t>
    </rPh>
    <rPh sb="5" eb="8">
      <t>ウチサンゲ</t>
    </rPh>
    <phoneticPr fontId="4"/>
  </si>
  <si>
    <t>岡山市北区内山下１－０－２８</t>
    <rPh sb="0" eb="3">
      <t>オカヤマシ</t>
    </rPh>
    <rPh sb="3" eb="5">
      <t>キタク</t>
    </rPh>
    <rPh sb="5" eb="8">
      <t>ウチサンゲ</t>
    </rPh>
    <phoneticPr fontId="4"/>
  </si>
  <si>
    <t>岡山市北区内山下１－０－２９</t>
    <rPh sb="0" eb="3">
      <t>オカヤマシ</t>
    </rPh>
    <rPh sb="3" eb="5">
      <t>キタク</t>
    </rPh>
    <rPh sb="5" eb="8">
      <t>ウチサンゲ</t>
    </rPh>
    <phoneticPr fontId="4"/>
  </si>
  <si>
    <t>岡山市北区内山下１－０－３０</t>
    <rPh sb="0" eb="3">
      <t>オカヤマシ</t>
    </rPh>
    <rPh sb="3" eb="5">
      <t>キタク</t>
    </rPh>
    <rPh sb="5" eb="8">
      <t>ウチサンゲ</t>
    </rPh>
    <phoneticPr fontId="4"/>
  </si>
  <si>
    <t>岡山市北区内山下１－０－３１</t>
    <rPh sb="0" eb="3">
      <t>オカヤマシ</t>
    </rPh>
    <rPh sb="3" eb="5">
      <t>キタク</t>
    </rPh>
    <rPh sb="5" eb="8">
      <t>ウチサンゲ</t>
    </rPh>
    <phoneticPr fontId="4"/>
  </si>
  <si>
    <t>岡山市北区内山下１－０－３２</t>
    <rPh sb="0" eb="3">
      <t>オカヤマシ</t>
    </rPh>
    <rPh sb="3" eb="5">
      <t>キタク</t>
    </rPh>
    <rPh sb="5" eb="8">
      <t>ウチサンゲ</t>
    </rPh>
    <phoneticPr fontId="4"/>
  </si>
  <si>
    <t>岡山市北区内山下１－０－３３</t>
    <rPh sb="0" eb="3">
      <t>オカヤマシ</t>
    </rPh>
    <rPh sb="3" eb="5">
      <t>キタク</t>
    </rPh>
    <rPh sb="5" eb="8">
      <t>ウチサンゲ</t>
    </rPh>
    <phoneticPr fontId="4"/>
  </si>
  <si>
    <t>岡山市北区内山下１－０－３４</t>
    <rPh sb="0" eb="3">
      <t>オカヤマシ</t>
    </rPh>
    <rPh sb="3" eb="5">
      <t>キタク</t>
    </rPh>
    <rPh sb="5" eb="8">
      <t>ウチサンゲ</t>
    </rPh>
    <phoneticPr fontId="4"/>
  </si>
  <si>
    <t>岡山市北区内山下１－０－３５</t>
    <rPh sb="0" eb="3">
      <t>オカヤマシ</t>
    </rPh>
    <rPh sb="3" eb="5">
      <t>キタク</t>
    </rPh>
    <rPh sb="5" eb="8">
      <t>ウチサンゲ</t>
    </rPh>
    <phoneticPr fontId="4"/>
  </si>
  <si>
    <t>3300000102</t>
  </si>
  <si>
    <t>3300000101</t>
  </si>
  <si>
    <t>あり</t>
  </si>
  <si>
    <t>なし</t>
  </si>
  <si>
    <t>該当</t>
  </si>
  <si>
    <t>マスク　2000円/箱×20箱＝40,000円、手指消毒用エタノール/１L　3,000円×10＝30,000円</t>
    <phoneticPr fontId="4"/>
  </si>
  <si>
    <t>マスク　2000円/箱×50箱＝100,000円、手指消毒用エタノール/１L　3,000円×20＝60,000円</t>
    <rPh sb="8" eb="9">
      <t>エン</t>
    </rPh>
    <rPh sb="10" eb="11">
      <t>ハコ</t>
    </rPh>
    <rPh sb="14" eb="15">
      <t>ハコ</t>
    </rPh>
    <rPh sb="23" eb="24">
      <t>エン</t>
    </rPh>
    <rPh sb="25" eb="27">
      <t>シュシ</t>
    </rPh>
    <rPh sb="27" eb="30">
      <t>ショウドクヨウ</t>
    </rPh>
    <rPh sb="44" eb="45">
      <t>エン</t>
    </rPh>
    <rPh sb="55" eb="56">
      <t>エン</t>
    </rPh>
    <phoneticPr fontId="4"/>
  </si>
  <si>
    <t>086-000-0002</t>
    <phoneticPr fontId="4"/>
  </si>
  <si>
    <t>3300000102</t>
    <phoneticPr fontId="4"/>
  </si>
  <si>
    <t>086-000-0002</t>
    <phoneticPr fontId="4"/>
  </si>
  <si>
    <t>多機能型簡易居室</t>
    <rPh sb="0" eb="4">
      <t>タキノウガタ</t>
    </rPh>
    <rPh sb="4" eb="6">
      <t>カンイ</t>
    </rPh>
    <rPh sb="6" eb="8">
      <t>キョシツ</t>
    </rPh>
    <phoneticPr fontId="4"/>
  </si>
  <si>
    <t>クリーニング</t>
    <phoneticPr fontId="4"/>
  </si>
  <si>
    <t>自動車内消毒委託20,000円×12＝240,000</t>
    <rPh sb="0" eb="3">
      <t>ジドウシャ</t>
    </rPh>
    <rPh sb="3" eb="4">
      <t>ナイ</t>
    </rPh>
    <rPh sb="4" eb="6">
      <t>ショウドク</t>
    </rPh>
    <rPh sb="6" eb="8">
      <t>イタク</t>
    </rPh>
    <rPh sb="14" eb="15">
      <t>エン</t>
    </rPh>
    <phoneticPr fontId="4"/>
  </si>
  <si>
    <t>施設内消毒委託10,000×50週＝500,000円</t>
    <rPh sb="0" eb="3">
      <t>シセツナイ</t>
    </rPh>
    <rPh sb="3" eb="5">
      <t>ショウドク</t>
    </rPh>
    <rPh sb="5" eb="7">
      <t>イタク</t>
    </rPh>
    <rPh sb="16" eb="17">
      <t>シュウ</t>
    </rPh>
    <rPh sb="25" eb="26">
      <t>エン</t>
    </rPh>
    <phoneticPr fontId="4"/>
  </si>
  <si>
    <t>空気清浄機200,000円×4＝800,000円、【オンライン面会用】タブレット　20,000円×4＝80,000円、WiFiルータ30,000円</t>
    <rPh sb="0" eb="5">
      <t>クウキセイジョウキ</t>
    </rPh>
    <rPh sb="12" eb="13">
      <t>エン</t>
    </rPh>
    <rPh sb="23" eb="24">
      <t>エン</t>
    </rPh>
    <rPh sb="31" eb="33">
      <t>メンカイ</t>
    </rPh>
    <rPh sb="33" eb="34">
      <t>ヨウ</t>
    </rPh>
    <rPh sb="47" eb="48">
      <t>エン</t>
    </rPh>
    <rPh sb="57" eb="58">
      <t>エン</t>
    </rPh>
    <rPh sb="72" eb="73">
      <t>エン</t>
    </rPh>
    <phoneticPr fontId="4"/>
  </si>
  <si>
    <t>※　本表は法人単位でまとめて記載すること。</t>
    <rPh sb="2" eb="4">
      <t>ホンピョウ</t>
    </rPh>
    <rPh sb="5" eb="7">
      <t>ホウジン</t>
    </rPh>
    <rPh sb="7" eb="9">
      <t>タンイ</t>
    </rPh>
    <rPh sb="14" eb="16">
      <t>キサイ</t>
    </rPh>
    <phoneticPr fontId="4"/>
  </si>
  <si>
    <t>（１）①　</t>
  </si>
  <si>
    <t>（２）②</t>
    <phoneticPr fontId="4"/>
  </si>
  <si>
    <t>単価</t>
    <rPh sb="0" eb="2">
      <t>タンカ</t>
    </rPh>
    <phoneticPr fontId="4"/>
  </si>
  <si>
    <t>療養介護</t>
    <rPh sb="0" eb="2">
      <t>リョウヨウ</t>
    </rPh>
    <rPh sb="2" eb="4">
      <t>カイゴ</t>
    </rPh>
    <phoneticPr fontId="1"/>
  </si>
  <si>
    <t>/事業所</t>
    <rPh sb="1" eb="4">
      <t>ジギョウショ</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</si>
  <si>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</si>
  <si>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</si>
  <si>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</si>
  <si>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</si>
  <si>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</si>
  <si>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</si>
  <si>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</si>
  <si>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</si>
  <si>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</si>
  <si>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</si>
  <si>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</si>
  <si>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</si>
  <si>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</si>
  <si>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</si>
  <si>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/施設</t>
    <rPh sb="1" eb="3">
      <t>シセツ</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</si>
  <si>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</si>
  <si>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</si>
  <si>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</si>
  <si>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</si>
  <si>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</si>
  <si>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</si>
  <si>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</si>
  <si>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</si>
  <si>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</si>
  <si>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</si>
  <si>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</si>
  <si>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</si>
  <si>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</si>
  <si>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</si>
  <si>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</si>
  <si>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</si>
  <si>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</si>
  <si>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</si>
  <si>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</si>
  <si>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</si>
  <si>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</si>
  <si>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</si>
  <si>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</si>
  <si>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基幹相談支援</t>
    <phoneticPr fontId="4"/>
  </si>
  <si>
    <t>盲ろう者向け通訳・介助員派遣事業</t>
    <phoneticPr fontId="4"/>
  </si>
  <si>
    <t>（留意事項）このチェックはExcel2013以降で機能します。それ以前のバージョンをご利用の方は、ご自身で本表の事業所数と小兵の枚数が一致していることを確認してください。</t>
    <rPh sb="1" eb="5">
      <t>リュウイジコウ</t>
    </rPh>
    <rPh sb="22" eb="24">
      <t>イコウ</t>
    </rPh>
    <rPh sb="25" eb="27">
      <t>キノウ</t>
    </rPh>
    <rPh sb="33" eb="36">
      <t>イゼンンオ</t>
    </rPh>
    <rPh sb="43" eb="45">
      <t>リヨウ</t>
    </rPh>
    <rPh sb="46" eb="47">
      <t>カタ</t>
    </rPh>
    <rPh sb="50" eb="52">
      <t>ジシン</t>
    </rPh>
    <rPh sb="53" eb="55">
      <t>ホンピョウ</t>
    </rPh>
    <rPh sb="56" eb="60">
      <t>ジギョウショスウ</t>
    </rPh>
    <rPh sb="61" eb="63">
      <t>コヒョウ</t>
    </rPh>
    <rPh sb="64" eb="66">
      <t>マイスウ</t>
    </rPh>
    <rPh sb="67" eb="69">
      <t>イッチ</t>
    </rPh>
    <rPh sb="76" eb="78">
      <t>カクニン</t>
    </rPh>
    <phoneticPr fontId="4"/>
  </si>
  <si>
    <t>職員３６</t>
    <rPh sb="0" eb="2">
      <t>ショクイン</t>
    </rPh>
    <phoneticPr fontId="4"/>
  </si>
  <si>
    <t>ショクイン３６</t>
  </si>
  <si>
    <t>職員３７</t>
    <rPh sb="0" eb="2">
      <t>ショクイン</t>
    </rPh>
    <phoneticPr fontId="4"/>
  </si>
  <si>
    <t>ショクイン３７</t>
  </si>
  <si>
    <t>職員３８</t>
    <rPh sb="0" eb="2">
      <t>ショクイン</t>
    </rPh>
    <phoneticPr fontId="4"/>
  </si>
  <si>
    <t>ショクイン３８</t>
  </si>
  <si>
    <t>岡山市北区内山下１－０－３６</t>
    <rPh sb="0" eb="3">
      <t>オカヤマシ</t>
    </rPh>
    <rPh sb="3" eb="5">
      <t>キタク</t>
    </rPh>
    <rPh sb="5" eb="8">
      <t>ウチサンゲ</t>
    </rPh>
    <phoneticPr fontId="4"/>
  </si>
  <si>
    <t>岡山市北区内山下１－０－３７</t>
    <rPh sb="0" eb="3">
      <t>オカヤマシ</t>
    </rPh>
    <rPh sb="3" eb="5">
      <t>キタク</t>
    </rPh>
    <rPh sb="5" eb="8">
      <t>ウチサンゲ</t>
    </rPh>
    <phoneticPr fontId="4"/>
  </si>
  <si>
    <t>岡山市北区内山下１－０－３８</t>
    <rPh sb="0" eb="3">
      <t>オカヤマシ</t>
    </rPh>
    <rPh sb="3" eb="5">
      <t>キタク</t>
    </rPh>
    <rPh sb="5" eb="8">
      <t>ウチサンゲ</t>
    </rPh>
    <phoneticPr fontId="4"/>
  </si>
  <si>
    <t>就労継続</t>
    <rPh sb="0" eb="2">
      <t>シュウロウ</t>
    </rPh>
    <rPh sb="2" eb="4">
      <t>ケイゾク</t>
    </rPh>
    <phoneticPr fontId="4"/>
  </si>
  <si>
    <r>
      <t xml:space="preserve">Excelファイル名を代表となる事業所・施設の事業所番号_事業所・施設名_申請日に変更し、各都道府県の国保連に送付
（例）3310000000_Ａ型ワークこうらく_0915
</t>
    </r>
    <r>
      <rPr>
        <sz val="10"/>
        <color rgb="FF0070C0"/>
        <rFont val="ＭＳ ゴシック"/>
        <family val="3"/>
        <charset val="128"/>
      </rPr>
      <t>※ファイル名には長さの制限（最大45文字）があるため、長過ぎて変更できない場合は、事業所名を短縮してください。</t>
    </r>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</si>
  <si>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※15事業所以上ある場合には6行目～15行目を行ごとコピーし、16行目に右クリック→「コピーしたセルの挿入」で挿入すること。（左端のNo.は上から連番になるよう修正してください。</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rPh sb="102" eb="104">
      <t>ヒダリハシ</t>
    </rPh>
    <rPh sb="109" eb="110">
      <t>ウエ</t>
    </rPh>
    <rPh sb="112" eb="114">
      <t>レンバン</t>
    </rPh>
    <rPh sb="119" eb="121">
      <t>シュウセイ</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</si>
  <si>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※記入欄が不足する場合は、6行目～84行目を行ごとコピーし、85行目に右クリック→「コピーしたセルの挿入」で挿入。（最終行の連番は修正してください。）</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rPh sb="185" eb="188">
      <t>サイシュウギョウ</t>
    </rPh>
    <rPh sb="189" eb="191">
      <t>レンバン</t>
    </rPh>
    <rPh sb="192" eb="194">
      <t>シュウセイ</t>
    </rPh>
    <phoneticPr fontId="4"/>
  </si>
  <si>
    <t>各事業所の個票のシートを１つのExcelファイルに集約し、個票シート名を「個票●」（●は半角数字で１からの通し番号）に修正</t>
    <rPh sb="0" eb="1">
      <t>カク</t>
    </rPh>
    <rPh sb="1" eb="4">
      <t>ジギョウショ</t>
    </rPh>
    <rPh sb="5" eb="7">
      <t>コヒョウ</t>
    </rPh>
    <rPh sb="25" eb="27">
      <t>シュウヤク</t>
    </rPh>
    <rPh sb="29" eb="31">
      <t>コヒョウ</t>
    </rPh>
    <rPh sb="34" eb="35">
      <t>メイ</t>
    </rPh>
    <rPh sb="37" eb="39">
      <t>コヒョウ</t>
    </rPh>
    <rPh sb="44" eb="46">
      <t>ハンカク</t>
    </rPh>
    <rPh sb="46" eb="48">
      <t>スウジ</t>
    </rPh>
    <rPh sb="53" eb="54">
      <t>トオ</t>
    </rPh>
    <rPh sb="55" eb="57">
      <t>バンゴウ</t>
    </rPh>
    <rPh sb="59" eb="61">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</si>
</sst>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F800]dddd\,\ mmmm\ dd\,\ yyyy"/>
    <numFmt numFmtId="180" formatCode="yyyy&quot;年&quot;m&quot;月&quot;d&quot;日&quot;;@"/>
    <numFmt numFmtId="181" formatCode="#,##0.#;\-#,##0.#;&quot;&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u/>
      <sz val="11"/>
      <color theme="1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424">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8" fillId="0" borderId="0" xfId="0" applyFont="1">
      <alignment vertical="center"/>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12" fillId="2" borderId="17"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5" borderId="0" xfId="0" applyFont="1" applyFill="1" applyAlignment="1">
      <alignment horizontal="center" vertical="center"/>
    </xf>
    <xf numFmtId="0" fontId="14" fillId="5" borderId="0" xfId="0" applyFont="1" applyFill="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14" fillId="5" borderId="0" xfId="0" applyFont="1" applyFill="1" applyAlignment="1">
      <alignment vertical="center"/>
    </xf>
    <xf numFmtId="0" fontId="14" fillId="5" borderId="0" xfId="0" applyFont="1" applyFill="1" applyAlignment="1">
      <alignment horizontal="right"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12" xfId="0"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10"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12" fillId="5" borderId="0" xfId="0" applyFont="1" applyFill="1" applyBorder="1" applyAlignment="1">
      <alignment horizontal="center" vertical="center"/>
    </xf>
    <xf numFmtId="0" fontId="9" fillId="5" borderId="3" xfId="0" applyFont="1" applyFill="1" applyBorder="1" applyAlignment="1">
      <alignment vertical="center"/>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wrapTex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49" fontId="12" fillId="5" borderId="19" xfId="0" applyNumberFormat="1" applyFont="1" applyFill="1" applyBorder="1" applyAlignment="1">
      <alignment vertical="center"/>
    </xf>
    <xf numFmtId="49" fontId="12" fillId="5" borderId="20" xfId="0" applyNumberFormat="1" applyFont="1" applyFill="1" applyBorder="1" applyAlignment="1">
      <alignment vertical="center"/>
    </xf>
    <xf numFmtId="49" fontId="12" fillId="5" borderId="32" xfId="0" applyNumberFormat="1" applyFont="1" applyFill="1" applyBorder="1" applyAlignment="1">
      <alignment vertical="center"/>
    </xf>
    <xf numFmtId="49" fontId="12" fillId="5" borderId="33" xfId="0" applyNumberFormat="1" applyFont="1" applyFill="1" applyBorder="1" applyAlignment="1">
      <alignment vertical="center" wrapText="1"/>
    </xf>
    <xf numFmtId="0" fontId="10" fillId="5" borderId="33" xfId="0" applyFont="1" applyFill="1" applyBorder="1" applyAlignment="1">
      <alignment vertical="center" shrinkToFit="1"/>
    </xf>
    <xf numFmtId="0" fontId="10" fillId="5" borderId="34"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9" fillId="5"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5"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8" fillId="0" borderId="1" xfId="4" applyNumberFormat="1" applyFont="1" applyBorder="1" applyAlignment="1">
      <alignment horizontal="right" vertical="center" shrinkToFit="1"/>
    </xf>
    <xf numFmtId="0" fontId="14" fillId="0" borderId="0" xfId="0" applyFont="1" applyAlignment="1">
      <alignment horizontal="left" vertical="top"/>
    </xf>
    <xf numFmtId="0" fontId="18"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8" fillId="0" borderId="24" xfId="0" applyNumberFormat="1" applyFont="1" applyBorder="1" applyAlignment="1">
      <alignment horizontal="left" vertical="center" wrapText="1"/>
    </xf>
    <xf numFmtId="0" fontId="18" fillId="0" borderId="24" xfId="0" applyFont="1" applyBorder="1" applyAlignment="1">
      <alignment horizontal="left" vertical="center" wrapText="1"/>
    </xf>
    <xf numFmtId="49" fontId="18" fillId="0" borderId="16" xfId="0" applyNumberFormat="1" applyFont="1" applyBorder="1" applyAlignment="1">
      <alignmen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5" borderId="21" xfId="0" applyNumberFormat="1" applyFont="1" applyFill="1" applyBorder="1" applyAlignment="1">
      <alignment vertical="center"/>
    </xf>
    <xf numFmtId="49" fontId="12" fillId="5" borderId="22" xfId="0" applyNumberFormat="1" applyFont="1" applyFill="1" applyBorder="1" applyAlignment="1">
      <alignment vertical="center" wrapText="1"/>
    </xf>
    <xf numFmtId="0" fontId="10" fillId="5" borderId="22" xfId="0" applyFont="1" applyFill="1" applyBorder="1" applyAlignment="1">
      <alignment vertical="center" shrinkToFit="1"/>
    </xf>
    <xf numFmtId="0" fontId="10" fillId="5"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5" borderId="8" xfId="0" applyFont="1" applyFill="1" applyBorder="1" applyAlignment="1">
      <alignment vertical="center"/>
    </xf>
    <xf numFmtId="0" fontId="14" fillId="6" borderId="24" xfId="0" applyFont="1" applyFill="1" applyBorder="1" applyAlignment="1">
      <alignment horizontal="center" vertical="center"/>
    </xf>
    <xf numFmtId="49" fontId="18" fillId="6" borderId="24" xfId="0" applyNumberFormat="1" applyFont="1" applyFill="1" applyBorder="1" applyAlignment="1">
      <alignment horizontal="center" vertical="top"/>
    </xf>
    <xf numFmtId="0" fontId="18" fillId="6"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5" borderId="0" xfId="0" applyFont="1" applyFill="1" applyBorder="1" applyAlignment="1">
      <alignment vertical="center"/>
    </xf>
    <xf numFmtId="0" fontId="20" fillId="5" borderId="0" xfId="0" applyFont="1" applyFill="1" applyBorder="1" applyAlignment="1">
      <alignment vertical="center"/>
    </xf>
    <xf numFmtId="0" fontId="7" fillId="5" borderId="0" xfId="0" applyFont="1" applyFill="1" applyBorder="1" applyAlignment="1">
      <alignment vertical="center"/>
    </xf>
    <xf numFmtId="0" fontId="8" fillId="5" borderId="35"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49" fontId="21" fillId="5" borderId="18" xfId="0" applyNumberFormat="1" applyFont="1" applyFill="1" applyBorder="1" applyAlignment="1">
      <alignment vertical="center"/>
    </xf>
    <xf numFmtId="0" fontId="14" fillId="5" borderId="0" xfId="0" applyFont="1" applyFill="1" applyAlignment="1">
      <alignment horizontal="center" vertical="center"/>
    </xf>
    <xf numFmtId="0" fontId="14" fillId="5" borderId="0" xfId="0" applyFont="1" applyFill="1" applyAlignment="1">
      <alignment horizontal="right" vertical="center"/>
    </xf>
    <xf numFmtId="0" fontId="12" fillId="2" borderId="17" xfId="0" applyFont="1" applyFill="1" applyBorder="1" applyAlignment="1">
      <alignment horizontal="center" vertical="center"/>
    </xf>
    <xf numFmtId="0" fontId="12" fillId="2" borderId="17" xfId="0" applyFont="1" applyFill="1" applyBorder="1" applyAlignment="1">
      <alignment horizontal="center" vertical="center" wrapText="1"/>
    </xf>
    <xf numFmtId="0" fontId="25" fillId="0" borderId="0" xfId="0" applyFont="1">
      <alignment vertical="center"/>
    </xf>
    <xf numFmtId="49" fontId="8" fillId="0" borderId="24" xfId="0" applyNumberFormat="1" applyFont="1" applyBorder="1" applyAlignment="1">
      <alignment vertical="center" shrinkToFit="1"/>
    </xf>
    <xf numFmtId="0" fontId="14" fillId="5" borderId="0" xfId="0" applyFont="1" applyFill="1">
      <alignment vertical="center"/>
    </xf>
    <xf numFmtId="0" fontId="14" fillId="5" borderId="0" xfId="0" applyFont="1" applyFill="1" applyAlignment="1">
      <alignment vertical="center"/>
    </xf>
    <xf numFmtId="0" fontId="26" fillId="5" borderId="0" xfId="0" applyFont="1" applyFill="1" applyAlignment="1">
      <alignment vertical="center"/>
    </xf>
    <xf numFmtId="0" fontId="26" fillId="5" borderId="0" xfId="0" applyFont="1" applyFill="1" applyBorder="1" applyAlignment="1">
      <alignment vertical="center"/>
    </xf>
    <xf numFmtId="176" fontId="26" fillId="5" borderId="0" xfId="0" applyNumberFormat="1" applyFont="1" applyFill="1" applyAlignment="1">
      <alignment vertical="center"/>
    </xf>
    <xf numFmtId="0" fontId="14" fillId="0" borderId="18" xfId="0" applyFont="1" applyBorder="1">
      <alignment vertical="center"/>
    </xf>
    <xf numFmtId="0" fontId="14" fillId="5" borderId="0" xfId="0" applyFont="1" applyFill="1" applyAlignment="1">
      <alignment vertical="center" shrinkToFit="1"/>
    </xf>
    <xf numFmtId="0" fontId="14" fillId="5" borderId="0" xfId="0" applyFont="1" applyFill="1" applyAlignment="1">
      <alignment horizontal="center" vertical="center"/>
    </xf>
    <xf numFmtId="0" fontId="26" fillId="5" borderId="0" xfId="0" applyFont="1" applyFill="1" applyBorder="1" applyAlignment="1">
      <alignment vertical="center"/>
    </xf>
    <xf numFmtId="0" fontId="14" fillId="5" borderId="0" xfId="0" applyFont="1" applyFill="1">
      <alignment vertical="center"/>
    </xf>
    <xf numFmtId="0" fontId="14" fillId="5" borderId="0" xfId="0" applyFont="1" applyFill="1" applyAlignment="1">
      <alignment vertical="center"/>
    </xf>
    <xf numFmtId="0" fontId="12" fillId="5" borderId="0" xfId="0" applyFont="1" applyFill="1" applyBorder="1" applyAlignment="1">
      <alignment horizontal="left" vertical="center"/>
    </xf>
    <xf numFmtId="0" fontId="14" fillId="0" borderId="0" xfId="0" applyFont="1" applyAlignment="1">
      <alignment horizontal="right" vertical="top"/>
    </xf>
    <xf numFmtId="0" fontId="9" fillId="0" borderId="24" xfId="0" applyFont="1" applyBorder="1" applyProtection="1">
      <alignment vertical="center"/>
      <protection locked="0"/>
    </xf>
    <xf numFmtId="0" fontId="9" fillId="6" borderId="24" xfId="0" applyFont="1" applyFill="1" applyBorder="1" applyAlignment="1" applyProtection="1">
      <alignment vertical="center" shrinkToFit="1"/>
      <protection locked="0"/>
    </xf>
    <xf numFmtId="179" fontId="9" fillId="3" borderId="24" xfId="0" applyNumberFormat="1" applyFont="1" applyFill="1" applyBorder="1" applyAlignment="1" applyProtection="1">
      <alignment vertical="center" shrinkToFit="1"/>
      <protection locked="0"/>
    </xf>
    <xf numFmtId="0" fontId="9" fillId="3" borderId="24" xfId="0" applyNumberFormat="1" applyFont="1" applyFill="1" applyBorder="1" applyAlignment="1" applyProtection="1">
      <alignment vertical="center" shrinkToFit="1"/>
      <protection locked="0"/>
    </xf>
    <xf numFmtId="0" fontId="9" fillId="3" borderId="24" xfId="0" applyFont="1" applyFill="1" applyBorder="1" applyAlignment="1" applyProtection="1">
      <alignment horizontal="center" vertical="center" shrinkToFit="1"/>
      <protection locked="0"/>
    </xf>
    <xf numFmtId="178" fontId="12" fillId="3" borderId="3" xfId="4" applyNumberFormat="1" applyFont="1" applyFill="1" applyBorder="1" applyAlignment="1" applyProtection="1">
      <alignment horizontal="center" vertical="center" shrinkToFit="1"/>
      <protection locked="0"/>
    </xf>
    <xf numFmtId="178" fontId="8" fillId="0" borderId="24" xfId="0" applyNumberFormat="1" applyFont="1" applyBorder="1" applyAlignment="1" applyProtection="1">
      <alignment horizontal="center" vertical="center" shrinkToFit="1"/>
      <protection locked="0"/>
    </xf>
    <xf numFmtId="0" fontId="12" fillId="2" borderId="17" xfId="0" applyFont="1" applyFill="1" applyBorder="1" applyAlignment="1">
      <alignment horizontal="center" vertical="center"/>
    </xf>
    <xf numFmtId="0" fontId="8" fillId="0" borderId="24" xfId="0" applyNumberFormat="1" applyFont="1" applyBorder="1" applyAlignment="1" applyProtection="1">
      <alignment vertical="center" shrinkToFit="1"/>
      <protection hidden="1"/>
    </xf>
    <xf numFmtId="0" fontId="6" fillId="2" borderId="5" xfId="0" applyFont="1" applyFill="1" applyBorder="1">
      <alignment vertical="center"/>
    </xf>
    <xf numFmtId="49" fontId="6" fillId="5" borderId="4" xfId="0" applyNumberFormat="1" applyFont="1" applyFill="1" applyBorder="1" applyAlignment="1" applyProtection="1">
      <alignment vertical="center"/>
    </xf>
    <xf numFmtId="49" fontId="6" fillId="5" borderId="5" xfId="0" applyNumberFormat="1" applyFont="1" applyFill="1" applyBorder="1" applyAlignment="1" applyProtection="1">
      <alignment vertical="center"/>
    </xf>
    <xf numFmtId="49" fontId="6" fillId="5" borderId="6" xfId="0" applyNumberFormat="1" applyFont="1" applyFill="1" applyBorder="1" applyAlignment="1" applyProtection="1">
      <alignment vertical="center"/>
    </xf>
    <xf numFmtId="0" fontId="12" fillId="2" borderId="12"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0" borderId="0" xfId="0" applyFont="1" applyFill="1" applyBorder="1" applyAlignment="1">
      <alignment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5" borderId="0" xfId="0" applyFont="1" applyFill="1" applyBorder="1" applyAlignment="1">
      <alignment vertical="center"/>
    </xf>
    <xf numFmtId="0" fontId="12" fillId="2" borderId="12"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0" borderId="0" xfId="0" applyFont="1" applyFill="1" applyBorder="1" applyAlignment="1">
      <alignment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5" borderId="0" xfId="0" applyFont="1" applyFill="1" applyBorder="1" applyAlignment="1">
      <alignment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5" borderId="0"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0" borderId="0" xfId="0" applyFont="1" applyFill="1" applyBorder="1" applyAlignment="1">
      <alignment vertical="center"/>
    </xf>
    <xf numFmtId="0" fontId="12" fillId="2" borderId="12" xfId="0" applyFont="1" applyFill="1" applyBorder="1" applyAlignment="1">
      <alignment horizontal="center" vertical="center"/>
    </xf>
    <xf numFmtId="0" fontId="10" fillId="0" borderId="0" xfId="0" applyFont="1" applyAlignment="1"/>
    <xf numFmtId="0" fontId="10" fillId="0" borderId="0" xfId="0" applyFont="1" applyAlignment="1">
      <alignment vertical="center" shrinkToFit="1"/>
    </xf>
    <xf numFmtId="0" fontId="12" fillId="2" borderId="12"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0" borderId="0" xfId="0" applyFont="1" applyFill="1" applyBorder="1" applyAlignment="1">
      <alignment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5" borderId="0" xfId="0" applyFont="1" applyFill="1" applyBorder="1" applyAlignment="1">
      <alignment vertical="center"/>
    </xf>
    <xf numFmtId="0" fontId="9" fillId="3" borderId="24" xfId="0" applyFont="1" applyFill="1" applyBorder="1" applyAlignment="1" applyProtection="1">
      <alignment vertical="center" shrinkToFit="1"/>
      <protection locked="0"/>
    </xf>
    <xf numFmtId="49" fontId="12" fillId="3" borderId="24" xfId="0" applyNumberFormat="1" applyFont="1" applyFill="1" applyBorder="1" applyAlignment="1" applyProtection="1">
      <alignment horizontal="center" vertical="center" shrinkToFit="1"/>
      <protection locked="0"/>
    </xf>
    <xf numFmtId="49" fontId="12" fillId="9" borderId="24" xfId="0" applyNumberFormat="1" applyFont="1" applyFill="1" applyBorder="1" applyAlignment="1" applyProtection="1">
      <alignment horizontal="center" vertical="center" shrinkToFit="1"/>
      <protection locked="0"/>
    </xf>
    <xf numFmtId="179" fontId="13" fillId="9" borderId="24" xfId="0" applyNumberFormat="1" applyFont="1" applyFill="1" applyBorder="1" applyAlignment="1" applyProtection="1">
      <alignment vertical="center" shrinkToFit="1"/>
    </xf>
    <xf numFmtId="179" fontId="13" fillId="3" borderId="24" xfId="0" applyNumberFormat="1" applyFont="1" applyFill="1" applyBorder="1" applyAlignment="1" applyProtection="1">
      <alignment vertical="center" shrinkToFit="1"/>
      <protection locked="0"/>
    </xf>
    <xf numFmtId="0" fontId="9" fillId="5" borderId="24" xfId="0" applyFont="1" applyFill="1" applyBorder="1" applyAlignment="1" applyProtection="1">
      <alignment vertical="center" shrinkToFit="1"/>
    </xf>
    <xf numFmtId="0" fontId="9" fillId="9" borderId="24" xfId="0" applyFont="1" applyFill="1" applyBorder="1" applyAlignment="1" applyProtection="1">
      <alignment horizontal="center" vertical="center" shrinkToFit="1"/>
    </xf>
    <xf numFmtId="0" fontId="9" fillId="0" borderId="24" xfId="0" applyFont="1" applyBorder="1" applyAlignment="1" applyProtection="1">
      <alignment horizontal="center" vertical="center" shrinkToFit="1"/>
      <protection locked="0"/>
    </xf>
    <xf numFmtId="180" fontId="9" fillId="3" borderId="24" xfId="0" applyNumberFormat="1" applyFont="1" applyFill="1" applyBorder="1" applyAlignment="1" applyProtection="1">
      <alignment vertical="center" shrinkToFit="1"/>
      <protection locked="0"/>
    </xf>
    <xf numFmtId="38" fontId="9" fillId="3" borderId="24" xfId="4" applyFont="1" applyFill="1" applyBorder="1" applyAlignment="1" applyProtection="1">
      <alignment vertical="center" shrinkToFit="1"/>
      <protection locked="0"/>
    </xf>
    <xf numFmtId="181" fontId="8" fillId="0" borderId="24" xfId="4" applyNumberFormat="1" applyFont="1" applyBorder="1" applyAlignment="1">
      <alignment horizontal="right" vertical="center" shrinkToFit="1"/>
    </xf>
    <xf numFmtId="0" fontId="17" fillId="0" borderId="0" xfId="0" applyFont="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0" fillId="0" borderId="11" xfId="0" applyBorder="1" applyAlignment="1">
      <alignment vertical="center"/>
    </xf>
    <xf numFmtId="0" fontId="0" fillId="0" borderId="8" xfId="0" applyBorder="1" applyAlignment="1">
      <alignment vertical="center"/>
    </xf>
    <xf numFmtId="49" fontId="6" fillId="3" borderId="5" xfId="0" applyNumberFormat="1" applyFont="1" applyFill="1" applyBorder="1" applyAlignment="1" applyProtection="1">
      <alignment vertical="center"/>
      <protection locked="0"/>
    </xf>
    <xf numFmtId="49" fontId="0" fillId="3" borderId="5" xfId="0" applyNumberFormat="1" applyFill="1" applyBorder="1" applyAlignment="1" applyProtection="1">
      <alignment vertical="center"/>
      <protection locked="0"/>
    </xf>
    <xf numFmtId="49" fontId="6" fillId="3" borderId="17" xfId="0" applyNumberFormat="1" applyFont="1" applyFill="1" applyBorder="1" applyAlignment="1" applyProtection="1">
      <alignment vertical="center"/>
      <protection locked="0"/>
    </xf>
    <xf numFmtId="0" fontId="14" fillId="3" borderId="0" xfId="0" applyFont="1" applyFill="1" applyAlignment="1" applyProtection="1">
      <alignment horizontal="center" vertical="center"/>
      <protection locked="0"/>
    </xf>
    <xf numFmtId="0" fontId="14" fillId="5" borderId="0" xfId="0" applyFont="1" applyFill="1" applyAlignment="1">
      <alignment horizontal="center" vertical="center" shrinkToFit="1"/>
    </xf>
    <xf numFmtId="0" fontId="26" fillId="5" borderId="0" xfId="0" applyFont="1" applyFill="1" applyBorder="1" applyAlignment="1">
      <alignment vertical="center"/>
    </xf>
    <xf numFmtId="176" fontId="26" fillId="5" borderId="0" xfId="0" applyNumberFormat="1" applyFont="1" applyFill="1" applyAlignment="1">
      <alignment vertical="center"/>
    </xf>
    <xf numFmtId="0" fontId="14" fillId="5" borderId="0" xfId="0" applyFont="1" applyFill="1" applyAlignment="1" applyProtection="1">
      <alignment horizontal="right" vertical="center"/>
      <protection locked="0"/>
    </xf>
    <xf numFmtId="0" fontId="14" fillId="3" borderId="0" xfId="0" applyFont="1" applyFill="1" applyProtection="1">
      <alignment vertical="center"/>
      <protection locked="0"/>
    </xf>
    <xf numFmtId="181" fontId="26" fillId="5" borderId="0" xfId="0" applyNumberFormat="1" applyFont="1" applyFill="1" applyAlignment="1">
      <alignment vertical="center"/>
    </xf>
    <xf numFmtId="0" fontId="28" fillId="3" borderId="24" xfId="7" applyFill="1" applyBorder="1" applyAlignment="1" applyProtection="1">
      <alignment vertical="center"/>
      <protection locked="0"/>
    </xf>
    <xf numFmtId="0" fontId="6" fillId="3" borderId="24" xfId="0" applyFont="1" applyFill="1" applyBorder="1" applyAlignment="1" applyProtection="1">
      <alignment vertical="center"/>
      <protection locked="0"/>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5" borderId="0" xfId="0" applyFont="1" applyFill="1" applyAlignment="1">
      <alignment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24" fillId="8" borderId="25" xfId="0" applyFont="1" applyFill="1" applyBorder="1" applyAlignment="1">
      <alignment vertical="center"/>
    </xf>
    <xf numFmtId="0" fontId="24" fillId="8" borderId="26" xfId="0" applyFont="1" applyFill="1" applyBorder="1" applyAlignment="1">
      <alignment vertical="center"/>
    </xf>
    <xf numFmtId="0" fontId="24" fillId="8" borderId="29" xfId="0" applyFont="1" applyFill="1" applyBorder="1" applyAlignment="1">
      <alignment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177" fontId="12" fillId="3" borderId="19"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33" xfId="4" applyNumberFormat="1" applyFont="1" applyFill="1" applyBorder="1" applyAlignment="1" applyProtection="1">
      <alignment vertical="center" shrinkToFit="1"/>
      <protection locked="0"/>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10" fillId="3" borderId="18"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178" fontId="12" fillId="3" borderId="11" xfId="0" applyNumberFormat="1" applyFont="1" applyFill="1" applyBorder="1" applyAlignment="1" applyProtection="1">
      <alignment vertical="center" shrinkToFit="1"/>
      <protection locked="0"/>
    </xf>
    <xf numFmtId="178" fontId="12" fillId="3" borderId="8" xfId="0" applyNumberFormat="1" applyFont="1" applyFill="1" applyBorder="1" applyAlignment="1" applyProtection="1">
      <alignment vertical="center" shrinkToFit="1"/>
      <protection locked="0"/>
    </xf>
    <xf numFmtId="0" fontId="12" fillId="5" borderId="8" xfId="0" applyFont="1" applyFill="1" applyBorder="1" applyAlignment="1">
      <alignment horizontal="center" vertical="center"/>
    </xf>
    <xf numFmtId="0" fontId="12" fillId="5" borderId="12" xfId="0" applyFont="1" applyFill="1" applyBorder="1" applyAlignment="1">
      <alignment horizontal="center" vertical="center"/>
    </xf>
    <xf numFmtId="0" fontId="12" fillId="0" borderId="0" xfId="0" applyFont="1" applyFill="1" applyBorder="1" applyAlignment="1">
      <alignment horizontal="center" vertical="center" textRotation="255"/>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5" borderId="26" xfId="0" applyFont="1" applyFill="1" applyBorder="1" applyAlignment="1">
      <alignment horizontal="center" vertical="center"/>
    </xf>
    <xf numFmtId="0" fontId="12" fillId="5" borderId="29"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5" borderId="30" xfId="0" applyFont="1" applyFill="1" applyBorder="1" applyAlignment="1">
      <alignment horizontal="center" vertical="center"/>
    </xf>
    <xf numFmtId="181" fontId="12" fillId="5" borderId="28" xfId="0" quotePrefix="1" applyNumberFormat="1" applyFont="1" applyFill="1" applyBorder="1" applyAlignment="1">
      <alignment vertical="center" shrinkToFit="1"/>
    </xf>
    <xf numFmtId="181" fontId="12" fillId="5" borderId="26" xfId="0" applyNumberFormat="1" applyFont="1" applyFill="1" applyBorder="1" applyAlignment="1">
      <alignment vertical="center" shrinkToFi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7" fontId="12" fillId="3" borderId="13" xfId="4" applyNumberFormat="1" applyFont="1" applyFill="1" applyBorder="1" applyAlignment="1" applyProtection="1">
      <alignment vertical="center" shrinkToFit="1"/>
      <protection locked="0"/>
    </xf>
    <xf numFmtId="176" fontId="12" fillId="5" borderId="2" xfId="0" applyNumberFormat="1" applyFont="1" applyFill="1" applyBorder="1" applyAlignment="1" applyProtection="1">
      <alignment vertical="center"/>
    </xf>
    <xf numFmtId="0" fontId="12" fillId="5" borderId="9" xfId="0" applyFont="1" applyFill="1" applyBorder="1" applyAlignment="1">
      <alignment horizontal="right" vertical="center" wrapText="1"/>
    </xf>
    <xf numFmtId="0" fontId="12" fillId="5" borderId="0" xfId="0" applyFont="1" applyFill="1" applyBorder="1" applyAlignment="1">
      <alignment horizontal="right" vertical="center" wrapText="1"/>
    </xf>
    <xf numFmtId="0" fontId="12" fillId="5" borderId="0" xfId="0" applyFont="1" applyFill="1" applyBorder="1" applyAlignment="1">
      <alignment vertical="center"/>
    </xf>
    <xf numFmtId="0" fontId="12" fillId="5" borderId="10"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0" borderId="2" xfId="0" applyFont="1" applyFill="1" applyBorder="1" applyAlignment="1" applyProtection="1">
      <alignment vertical="center"/>
    </xf>
    <xf numFmtId="0" fontId="9" fillId="3" borderId="2" xfId="0" applyFont="1" applyFill="1" applyBorder="1" applyAlignment="1" applyProtection="1">
      <alignment vertical="center" shrinkToFit="1"/>
      <protection locked="0"/>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9" borderId="1" xfId="0" applyFont="1" applyFill="1" applyBorder="1" applyAlignment="1" applyProtection="1">
      <alignment vertical="center" shrinkToFit="1"/>
      <protection locked="0"/>
    </xf>
    <xf numFmtId="0" fontId="12" fillId="9" borderId="2" xfId="0" applyFont="1" applyFill="1" applyBorder="1" applyAlignment="1" applyProtection="1">
      <alignment vertical="center" shrinkToFit="1"/>
      <protection locked="0"/>
    </xf>
    <xf numFmtId="0" fontId="12" fillId="9" borderId="3" xfId="0" applyFont="1" applyFill="1" applyBorder="1" applyAlignment="1" applyProtection="1">
      <alignment vertical="center" shrinkToFit="1"/>
      <protection locked="0"/>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9" borderId="11" xfId="0" applyFont="1" applyFill="1" applyBorder="1" applyAlignment="1" applyProtection="1">
      <alignment horizontal="center" vertical="center"/>
      <protection locked="0"/>
    </xf>
    <xf numFmtId="0" fontId="12" fillId="9" borderId="8" xfId="0" applyFont="1" applyFill="1" applyBorder="1" applyAlignment="1" applyProtection="1">
      <alignment horizontal="center" vertical="center"/>
      <protection locked="0"/>
    </xf>
    <xf numFmtId="0" fontId="12" fillId="9" borderId="12" xfId="0" applyFont="1" applyFill="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1" xfId="0" applyNumberFormat="1" applyFont="1" applyFill="1" applyBorder="1" applyAlignment="1" applyProtection="1">
      <alignment vertical="center"/>
      <protection locked="0"/>
    </xf>
    <xf numFmtId="49" fontId="12" fillId="3" borderId="8"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vertical="center"/>
      <protection locked="0"/>
    </xf>
    <xf numFmtId="0" fontId="12" fillId="3" borderId="11" xfId="0" applyFont="1" applyFill="1" applyBorder="1" applyAlignment="1" applyProtection="1">
      <alignment vertical="center" shrinkToFit="1"/>
      <protection locked="0"/>
    </xf>
    <xf numFmtId="0" fontId="12" fillId="3" borderId="8" xfId="0" applyFont="1" applyFill="1" applyBorder="1" applyAlignment="1" applyProtection="1">
      <alignment vertical="center" shrinkToFit="1"/>
      <protection locked="0"/>
    </xf>
    <xf numFmtId="0" fontId="12" fillId="3" borderId="12"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9" fillId="9" borderId="24" xfId="0" applyFont="1" applyFill="1" applyBorder="1" applyAlignment="1" applyProtection="1">
      <alignment horizontal="center" vertical="center"/>
      <protection locked="0"/>
    </xf>
    <xf numFmtId="0" fontId="12" fillId="2" borderId="24" xfId="0" applyFont="1" applyFill="1" applyBorder="1" applyAlignment="1">
      <alignment vertical="center"/>
    </xf>
    <xf numFmtId="0" fontId="13" fillId="0" borderId="9" xfId="0" applyFont="1" applyFill="1" applyBorder="1" applyAlignment="1">
      <alignment vertical="center" wrapText="1"/>
    </xf>
    <xf numFmtId="0" fontId="13" fillId="0" borderId="0" xfId="0" applyFont="1" applyFill="1" applyBorder="1" applyAlignment="1">
      <alignment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3000000}"/>
    <cellStyle name="桁区切り 3" xfId="6" xr:uid="{00000000-0005-0000-0000-000004000000}"/>
    <cellStyle name="標準" xfId="0" builtinId="0"/>
    <cellStyle name="標準 2" xfId="3" xr:uid="{00000000-0005-0000-0000-000006000000}"/>
    <cellStyle name="標準 3" xfId="5" xr:uid="{00000000-0005-0000-0000-000007000000}"/>
  </cellStyles>
  <dxfs count="7">
    <dxf>
      <numFmt numFmtId="178" formatCode="#,##0;\-#,##0;&quot;&quot;"/>
    </dxf>
    <dxf>
      <numFmt numFmtId="178" formatCode="#,##0;\-#,##0;&quot;&quot;"/>
    </dxf>
    <dxf>
      <numFmt numFmtId="178" formatCode="#,##0;\-#,##0;&quot;&quot;"/>
    </dxf>
    <dxf>
      <numFmt numFmtId="178" formatCode="#,##0;\-#,##0;&quot;&quot;"/>
    </dxf>
    <dxf>
      <numFmt numFmtId="178" formatCode="#,##0;\-#,##0;&quot;&quot;"/>
    </dxf>
    <dxf>
      <numFmt numFmtId="178" formatCode="#,##0;\-#,##0;&quot;&quot;"/>
    </dxf>
    <dxf>
      <numFmt numFmtId="178" formatCode="#,##0;\-#,##0;&quot;&quo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238124</xdr:colOff>
      <xdr:row>20</xdr:row>
      <xdr:rowOff>171449</xdr:rowOff>
    </xdr:from>
    <xdr:to>
      <xdr:col>3</xdr:col>
      <xdr:colOff>1562099</xdr:colOff>
      <xdr:row>26</xdr:row>
      <xdr:rowOff>180975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38124" y="5743574"/>
          <a:ext cx="4848225" cy="13049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＜行追加の実行例＞</a:t>
          </a:r>
          <a:endParaRPr kumimoji="1" lang="en-US" altLang="ja-JP" sz="1100">
            <a:solidFill>
              <a:srgbClr val="C00000"/>
            </a:solidFill>
          </a:endParaRPr>
        </a:p>
        <a:p>
          <a:r>
            <a:rPr kumimoji="1" lang="en-US" altLang="ja-JP" sz="1100">
              <a:solidFill>
                <a:srgbClr val="C00000"/>
              </a:solidFill>
            </a:rPr>
            <a:t>19</a:t>
          </a:r>
          <a:r>
            <a:rPr kumimoji="1" lang="ja-JP" altLang="en-US" sz="1100">
              <a:solidFill>
                <a:srgbClr val="C00000"/>
              </a:solidFill>
            </a:rPr>
            <a:t>行目（</a:t>
          </a:r>
          <a:r>
            <a:rPr kumimoji="1" lang="en-US" altLang="ja-JP" sz="1100">
              <a:solidFill>
                <a:srgbClr val="C00000"/>
              </a:solidFill>
            </a:rPr>
            <a:t>No.15</a:t>
          </a:r>
          <a:r>
            <a:rPr kumimoji="1" lang="ja-JP" altLang="en-US" sz="1100">
              <a:solidFill>
                <a:srgbClr val="C00000"/>
              </a:solidFill>
            </a:rPr>
            <a:t>の行）全体を選択し、右クリック→コピー</a:t>
          </a:r>
          <a:endParaRPr kumimoji="0" lang="en-US" altLang="ja-JP" sz="1100" b="0" i="0" u="none" strike="noStrike">
            <a:solidFill>
              <a:schemeClr val="dk1"/>
            </a:solidFill>
            <a:effectLst/>
            <a:latin typeface="+mn-lt"/>
            <a:ea typeface="+mn-ea"/>
            <a:cs typeface="+mn-cs"/>
          </a:endParaRPr>
        </a:p>
        <a:p>
          <a:r>
            <a:rPr kumimoji="0" lang="ja-JP" altLang="en-US" sz="1100" b="0" i="0" u="none" strike="noStrike">
              <a:solidFill>
                <a:srgbClr val="C00000"/>
              </a:solidFill>
              <a:effectLst/>
              <a:latin typeface="+mn-lt"/>
              <a:ea typeface="+mn-ea"/>
              <a:cs typeface="+mn-cs"/>
            </a:rPr>
            <a:t>その直後に、</a:t>
          </a:r>
          <a:r>
            <a:rPr kumimoji="0" lang="ja-JP" altLang="en-US" sz="1100" b="0" i="0" u="none" strike="noStrike">
              <a:solidFill>
                <a:sysClr val="windowText" lastClr="000000"/>
              </a:solidFill>
              <a:effectLst/>
              <a:latin typeface="+mn-lt"/>
              <a:ea typeface="+mn-ea"/>
              <a:cs typeface="+mn-cs"/>
            </a:rPr>
            <a:t>（</a:t>
          </a:r>
          <a:r>
            <a:rPr kumimoji="0" lang="en-US" altLang="ja-JP" sz="1100" b="0" i="0" u="none" strike="noStrike">
              <a:solidFill>
                <a:sysClr val="windowText" lastClr="000000"/>
              </a:solidFill>
              <a:effectLst/>
              <a:latin typeface="+mn-lt"/>
              <a:ea typeface="+mn-ea"/>
              <a:cs typeface="+mn-cs"/>
            </a:rPr>
            <a:t>19</a:t>
          </a:r>
          <a:r>
            <a:rPr kumimoji="0" lang="ja-JP" altLang="en-US" sz="1100" b="0" i="0" u="none" strike="noStrike">
              <a:solidFill>
                <a:sysClr val="windowText" lastClr="000000"/>
              </a:solidFill>
              <a:effectLst/>
              <a:latin typeface="+mn-lt"/>
              <a:ea typeface="+mn-ea"/>
              <a:cs typeface="+mn-cs"/>
            </a:rPr>
            <a:t>行目を選択したまま）</a:t>
          </a:r>
          <a:r>
            <a:rPr kumimoji="0" lang="ja-JP" altLang="en-US" sz="1100" b="0" i="0" u="none" strike="noStrike">
              <a:solidFill>
                <a:srgbClr val="C00000"/>
              </a:solidFill>
              <a:effectLst/>
              <a:latin typeface="+mn-lt"/>
              <a:ea typeface="+mn-ea"/>
              <a:cs typeface="+mn-cs"/>
            </a:rPr>
            <a:t>ホーム→挿入</a:t>
          </a:r>
          <a:endParaRPr kumimoji="1" lang="en-US" altLang="ja-JP" sz="1100">
            <a:solidFill>
              <a:srgbClr val="C00000"/>
            </a:solidFill>
          </a:endParaRPr>
        </a:p>
        <a:p>
          <a:r>
            <a:rPr kumimoji="1" lang="en-US" altLang="ja-JP" sz="1100">
              <a:solidFill>
                <a:srgbClr val="C00000"/>
              </a:solidFill>
            </a:rPr>
            <a:t>19</a:t>
          </a:r>
          <a:r>
            <a:rPr kumimoji="1" lang="ja-JP" altLang="en-US" sz="1100">
              <a:solidFill>
                <a:srgbClr val="C00000"/>
              </a:solidFill>
            </a:rPr>
            <a:t>行目に新たに行が加わり、</a:t>
          </a:r>
          <a:r>
            <a:rPr kumimoji="1" lang="en-US" altLang="ja-JP" sz="1100">
              <a:solidFill>
                <a:srgbClr val="C00000"/>
              </a:solidFill>
            </a:rPr>
            <a:t>No.15</a:t>
          </a:r>
          <a:r>
            <a:rPr kumimoji="1" lang="ja-JP" altLang="en-US" sz="1100">
              <a:solidFill>
                <a:srgbClr val="C00000"/>
              </a:solidFill>
            </a:rPr>
            <a:t>が</a:t>
          </a:r>
          <a:r>
            <a:rPr kumimoji="1" lang="en-US" altLang="ja-JP" sz="1100">
              <a:solidFill>
                <a:srgbClr val="C00000"/>
              </a:solidFill>
            </a:rPr>
            <a:t>19</a:t>
          </a:r>
          <a:r>
            <a:rPr kumimoji="1" lang="ja-JP" altLang="en-US" sz="1100">
              <a:solidFill>
                <a:srgbClr val="C00000"/>
              </a:solidFill>
            </a:rPr>
            <a:t>行目と</a:t>
          </a:r>
          <a:r>
            <a:rPr kumimoji="1" lang="en-US" altLang="ja-JP" sz="1100">
              <a:solidFill>
                <a:srgbClr val="C00000"/>
              </a:solidFill>
            </a:rPr>
            <a:t>20</a:t>
          </a:r>
          <a:r>
            <a:rPr kumimoji="1" lang="ja-JP" altLang="en-US" sz="1100">
              <a:solidFill>
                <a:srgbClr val="C00000"/>
              </a:solidFill>
            </a:rPr>
            <a:t>行目にできる。</a:t>
          </a:r>
          <a:endParaRPr kumimoji="1" lang="en-US" altLang="ja-JP" sz="1100">
            <a:solidFill>
              <a:srgbClr val="C00000"/>
            </a:solidFill>
          </a:endParaRPr>
        </a:p>
        <a:p>
          <a:r>
            <a:rPr kumimoji="1" lang="en-US" altLang="ja-JP" sz="1100">
              <a:solidFill>
                <a:srgbClr val="C00000"/>
              </a:solidFill>
            </a:rPr>
            <a:t>20</a:t>
          </a:r>
          <a:r>
            <a:rPr kumimoji="1" lang="ja-JP" altLang="en-US" sz="1100">
              <a:solidFill>
                <a:srgbClr val="C00000"/>
              </a:solidFill>
            </a:rPr>
            <a:t>行目</a:t>
          </a:r>
          <a:r>
            <a:rPr kumimoji="1" lang="ja-JP" altLang="en-US" sz="1100">
              <a:solidFill>
                <a:sysClr val="windowText" lastClr="000000"/>
              </a:solidFill>
            </a:rPr>
            <a:t>（</a:t>
          </a:r>
          <a:r>
            <a:rPr kumimoji="1" lang="ja-JP" altLang="ja-JP" sz="1100">
              <a:solidFill>
                <a:schemeClr val="dk1"/>
              </a:solidFill>
              <a:effectLst/>
              <a:latin typeface="+mn-lt"/>
              <a:ea typeface="+mn-ea"/>
              <a:cs typeface="+mn-cs"/>
            </a:rPr>
            <a:t>追加した行より後ろ</a:t>
          </a:r>
          <a:r>
            <a:rPr kumimoji="1" lang="ja-JP" altLang="en-US" sz="1100">
              <a:solidFill>
                <a:schemeClr val="dk1"/>
              </a:solidFill>
              <a:effectLst/>
              <a:latin typeface="+mn-lt"/>
              <a:ea typeface="+mn-ea"/>
              <a:cs typeface="+mn-cs"/>
            </a:rPr>
            <a:t>）</a:t>
          </a:r>
          <a:r>
            <a:rPr kumimoji="1" lang="ja-JP" altLang="en-US" sz="1100">
              <a:solidFill>
                <a:srgbClr val="C00000"/>
              </a:solidFill>
            </a:rPr>
            <a:t>の</a:t>
          </a:r>
          <a:r>
            <a:rPr kumimoji="1" lang="en-US" altLang="ja-JP" sz="1100">
              <a:solidFill>
                <a:srgbClr val="C00000"/>
              </a:solidFill>
            </a:rPr>
            <a:t>No.15</a:t>
          </a:r>
          <a:r>
            <a:rPr kumimoji="1" lang="ja-JP" altLang="en-US" sz="1100">
              <a:solidFill>
                <a:srgbClr val="C00000"/>
              </a:solidFill>
            </a:rPr>
            <a:t>を</a:t>
          </a:r>
          <a:r>
            <a:rPr kumimoji="1" lang="en-US" altLang="ja-JP" sz="1100">
              <a:solidFill>
                <a:srgbClr val="C00000"/>
              </a:solidFill>
            </a:rPr>
            <a:t>No.16</a:t>
          </a:r>
          <a:r>
            <a:rPr kumimoji="1" lang="ja-JP" altLang="en-US" sz="1100">
              <a:solidFill>
                <a:srgbClr val="C00000"/>
              </a:solidFill>
            </a:rPr>
            <a:t>に修正の</a:t>
          </a:r>
          <a:r>
            <a:rPr kumimoji="1" lang="en-US" altLang="ja-JP" sz="1100">
              <a:solidFill>
                <a:srgbClr val="C00000"/>
              </a:solidFill>
            </a:rPr>
            <a:t>No</a:t>
          </a:r>
          <a:r>
            <a:rPr kumimoji="1" lang="ja-JP" altLang="en-US" sz="1100">
              <a:solidFill>
                <a:srgbClr val="C00000"/>
              </a:solidFill>
            </a:rPr>
            <a:t>を修正</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4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4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4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4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6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6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6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6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7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7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7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7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xdr:col>
      <xdr:colOff>676275</xdr:colOff>
      <xdr:row>0</xdr:row>
      <xdr:rowOff>0</xdr:rowOff>
    </xdr:from>
    <xdr:to>
      <xdr:col>9</xdr:col>
      <xdr:colOff>1266825</xdr:colOff>
      <xdr:row>1</xdr:row>
      <xdr:rowOff>238125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752850" y="0"/>
          <a:ext cx="40957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twoCellAnchor>
    <xdr:from>
      <xdr:col>19</xdr:col>
      <xdr:colOff>0</xdr:colOff>
      <xdr:row>0</xdr:row>
      <xdr:rowOff>0</xdr:rowOff>
    </xdr:from>
    <xdr:to>
      <xdr:col>21</xdr:col>
      <xdr:colOff>0</xdr:colOff>
      <xdr:row>1</xdr:row>
      <xdr:rowOff>238125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5087600" y="0"/>
          <a:ext cx="15430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「支払実績」</a:t>
          </a:r>
          <a:endParaRPr kumimoji="1" lang="en-US" altLang="ja-JP" sz="1100">
            <a:solidFill>
              <a:srgbClr val="C00000"/>
            </a:solidFill>
          </a:endParaRPr>
        </a:p>
        <a:p>
          <a:r>
            <a:rPr kumimoji="1" lang="ja-JP" altLang="en-US" sz="1100">
              <a:solidFill>
                <a:srgbClr val="C00000"/>
              </a:solidFill>
            </a:rPr>
            <a:t>申請時は記入不要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w="38100">
          <a:solidFill>
            <a:srgbClr val="FFC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printerSettings" Target="../printerSettings/printerSettings2.bin" />
  <Relationship Id="rId1" Type="http://schemas.openxmlformats.org/officeDocument/2006/relationships/hyperlink" Target="mailto:kourakuen@sample.co.jp" TargetMode="Externa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1" Type="http://schemas.openxmlformats.org/officeDocument/2006/relationships/printerSettings" Target="../printerSettings/printerSettings3.bin"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8" Type="http://schemas.openxmlformats.org/officeDocument/2006/relationships/comments" Target="../comments3.xml" />
  <Relationship Id="rId3" Type="http://schemas.openxmlformats.org/officeDocument/2006/relationships/vmlDrawing" Target="../drawings/vmlDrawing3.vml" />
  <Relationship Id="rId7" Type="http://schemas.openxmlformats.org/officeDocument/2006/relationships/ctrlProp" Target="../ctrlProps/ctrlProp4.xml" />
  <Relationship Id="rId2" Type="http://schemas.openxmlformats.org/officeDocument/2006/relationships/drawing" Target="../drawings/drawing2.xml" />
  <Relationship Id="rId1" Type="http://schemas.openxmlformats.org/officeDocument/2006/relationships/printerSettings" Target="../printerSettings/printerSettings4.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Relationship Id="rId8" Type="http://schemas.openxmlformats.org/officeDocument/2006/relationships/comments" Target="../comments4.xml" />
  <Relationship Id="rId3" Type="http://schemas.openxmlformats.org/officeDocument/2006/relationships/vmlDrawing" Target="../drawings/vmlDrawing4.vml" />
  <Relationship Id="rId7" Type="http://schemas.openxmlformats.org/officeDocument/2006/relationships/ctrlProp" Target="../ctrlProps/ctrlProp8.xml" />
  <Relationship Id="rId2" Type="http://schemas.openxmlformats.org/officeDocument/2006/relationships/drawing" Target="../drawings/drawing3.xml" />
  <Relationship Id="rId1" Type="http://schemas.openxmlformats.org/officeDocument/2006/relationships/printerSettings" Target="../printerSettings/printerSettings5.bin" />
  <Relationship Id="rId6" Type="http://schemas.openxmlformats.org/officeDocument/2006/relationships/ctrlProp" Target="../ctrlProps/ctrlProp7.xml" />
  <Relationship Id="rId5" Type="http://schemas.openxmlformats.org/officeDocument/2006/relationships/ctrlProp" Target="../ctrlProps/ctrlProp6.xml" />
  <Relationship Id="rId4" Type="http://schemas.openxmlformats.org/officeDocument/2006/relationships/ctrlProp" Target="../ctrlProps/ctrlProp5.xml" />
</Relationships>
</file>

<file path=xl/worksheets/_rels/sheet6.xml.rels>&#65279;<?xml version="1.0" encoding="utf-8" standalone="yes"?>
<Relationships xmlns="http://schemas.openxmlformats.org/package/2006/relationships">
  <Relationship Id="rId8" Type="http://schemas.openxmlformats.org/officeDocument/2006/relationships/comments" Target="../comments5.xml" />
  <Relationship Id="rId3" Type="http://schemas.openxmlformats.org/officeDocument/2006/relationships/vmlDrawing" Target="../drawings/vmlDrawing5.vml" />
  <Relationship Id="rId7" Type="http://schemas.openxmlformats.org/officeDocument/2006/relationships/ctrlProp" Target="../ctrlProps/ctrlProp12.xml" />
  <Relationship Id="rId2" Type="http://schemas.openxmlformats.org/officeDocument/2006/relationships/drawing" Target="../drawings/drawing4.xml" />
  <Relationship Id="rId1" Type="http://schemas.openxmlformats.org/officeDocument/2006/relationships/printerSettings" Target="../printerSettings/printerSettings6.bin" />
  <Relationship Id="rId6" Type="http://schemas.openxmlformats.org/officeDocument/2006/relationships/ctrlProp" Target="../ctrlProps/ctrlProp11.xml" />
  <Relationship Id="rId5" Type="http://schemas.openxmlformats.org/officeDocument/2006/relationships/ctrlProp" Target="../ctrlProps/ctrlProp10.xml" />
  <Relationship Id="rId4" Type="http://schemas.openxmlformats.org/officeDocument/2006/relationships/ctrlProp" Target="../ctrlProps/ctrlProp9.xml" />
</Relationships>
</file>

<file path=xl/worksheets/_rels/sheet7.xml.rels>&#65279;<?xml version="1.0" encoding="utf-8" standalone="yes"?>
<Relationships xmlns="http://schemas.openxmlformats.org/package/2006/relationships">
  <Relationship Id="rId8" Type="http://schemas.openxmlformats.org/officeDocument/2006/relationships/comments" Target="../comments6.xml" />
  <Relationship Id="rId3" Type="http://schemas.openxmlformats.org/officeDocument/2006/relationships/vmlDrawing" Target="../drawings/vmlDrawing6.vml" />
  <Relationship Id="rId7" Type="http://schemas.openxmlformats.org/officeDocument/2006/relationships/ctrlProp" Target="../ctrlProps/ctrlProp16.xml" />
  <Relationship Id="rId2" Type="http://schemas.openxmlformats.org/officeDocument/2006/relationships/drawing" Target="../drawings/drawing5.xml" />
  <Relationship Id="rId1" Type="http://schemas.openxmlformats.org/officeDocument/2006/relationships/printerSettings" Target="../printerSettings/printerSettings7.bin" />
  <Relationship Id="rId6" Type="http://schemas.openxmlformats.org/officeDocument/2006/relationships/ctrlProp" Target="../ctrlProps/ctrlProp15.xml" />
  <Relationship Id="rId5" Type="http://schemas.openxmlformats.org/officeDocument/2006/relationships/ctrlProp" Target="../ctrlProps/ctrlProp14.xml" />
  <Relationship Id="rId4" Type="http://schemas.openxmlformats.org/officeDocument/2006/relationships/ctrlProp" Target="../ctrlProps/ctrlProp13.xml" />
</Relationships>
</file>

<file path=xl/worksheets/_rels/sheet8.xml.rels>&#65279;<?xml version="1.0" encoding="utf-8" standalone="yes"?>
<Relationships xmlns="http://schemas.openxmlformats.org/package/2006/relationships">
  <Relationship Id="rId8" Type="http://schemas.openxmlformats.org/officeDocument/2006/relationships/comments" Target="../comments7.xml" />
  <Relationship Id="rId3" Type="http://schemas.openxmlformats.org/officeDocument/2006/relationships/vmlDrawing" Target="../drawings/vmlDrawing7.vml" />
  <Relationship Id="rId7" Type="http://schemas.openxmlformats.org/officeDocument/2006/relationships/ctrlProp" Target="../ctrlProps/ctrlProp20.xml" />
  <Relationship Id="rId2" Type="http://schemas.openxmlformats.org/officeDocument/2006/relationships/drawing" Target="../drawings/drawing6.xml" />
  <Relationship Id="rId1" Type="http://schemas.openxmlformats.org/officeDocument/2006/relationships/printerSettings" Target="../printerSettings/printerSettings8.bin" />
  <Relationship Id="rId6" Type="http://schemas.openxmlformats.org/officeDocument/2006/relationships/ctrlProp" Target="../ctrlProps/ctrlProp19.xml" />
  <Relationship Id="rId5" Type="http://schemas.openxmlformats.org/officeDocument/2006/relationships/ctrlProp" Target="../ctrlProps/ctrlProp18.xml" />
  <Relationship Id="rId4" Type="http://schemas.openxmlformats.org/officeDocument/2006/relationships/ctrlProp" Target="../ctrlProps/ctrlProp17.xml" />
</Relationships>
</file>

<file path=xl/worksheets/_rels/sheet9.xml.rels>&#65279;<?xml version="1.0" encoding="utf-8" standalone="yes"?>
<Relationships xmlns="http://schemas.openxmlformats.org/package/2006/relationships">
  <Relationship Id="rId3" Type="http://schemas.openxmlformats.org/officeDocument/2006/relationships/vmlDrawing" Target="../drawings/vmlDrawing8.vml" />
  <Relationship Id="rId2" Type="http://schemas.openxmlformats.org/officeDocument/2006/relationships/drawing" Target="../drawings/drawing7.xml" />
  <Relationship Id="rId1" Type="http://schemas.openxmlformats.org/officeDocument/2006/relationships/printerSettings" Target="../printerSettings/printerSettings9.bin" />
  <Relationship Id="rId4" Type="http://schemas.openxmlformats.org/officeDocument/2006/relationships/comments" Target="../comments8.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5"/>
  <sheetViews>
    <sheetView tabSelected="1" view="pageBreakPreview" zoomScaleNormal="100" zoomScaleSheetLayoutView="100" workbookViewId="0"/>
  </sheetViews>
  <sheetFormatPr defaultRowHeight="13.5"/>
  <cols>
    <col min="1" max="1" width="5.5" style="121" bestFit="1" customWidth="1"/>
    <col min="2" max="4" width="32.875" style="119" customWidth="1"/>
    <col min="5" max="5" width="4.25" style="121" customWidth="1"/>
    <col min="6" max="16384" width="9" style="121"/>
  </cols>
  <sheetData>
    <row r="1" spans="1:4">
      <c r="D1" s="176"/>
    </row>
    <row r="2" spans="1:4" ht="17.25">
      <c r="A2" s="251" t="s">
        <v>148</v>
      </c>
      <c r="B2" s="251"/>
      <c r="C2" s="251"/>
      <c r="D2" s="251"/>
    </row>
    <row r="3" spans="1:4" ht="14.25">
      <c r="B3" s="120"/>
      <c r="C3" s="120"/>
    </row>
    <row r="4" spans="1:4" ht="14.25">
      <c r="A4" s="143" t="s">
        <v>134</v>
      </c>
      <c r="B4" s="144" t="s">
        <v>147</v>
      </c>
      <c r="C4" s="145" t="s">
        <v>135</v>
      </c>
      <c r="D4" s="145" t="s">
        <v>136</v>
      </c>
    </row>
    <row r="5" spans="1:4" ht="36" customHeight="1">
      <c r="A5" s="122">
        <v>1</v>
      </c>
      <c r="B5" s="123" t="s">
        <v>167</v>
      </c>
      <c r="C5" s="124"/>
      <c r="D5" s="124"/>
    </row>
    <row r="6" spans="1:4" ht="65.25" customHeight="1">
      <c r="A6" s="122">
        <f>A5+1</f>
        <v>2</v>
      </c>
      <c r="B6" s="123"/>
      <c r="C6" s="124" t="s">
        <v>173</v>
      </c>
      <c r="D6" s="124"/>
    </row>
    <row r="7" spans="1:4" ht="183" customHeight="1">
      <c r="A7" s="122">
        <f t="shared" ref="A7:A14" si="0">A6+1</f>
        <v>3</v>
      </c>
      <c r="B7" s="123"/>
      <c r="C7" s="124"/>
      <c r="D7" s="124" t="s">
        <v>174</v>
      </c>
    </row>
    <row r="8" spans="1:4" ht="65.25" customHeight="1">
      <c r="A8" s="122">
        <f t="shared" si="0"/>
        <v>4</v>
      </c>
      <c r="B8" s="123"/>
      <c r="C8" s="124" t="s">
        <v>426</v>
      </c>
      <c r="D8" s="124"/>
    </row>
    <row r="9" spans="1:4" ht="180" customHeight="1">
      <c r="A9" s="122">
        <f t="shared" si="0"/>
        <v>5</v>
      </c>
      <c r="B9" s="123"/>
      <c r="C9" s="124" t="s">
        <v>425</v>
      </c>
      <c r="D9" s="146"/>
    </row>
    <row r="10" spans="1:4" ht="129.94999999999999" customHeight="1">
      <c r="A10" s="122">
        <f t="shared" si="0"/>
        <v>6</v>
      </c>
      <c r="B10" s="125"/>
      <c r="C10" s="126" t="s">
        <v>424</v>
      </c>
      <c r="D10" s="127"/>
    </row>
    <row r="11" spans="1:4" ht="75" customHeight="1">
      <c r="A11" s="122">
        <f t="shared" si="0"/>
        <v>7</v>
      </c>
      <c r="B11" s="123"/>
      <c r="C11" s="124" t="s">
        <v>215</v>
      </c>
      <c r="D11" s="124"/>
    </row>
    <row r="12" spans="1:4" ht="150" customHeight="1">
      <c r="A12" s="122">
        <f t="shared" si="0"/>
        <v>8</v>
      </c>
      <c r="B12" s="123"/>
      <c r="C12" s="124" t="s">
        <v>423</v>
      </c>
      <c r="D12" s="124"/>
    </row>
    <row r="13" spans="1:4" ht="54.95" customHeight="1">
      <c r="A13" s="122">
        <f t="shared" si="0"/>
        <v>9</v>
      </c>
      <c r="B13" s="123" t="s">
        <v>216</v>
      </c>
      <c r="C13" s="124"/>
      <c r="D13" s="124"/>
    </row>
    <row r="14" spans="1:4" ht="54.95" customHeight="1">
      <c r="A14" s="122">
        <f t="shared" si="0"/>
        <v>10</v>
      </c>
      <c r="B14" s="123" t="s">
        <v>217</v>
      </c>
      <c r="C14" s="124"/>
      <c r="D14" s="124"/>
    </row>
    <row r="15" spans="1:4" ht="54" customHeight="1"/>
  </sheetData>
  <mergeCells count="1">
    <mergeCell ref="A2:D2"/>
  </mergeCells>
  <phoneticPr fontId="4"/>
  <printOptions horizontalCentered="1"/>
  <pageMargins left="0.70866141732283472" right="0.70866141732283472" top="0.35433070866141736" bottom="0.15748031496062992"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1FD6A-5D77-4D54-8433-723166E25293}">
  <dimension ref="A1:L115"/>
  <sheetViews>
    <sheetView workbookViewId="0"/>
  </sheetViews>
  <sheetFormatPr defaultRowHeight="13.5"/>
  <cols>
    <col min="1" max="1" width="49.125" bestFit="1" customWidth="1"/>
    <col min="2" max="2" width="9.125" customWidth="1"/>
    <col min="5" max="5" width="13" bestFit="1" customWidth="1"/>
  </cols>
  <sheetData>
    <row r="1" spans="1:12">
      <c r="A1" s="14"/>
      <c r="B1" s="19" t="s">
        <v>367</v>
      </c>
      <c r="C1" s="14"/>
      <c r="D1" s="14"/>
      <c r="E1" s="14"/>
      <c r="F1" s="19" t="s">
        <v>368</v>
      </c>
      <c r="G1" s="14"/>
      <c r="L1" s="11" t="s">
        <v>18</v>
      </c>
    </row>
    <row r="2" spans="1:12">
      <c r="A2" s="14"/>
      <c r="B2" s="19" t="s">
        <v>45</v>
      </c>
      <c r="C2" s="19"/>
      <c r="D2" s="19" t="s">
        <v>369</v>
      </c>
      <c r="E2" s="19" t="s">
        <v>164</v>
      </c>
      <c r="F2" s="19" t="s">
        <v>45</v>
      </c>
      <c r="G2" s="14"/>
    </row>
    <row r="3" spans="1:12">
      <c r="A3" t="s">
        <v>370</v>
      </c>
      <c r="B3" s="5">
        <v>2374</v>
      </c>
      <c r="C3" t="s">
        <v>371</v>
      </c>
      <c r="E3" s="153"/>
      <c r="F3" s="5">
        <v>200</v>
      </c>
      <c r="G3" t="s">
        <v>371</v>
      </c>
      <c r="H3" s="5"/>
      <c r="I3" s="5"/>
      <c r="J3" s="5"/>
      <c r="K3" s="5"/>
    </row>
    <row r="4" spans="1:12">
      <c r="A4" t="s">
        <v>372</v>
      </c>
      <c r="B4" s="5">
        <v>757</v>
      </c>
      <c r="C4" t="s">
        <v>371</v>
      </c>
      <c r="E4" s="153"/>
      <c r="F4" s="5">
        <v>200</v>
      </c>
      <c r="G4" t="s">
        <v>371</v>
      </c>
      <c r="H4" s="5"/>
      <c r="I4" s="5"/>
      <c r="J4" s="5"/>
      <c r="K4" s="5"/>
    </row>
    <row r="5" spans="1:12">
      <c r="A5" t="s">
        <v>373</v>
      </c>
      <c r="B5" s="5">
        <v>346</v>
      </c>
      <c r="C5" t="s">
        <v>371</v>
      </c>
      <c r="E5" s="153"/>
      <c r="F5" s="5">
        <v>200</v>
      </c>
      <c r="G5" t="s">
        <v>371</v>
      </c>
      <c r="H5" s="5"/>
      <c r="I5" s="5"/>
      <c r="J5" s="5"/>
      <c r="K5" s="5"/>
    </row>
    <row r="6" spans="1:12">
      <c r="A6" s="169" t="s">
        <v>374</v>
      </c>
      <c r="B6" s="5">
        <v>273</v>
      </c>
      <c r="C6" t="s">
        <v>371</v>
      </c>
      <c r="E6" s="5"/>
      <c r="F6" s="5">
        <v>200</v>
      </c>
      <c r="G6" t="s">
        <v>371</v>
      </c>
      <c r="H6" s="5"/>
      <c r="I6" s="5"/>
      <c r="J6" s="5"/>
      <c r="K6" s="5"/>
    </row>
    <row r="7" spans="1:12">
      <c r="A7" s="121" t="s">
        <v>209</v>
      </c>
      <c r="B7" s="5">
        <v>273</v>
      </c>
      <c r="C7" t="s">
        <v>371</v>
      </c>
      <c r="E7" s="5">
        <v>3000</v>
      </c>
      <c r="F7" s="5">
        <v>200</v>
      </c>
      <c r="G7" t="s">
        <v>371</v>
      </c>
      <c r="H7" s="5"/>
      <c r="I7" s="5"/>
      <c r="J7" s="5"/>
      <c r="K7" s="5"/>
    </row>
    <row r="8" spans="1:12">
      <c r="A8" t="s">
        <v>375</v>
      </c>
      <c r="B8" s="5">
        <v>265</v>
      </c>
      <c r="C8" t="s">
        <v>371</v>
      </c>
      <c r="E8" s="153"/>
      <c r="F8" s="5">
        <v>200</v>
      </c>
      <c r="G8" t="s">
        <v>371</v>
      </c>
      <c r="H8" s="5"/>
      <c r="I8" s="5"/>
      <c r="J8" s="5"/>
      <c r="K8" s="5"/>
    </row>
    <row r="9" spans="1:12">
      <c r="A9" t="s">
        <v>376</v>
      </c>
      <c r="B9" s="5">
        <v>265</v>
      </c>
      <c r="C9" t="s">
        <v>371</v>
      </c>
      <c r="E9" s="153"/>
      <c r="F9" s="5">
        <v>200</v>
      </c>
      <c r="G9" t="s">
        <v>371</v>
      </c>
      <c r="H9" s="5"/>
      <c r="I9" s="5"/>
      <c r="J9" s="5"/>
      <c r="K9" s="5"/>
    </row>
    <row r="10" spans="1:12">
      <c r="A10" t="s">
        <v>377</v>
      </c>
      <c r="B10" s="5">
        <v>335</v>
      </c>
      <c r="C10" t="s">
        <v>371</v>
      </c>
      <c r="E10" s="153"/>
      <c r="F10" s="5">
        <v>200</v>
      </c>
      <c r="G10" t="s">
        <v>371</v>
      </c>
      <c r="H10" s="5"/>
      <c r="I10" s="5"/>
      <c r="J10" s="5"/>
      <c r="K10" s="5"/>
    </row>
    <row r="11" spans="1:12">
      <c r="A11" t="s">
        <v>378</v>
      </c>
      <c r="B11" s="5">
        <v>353</v>
      </c>
      <c r="C11" t="s">
        <v>371</v>
      </c>
      <c r="E11" s="153"/>
      <c r="F11" s="5">
        <v>200</v>
      </c>
      <c r="G11" t="s">
        <v>371</v>
      </c>
      <c r="H11" s="5"/>
      <c r="I11" s="5"/>
      <c r="J11" s="5"/>
      <c r="K11" s="5"/>
    </row>
    <row r="12" spans="1:12">
      <c r="A12" t="s">
        <v>379</v>
      </c>
      <c r="B12" s="5">
        <v>52</v>
      </c>
      <c r="C12" t="s">
        <v>371</v>
      </c>
      <c r="E12" s="153"/>
      <c r="F12" s="5">
        <v>200</v>
      </c>
      <c r="G12" t="s">
        <v>371</v>
      </c>
      <c r="H12" s="5"/>
      <c r="I12" s="5"/>
      <c r="J12" s="5"/>
      <c r="K12" s="5"/>
    </row>
    <row r="13" spans="1:12">
      <c r="A13" t="s">
        <v>380</v>
      </c>
      <c r="B13" s="5">
        <v>27</v>
      </c>
      <c r="C13" t="s">
        <v>371</v>
      </c>
      <c r="E13" s="153"/>
      <c r="F13" s="5">
        <v>200</v>
      </c>
      <c r="G13" t="s">
        <v>371</v>
      </c>
      <c r="H13" s="5"/>
      <c r="I13" s="5"/>
      <c r="J13" s="5"/>
      <c r="K13" s="5"/>
    </row>
    <row r="14" spans="1:12">
      <c r="A14" t="s">
        <v>381</v>
      </c>
      <c r="B14" s="5">
        <v>380</v>
      </c>
      <c r="C14" t="s">
        <v>371</v>
      </c>
      <c r="E14" s="153"/>
      <c r="F14" s="5">
        <v>200</v>
      </c>
      <c r="G14" t="s">
        <v>371</v>
      </c>
      <c r="H14" s="5"/>
      <c r="I14" s="5"/>
      <c r="J14" s="5"/>
      <c r="K14" s="5"/>
    </row>
    <row r="15" spans="1:12">
      <c r="A15" t="s">
        <v>382</v>
      </c>
      <c r="B15" s="5">
        <v>240</v>
      </c>
      <c r="C15" t="s">
        <v>371</v>
      </c>
      <c r="E15" s="153"/>
      <c r="F15" s="5">
        <v>200</v>
      </c>
      <c r="G15" t="s">
        <v>371</v>
      </c>
      <c r="H15" s="5"/>
      <c r="I15" s="5"/>
      <c r="J15" s="5"/>
      <c r="K15" s="5"/>
    </row>
    <row r="16" spans="1:12">
      <c r="A16" t="s">
        <v>383</v>
      </c>
      <c r="B16" s="5">
        <v>360</v>
      </c>
      <c r="C16" t="s">
        <v>371</v>
      </c>
      <c r="E16" s="153"/>
      <c r="F16" s="5">
        <v>200</v>
      </c>
      <c r="G16" t="s">
        <v>371</v>
      </c>
      <c r="H16" s="5"/>
      <c r="I16" s="5"/>
      <c r="J16" s="5"/>
      <c r="K16" s="5"/>
    </row>
    <row r="17" spans="1:11">
      <c r="A17" t="s">
        <v>384</v>
      </c>
      <c r="B17" s="5">
        <v>204</v>
      </c>
      <c r="C17" t="s">
        <v>371</v>
      </c>
      <c r="E17" s="5">
        <v>3000</v>
      </c>
      <c r="F17" s="5">
        <v>200</v>
      </c>
      <c r="G17" t="s">
        <v>371</v>
      </c>
      <c r="H17" s="5"/>
      <c r="I17" s="5"/>
      <c r="J17" s="5"/>
      <c r="K17" s="5"/>
    </row>
    <row r="18" spans="1:11">
      <c r="A18" t="s">
        <v>385</v>
      </c>
      <c r="B18" s="5">
        <v>1215</v>
      </c>
      <c r="C18" t="s">
        <v>386</v>
      </c>
      <c r="E18" s="5">
        <v>3000</v>
      </c>
      <c r="F18" s="153"/>
      <c r="H18" s="5"/>
      <c r="I18" s="5"/>
      <c r="J18" s="5"/>
      <c r="K18" s="5"/>
    </row>
    <row r="19" spans="1:11">
      <c r="A19" t="s">
        <v>387</v>
      </c>
      <c r="B19" s="5">
        <v>402</v>
      </c>
      <c r="C19" t="s">
        <v>371</v>
      </c>
      <c r="E19" s="5">
        <v>3000</v>
      </c>
      <c r="F19" s="153"/>
      <c r="H19" s="5"/>
      <c r="I19" s="5"/>
      <c r="J19" s="5"/>
      <c r="K19" s="5"/>
    </row>
    <row r="20" spans="1:11">
      <c r="A20" t="s">
        <v>388</v>
      </c>
      <c r="B20" s="5">
        <v>358</v>
      </c>
      <c r="C20" t="s">
        <v>371</v>
      </c>
      <c r="E20" s="5">
        <v>3000</v>
      </c>
      <c r="F20" s="153"/>
      <c r="H20" s="5"/>
      <c r="I20" s="5"/>
      <c r="J20" s="5"/>
      <c r="K20" s="5"/>
    </row>
    <row r="21" spans="1:11">
      <c r="A21" t="s">
        <v>389</v>
      </c>
      <c r="B21" s="5">
        <v>180</v>
      </c>
      <c r="C21" t="s">
        <v>371</v>
      </c>
      <c r="E21" s="5">
        <v>3000</v>
      </c>
      <c r="F21" s="153"/>
      <c r="H21" s="5"/>
      <c r="I21" s="5"/>
      <c r="J21" s="5"/>
      <c r="K21" s="5"/>
    </row>
    <row r="22" spans="1:11">
      <c r="A22" t="s">
        <v>390</v>
      </c>
      <c r="B22" s="5">
        <v>1182</v>
      </c>
      <c r="C22" t="s">
        <v>386</v>
      </c>
      <c r="E22" s="153"/>
      <c r="F22" s="153"/>
      <c r="H22" s="5"/>
      <c r="I22" s="5"/>
      <c r="J22" s="5"/>
      <c r="K22" s="5"/>
    </row>
    <row r="23" spans="1:11">
      <c r="A23" t="s">
        <v>391</v>
      </c>
      <c r="B23" s="5">
        <v>635</v>
      </c>
      <c r="C23" t="s">
        <v>386</v>
      </c>
      <c r="E23" s="153"/>
      <c r="F23" s="153"/>
      <c r="H23" s="5"/>
      <c r="I23" s="5"/>
      <c r="J23" s="5"/>
      <c r="K23" s="5"/>
    </row>
    <row r="24" spans="1:11">
      <c r="A24" t="s">
        <v>392</v>
      </c>
      <c r="B24" s="5">
        <v>115</v>
      </c>
      <c r="C24" t="s">
        <v>371</v>
      </c>
      <c r="E24" s="153"/>
      <c r="F24" s="5">
        <v>200</v>
      </c>
      <c r="G24" t="s">
        <v>371</v>
      </c>
      <c r="H24" s="5"/>
      <c r="I24" s="5"/>
      <c r="J24" s="5"/>
      <c r="K24" s="5"/>
    </row>
    <row r="25" spans="1:11">
      <c r="A25" t="s">
        <v>393</v>
      </c>
      <c r="B25" s="5">
        <v>188</v>
      </c>
      <c r="C25" t="s">
        <v>371</v>
      </c>
      <c r="E25" s="153"/>
      <c r="F25" s="5">
        <v>200</v>
      </c>
      <c r="G25" t="s">
        <v>371</v>
      </c>
      <c r="H25" s="5"/>
      <c r="I25" s="5"/>
      <c r="J25" s="5"/>
      <c r="K25" s="5"/>
    </row>
    <row r="26" spans="1:11">
      <c r="A26" t="s">
        <v>394</v>
      </c>
      <c r="B26" s="5">
        <v>65</v>
      </c>
      <c r="C26" t="s">
        <v>371</v>
      </c>
      <c r="D26" s="5"/>
      <c r="E26" s="153"/>
      <c r="F26" s="5">
        <v>200</v>
      </c>
      <c r="G26" t="s">
        <v>371</v>
      </c>
      <c r="H26" s="5"/>
      <c r="I26" s="5"/>
      <c r="J26" s="5"/>
      <c r="K26" s="5"/>
    </row>
    <row r="27" spans="1:11">
      <c r="A27" t="s">
        <v>395</v>
      </c>
      <c r="B27" s="5">
        <v>115</v>
      </c>
      <c r="C27" t="s">
        <v>371</v>
      </c>
      <c r="D27" s="5"/>
      <c r="E27" s="153"/>
      <c r="F27" s="5">
        <v>200</v>
      </c>
      <c r="G27" t="s">
        <v>371</v>
      </c>
      <c r="H27" s="5"/>
      <c r="I27" s="5"/>
      <c r="J27" s="5"/>
      <c r="K27" s="5"/>
    </row>
    <row r="28" spans="1:11">
      <c r="A28" t="s">
        <v>396</v>
      </c>
      <c r="B28" s="5">
        <v>46</v>
      </c>
      <c r="C28" t="s">
        <v>371</v>
      </c>
      <c r="D28" s="5"/>
      <c r="E28" s="153"/>
      <c r="F28" s="5">
        <v>200</v>
      </c>
      <c r="G28" t="s">
        <v>371</v>
      </c>
      <c r="H28" s="5"/>
      <c r="I28" s="5"/>
      <c r="J28" s="5"/>
      <c r="K28" s="5"/>
    </row>
    <row r="29" spans="1:11">
      <c r="A29" t="s">
        <v>397</v>
      </c>
      <c r="B29" s="5">
        <v>38</v>
      </c>
      <c r="C29" t="s">
        <v>371</v>
      </c>
      <c r="D29" s="5"/>
      <c r="E29" s="153"/>
      <c r="F29" s="5">
        <v>200</v>
      </c>
      <c r="G29" t="s">
        <v>371</v>
      </c>
      <c r="H29" s="5"/>
      <c r="I29" s="5"/>
      <c r="J29" s="5"/>
      <c r="K29" s="5"/>
    </row>
    <row r="30" spans="1:11">
      <c r="A30" t="s">
        <v>398</v>
      </c>
      <c r="B30" s="5">
        <v>60</v>
      </c>
      <c r="C30" t="s">
        <v>371</v>
      </c>
      <c r="D30" s="5"/>
      <c r="E30" s="153"/>
      <c r="F30" s="5">
        <v>200</v>
      </c>
      <c r="G30" t="s">
        <v>371</v>
      </c>
      <c r="H30" s="5"/>
      <c r="I30" s="5"/>
      <c r="J30" s="5"/>
      <c r="K30" s="5"/>
    </row>
    <row r="31" spans="1:11">
      <c r="A31" t="s">
        <v>399</v>
      </c>
      <c r="B31" s="5">
        <v>44</v>
      </c>
      <c r="C31" t="s">
        <v>371</v>
      </c>
      <c r="D31" s="5"/>
      <c r="E31" s="153"/>
      <c r="F31" s="153">
        <v>200</v>
      </c>
      <c r="G31" s="5"/>
      <c r="H31" s="5"/>
      <c r="I31" s="5"/>
      <c r="J31" s="5"/>
      <c r="K31" s="5"/>
    </row>
    <row r="32" spans="1:11">
      <c r="A32" t="s">
        <v>400</v>
      </c>
      <c r="B32" s="5">
        <v>46</v>
      </c>
      <c r="C32" t="s">
        <v>371</v>
      </c>
      <c r="D32" s="5"/>
      <c r="E32" s="153"/>
      <c r="F32" s="153"/>
      <c r="G32" s="5"/>
      <c r="H32" s="5"/>
      <c r="I32" s="5"/>
      <c r="J32" s="5"/>
      <c r="K32" s="5"/>
    </row>
    <row r="33" spans="1:11">
      <c r="A33" t="s">
        <v>401</v>
      </c>
      <c r="B33" s="5">
        <v>44</v>
      </c>
      <c r="C33" t="s">
        <v>371</v>
      </c>
      <c r="D33" s="5"/>
      <c r="E33" s="153"/>
      <c r="F33" s="5">
        <v>200</v>
      </c>
      <c r="G33" t="s">
        <v>371</v>
      </c>
      <c r="H33" s="5"/>
      <c r="I33" s="5"/>
      <c r="J33" s="5"/>
      <c r="K33" s="5"/>
    </row>
    <row r="34" spans="1:11">
      <c r="A34" t="s">
        <v>402</v>
      </c>
      <c r="B34" s="5"/>
      <c r="D34" s="5"/>
      <c r="E34" s="153"/>
      <c r="F34" s="5"/>
      <c r="H34" s="5"/>
      <c r="I34" s="5"/>
      <c r="J34" s="5"/>
      <c r="K34" s="5"/>
    </row>
    <row r="35" spans="1:11">
      <c r="A35" t="s">
        <v>403</v>
      </c>
      <c r="B35" s="5"/>
      <c r="D35" s="5"/>
      <c r="E35" s="153"/>
      <c r="F35" s="5"/>
      <c r="H35" s="5"/>
      <c r="I35" s="5"/>
      <c r="J35" s="5"/>
      <c r="K35" s="5"/>
    </row>
    <row r="36" spans="1:11">
      <c r="A36" t="s">
        <v>404</v>
      </c>
      <c r="B36" s="5"/>
      <c r="D36" s="5"/>
      <c r="E36" s="153"/>
      <c r="F36" s="5"/>
      <c r="H36" s="5"/>
      <c r="I36" s="5"/>
      <c r="J36" s="5"/>
      <c r="K36" s="5"/>
    </row>
    <row r="37" spans="1:11">
      <c r="A37" t="s">
        <v>405</v>
      </c>
      <c r="B37" s="5"/>
      <c r="D37" s="5"/>
      <c r="E37" s="153"/>
      <c r="F37" s="5"/>
      <c r="H37" s="5"/>
      <c r="I37" s="5"/>
      <c r="J37" s="5"/>
      <c r="K37" s="5"/>
    </row>
    <row r="38" spans="1:11">
      <c r="A38" t="s">
        <v>406</v>
      </c>
      <c r="B38" s="5"/>
      <c r="D38" s="5"/>
      <c r="E38" s="153"/>
      <c r="F38" s="5"/>
      <c r="H38" s="5"/>
      <c r="I38" s="5"/>
      <c r="J38" s="5"/>
      <c r="K38" s="5"/>
    </row>
    <row r="39" spans="1:11">
      <c r="A39" t="s">
        <v>407</v>
      </c>
      <c r="B39" s="5"/>
      <c r="D39" s="5"/>
      <c r="E39" s="153"/>
      <c r="F39" s="5"/>
      <c r="H39" s="5"/>
      <c r="I39" s="5"/>
      <c r="J39" s="5"/>
      <c r="K39" s="5"/>
    </row>
    <row r="40" spans="1:11">
      <c r="A40" t="s">
        <v>408</v>
      </c>
      <c r="B40" s="5"/>
      <c r="D40" s="5"/>
      <c r="E40" s="153"/>
      <c r="F40" s="5"/>
      <c r="H40" s="5"/>
      <c r="I40" s="5"/>
      <c r="J40" s="5"/>
      <c r="K40" s="5"/>
    </row>
    <row r="41" spans="1:11">
      <c r="A41" t="s">
        <v>409</v>
      </c>
      <c r="B41" s="5"/>
      <c r="D41" s="5"/>
      <c r="E41" s="5"/>
      <c r="F41" s="5"/>
      <c r="G41" s="5"/>
      <c r="H41" s="5"/>
      <c r="I41" s="5"/>
      <c r="J41" s="5"/>
      <c r="K41" s="5"/>
    </row>
    <row r="42" spans="1:11">
      <c r="A42" t="s">
        <v>410</v>
      </c>
      <c r="B42" s="5"/>
      <c r="D42" s="5"/>
      <c r="E42" s="5"/>
      <c r="F42" s="5"/>
      <c r="G42" s="5"/>
      <c r="H42" s="5"/>
      <c r="I42" s="5"/>
      <c r="J42" s="5"/>
      <c r="K42" s="5"/>
    </row>
    <row r="43" spans="1:11">
      <c r="A43" t="s">
        <v>411</v>
      </c>
      <c r="B43" s="5"/>
      <c r="D43" s="5"/>
      <c r="E43" s="5"/>
      <c r="F43" s="5"/>
      <c r="G43" s="5"/>
      <c r="H43" s="5"/>
      <c r="I43" s="5"/>
      <c r="J43" s="5"/>
      <c r="K43" s="5"/>
    </row>
    <row r="45" spans="1:11">
      <c r="A45" t="s">
        <v>8</v>
      </c>
      <c r="B45" s="226"/>
      <c r="C45" s="226"/>
    </row>
    <row r="46" spans="1:11">
      <c r="A46" t="s">
        <v>9</v>
      </c>
      <c r="B46" s="227"/>
      <c r="C46" s="227"/>
      <c r="D46" s="15"/>
      <c r="E46" s="15"/>
    </row>
    <row r="47" spans="1:11">
      <c r="A47" t="s">
        <v>10</v>
      </c>
      <c r="D47" s="15"/>
      <c r="E47" s="15"/>
    </row>
    <row r="48" spans="1:11">
      <c r="A48" t="s">
        <v>11</v>
      </c>
      <c r="D48" s="15"/>
      <c r="E48" s="15"/>
    </row>
    <row r="50" spans="1:4">
      <c r="A50" s="14" t="s">
        <v>30</v>
      </c>
    </row>
    <row r="51" spans="1:4">
      <c r="A51" t="s">
        <v>211</v>
      </c>
      <c r="B51" s="15" t="s">
        <v>214</v>
      </c>
      <c r="C51" s="15" t="s">
        <v>212</v>
      </c>
      <c r="D51" s="15"/>
    </row>
    <row r="52" spans="1:4">
      <c r="A52" t="s">
        <v>33</v>
      </c>
      <c r="B52" s="15" t="s">
        <v>213</v>
      </c>
      <c r="C52" s="15"/>
      <c r="D52" s="15"/>
    </row>
    <row r="53" spans="1:4">
      <c r="B53" s="15"/>
      <c r="C53" s="15"/>
    </row>
    <row r="55" spans="1:4">
      <c r="A55" s="14"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60</v>
      </c>
    </row>
    <row r="70" spans="1:1">
      <c r="A70" t="s">
        <v>61</v>
      </c>
    </row>
    <row r="71" spans="1:1">
      <c r="A71" t="s">
        <v>62</v>
      </c>
    </row>
    <row r="72" spans="1:1">
      <c r="A72" t="s">
        <v>63</v>
      </c>
    </row>
    <row r="73" spans="1:1">
      <c r="A73" t="s">
        <v>64</v>
      </c>
    </row>
    <row r="74" spans="1:1">
      <c r="A74" t="s">
        <v>65</v>
      </c>
    </row>
    <row r="75" spans="1:1">
      <c r="A75" t="s">
        <v>66</v>
      </c>
    </row>
    <row r="76" spans="1:1">
      <c r="A76" t="s">
        <v>67</v>
      </c>
    </row>
    <row r="77" spans="1:1">
      <c r="A77" t="s">
        <v>68</v>
      </c>
    </row>
    <row r="78" spans="1:1">
      <c r="A78" t="s">
        <v>69</v>
      </c>
    </row>
    <row r="79" spans="1:1">
      <c r="A79" t="s">
        <v>70</v>
      </c>
    </row>
    <row r="80" spans="1:1">
      <c r="A80" t="s">
        <v>71</v>
      </c>
    </row>
    <row r="81" spans="1:1">
      <c r="A81" t="s">
        <v>72</v>
      </c>
    </row>
    <row r="82" spans="1:1">
      <c r="A82" t="s">
        <v>73</v>
      </c>
    </row>
    <row r="83" spans="1:1">
      <c r="A83" t="s">
        <v>74</v>
      </c>
    </row>
    <row r="84" spans="1:1">
      <c r="A84" t="s">
        <v>75</v>
      </c>
    </row>
    <row r="85" spans="1:1">
      <c r="A85" t="s">
        <v>76</v>
      </c>
    </row>
    <row r="86" spans="1:1">
      <c r="A86" t="s">
        <v>77</v>
      </c>
    </row>
    <row r="87" spans="1:1">
      <c r="A87" t="s">
        <v>78</v>
      </c>
    </row>
    <row r="88" spans="1:1">
      <c r="A88" t="s">
        <v>79</v>
      </c>
    </row>
    <row r="89" spans="1:1">
      <c r="A89" t="s">
        <v>80</v>
      </c>
    </row>
    <row r="90" spans="1:1">
      <c r="A90" t="s">
        <v>81</v>
      </c>
    </row>
    <row r="91" spans="1:1">
      <c r="A91" t="s">
        <v>82</v>
      </c>
    </row>
    <row r="92" spans="1:1">
      <c r="A92" t="s">
        <v>83</v>
      </c>
    </row>
    <row r="93" spans="1:1">
      <c r="A93" t="s">
        <v>84</v>
      </c>
    </row>
    <row r="94" spans="1:1">
      <c r="A94" t="s">
        <v>85</v>
      </c>
    </row>
    <row r="95" spans="1:1">
      <c r="A95" t="s">
        <v>86</v>
      </c>
    </row>
    <row r="96" spans="1:1">
      <c r="A96" t="s">
        <v>87</v>
      </c>
    </row>
    <row r="97" spans="1:1">
      <c r="A97" t="s">
        <v>88</v>
      </c>
    </row>
    <row r="98" spans="1:1">
      <c r="A98" t="s">
        <v>89</v>
      </c>
    </row>
    <row r="99" spans="1:1">
      <c r="A99" t="s">
        <v>90</v>
      </c>
    </row>
    <row r="100" spans="1:1">
      <c r="A100" t="s">
        <v>91</v>
      </c>
    </row>
    <row r="101" spans="1:1">
      <c r="A101" t="s">
        <v>92</v>
      </c>
    </row>
    <row r="102" spans="1:1">
      <c r="A102" t="s">
        <v>93</v>
      </c>
    </row>
    <row r="103" spans="1:1">
      <c r="A103" t="s">
        <v>94</v>
      </c>
    </row>
    <row r="104" spans="1:1">
      <c r="A104" t="s">
        <v>95</v>
      </c>
    </row>
    <row r="105" spans="1:1">
      <c r="A105" t="s">
        <v>96</v>
      </c>
    </row>
    <row r="106" spans="1:1">
      <c r="A106" t="s">
        <v>97</v>
      </c>
    </row>
    <row r="107" spans="1:1">
      <c r="A107" t="s">
        <v>98</v>
      </c>
    </row>
    <row r="108" spans="1:1">
      <c r="A108" t="s">
        <v>99</v>
      </c>
    </row>
    <row r="109" spans="1:1">
      <c r="A109" t="s">
        <v>100</v>
      </c>
    </row>
    <row r="110" spans="1:1">
      <c r="A110" t="s">
        <v>101</v>
      </c>
    </row>
    <row r="111" spans="1:1">
      <c r="A111" t="s">
        <v>102</v>
      </c>
    </row>
    <row r="112" spans="1:1">
      <c r="A112" t="s">
        <v>103</v>
      </c>
    </row>
    <row r="113" spans="1:1">
      <c r="A113" t="s">
        <v>104</v>
      </c>
    </row>
    <row r="114" spans="1:1">
      <c r="A114" t="s">
        <v>105</v>
      </c>
    </row>
    <row r="115" spans="1:1">
      <c r="A115" t="s">
        <v>106</v>
      </c>
    </row>
  </sheetData>
  <sheetProtection algorithmName="SHA-512" hashValue="fxunrOjF/Xg5MGtldNQeOc1rVGxNVW+AM8RF9rRsd24Ax1gWxbfe6a/dEA2P2d2iT4objMYeQR8vlpe1Ze45iw==" saltValue="7E61Dmq+JhHuf5ldkNreuQ==" spinCount="100000" sheet="1" objects="1" scenarios="1"/>
  <phoneticPr fontId="4"/>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51"/>
  <sheetViews>
    <sheetView showZeros="0" view="pageBreakPreview" zoomScaleNormal="70" zoomScaleSheetLayoutView="100" workbookViewId="0">
      <selection activeCell="AL2" sqref="AL2:AM2"/>
    </sheetView>
  </sheetViews>
  <sheetFormatPr defaultColWidth="2.25" defaultRowHeight="12"/>
  <cols>
    <col min="1" max="1" width="2.625" style="1" customWidth="1"/>
    <col min="2" max="16384" width="2.25" style="1"/>
  </cols>
  <sheetData>
    <row r="1" spans="1:49" ht="13.5" customHeight="1">
      <c r="A1" s="173" t="s">
        <v>219</v>
      </c>
      <c r="B1" s="32"/>
      <c r="C1" s="32"/>
      <c r="D1" s="32"/>
      <c r="E1" s="32"/>
      <c r="F1" s="32"/>
      <c r="G1" s="32"/>
      <c r="H1" s="32"/>
      <c r="I1" s="32"/>
      <c r="J1" s="32"/>
      <c r="K1" s="32"/>
      <c r="L1" s="32"/>
      <c r="M1" s="32"/>
      <c r="N1" s="32"/>
      <c r="O1" s="32"/>
      <c r="P1" s="158"/>
      <c r="Q1" s="158"/>
      <c r="R1" s="158"/>
      <c r="S1" s="32"/>
      <c r="T1" s="32"/>
      <c r="U1" s="32"/>
      <c r="V1" s="32"/>
      <c r="W1" s="158"/>
      <c r="X1" s="171"/>
      <c r="Y1" s="171"/>
      <c r="Z1" s="158"/>
      <c r="AA1" s="158"/>
      <c r="AB1" s="158"/>
      <c r="AC1" s="158"/>
      <c r="AD1" s="32"/>
      <c r="AE1" s="32"/>
      <c r="AF1" s="32"/>
      <c r="AG1" s="32"/>
      <c r="AH1" s="32"/>
      <c r="AI1" s="32"/>
      <c r="AJ1" s="32"/>
      <c r="AK1" s="32"/>
      <c r="AL1" s="32"/>
      <c r="AM1" s="32"/>
      <c r="AN1" s="32"/>
      <c r="AO1" s="32"/>
      <c r="AP1" s="32"/>
      <c r="AQ1" s="32"/>
      <c r="AR1" s="32"/>
      <c r="AS1" s="32"/>
      <c r="AT1" s="32"/>
      <c r="AU1" s="32"/>
      <c r="AV1" s="32"/>
      <c r="AW1" s="32"/>
    </row>
    <row r="2" spans="1:49" ht="13.5">
      <c r="A2" s="33"/>
      <c r="B2" s="34"/>
      <c r="C2" s="35"/>
      <c r="D2" s="35"/>
      <c r="E2" s="33"/>
      <c r="F2" s="33"/>
      <c r="G2" s="33"/>
      <c r="H2" s="33"/>
      <c r="I2" s="33"/>
      <c r="J2" s="33"/>
      <c r="K2" s="33"/>
      <c r="L2" s="33"/>
      <c r="M2" s="33"/>
      <c r="N2" s="33"/>
      <c r="O2" s="33"/>
      <c r="P2" s="164"/>
      <c r="Q2" s="164"/>
      <c r="R2" s="164"/>
      <c r="S2" s="33"/>
      <c r="T2" s="33"/>
      <c r="U2" s="33"/>
      <c r="V2" s="33"/>
      <c r="W2" s="164"/>
      <c r="X2" s="173"/>
      <c r="Y2" s="173"/>
      <c r="Z2" s="164"/>
      <c r="AA2" s="164"/>
      <c r="AB2" s="164"/>
      <c r="AC2" s="164"/>
      <c r="AD2" s="33"/>
      <c r="AE2" s="33"/>
      <c r="AF2" s="33"/>
      <c r="AG2" s="33"/>
      <c r="AH2" s="33"/>
      <c r="AI2" s="33"/>
      <c r="AJ2" s="33"/>
      <c r="AK2" s="159" t="s">
        <v>17</v>
      </c>
      <c r="AL2" s="259">
        <v>2</v>
      </c>
      <c r="AM2" s="259"/>
      <c r="AN2" s="158" t="s">
        <v>3</v>
      </c>
      <c r="AO2" s="259">
        <v>8</v>
      </c>
      <c r="AP2" s="259"/>
      <c r="AQ2" s="158" t="s">
        <v>2</v>
      </c>
      <c r="AR2" s="259">
        <v>15</v>
      </c>
      <c r="AS2" s="259"/>
      <c r="AT2" s="32" t="s">
        <v>1</v>
      </c>
      <c r="AW2" s="32"/>
    </row>
    <row r="3" spans="1:49" ht="45" customHeight="1">
      <c r="A3" s="33"/>
      <c r="B3" s="34"/>
      <c r="C3" s="35"/>
      <c r="D3" s="35"/>
      <c r="E3" s="33"/>
      <c r="F3" s="33"/>
      <c r="G3" s="33"/>
      <c r="H3" s="33"/>
      <c r="I3" s="33"/>
      <c r="J3" s="33"/>
      <c r="K3" s="33"/>
      <c r="L3" s="33"/>
      <c r="M3" s="33"/>
      <c r="N3" s="33"/>
      <c r="O3" s="33"/>
      <c r="P3" s="164"/>
      <c r="Q3" s="164"/>
      <c r="R3" s="164"/>
      <c r="S3" s="33"/>
      <c r="T3" s="33"/>
      <c r="U3" s="33"/>
      <c r="V3" s="33"/>
      <c r="W3" s="164"/>
      <c r="X3" s="173"/>
      <c r="Y3" s="173"/>
      <c r="Z3" s="164"/>
      <c r="AA3" s="164"/>
      <c r="AB3" s="164"/>
      <c r="AC3" s="164"/>
      <c r="AD3" s="33"/>
      <c r="AE3" s="33"/>
      <c r="AF3" s="33"/>
      <c r="AG3" s="33"/>
      <c r="AH3" s="33"/>
      <c r="AI3" s="33"/>
      <c r="AJ3" s="33"/>
      <c r="AK3" s="33"/>
      <c r="AL3" s="33"/>
      <c r="AM3" s="33"/>
      <c r="AN3" s="33"/>
      <c r="AO3" s="33"/>
      <c r="AP3" s="33"/>
      <c r="AQ3" s="33"/>
      <c r="AR3" s="33"/>
      <c r="AS3" s="33"/>
      <c r="AT3" s="33"/>
      <c r="AU3" s="33"/>
      <c r="AV3" s="33"/>
      <c r="AW3" s="33"/>
    </row>
    <row r="4" spans="1:49" ht="18" customHeight="1">
      <c r="A4" s="263" t="s">
        <v>218</v>
      </c>
      <c r="B4" s="263"/>
      <c r="C4" s="263"/>
      <c r="D4" s="263"/>
      <c r="E4" s="263"/>
      <c r="F4" s="263"/>
      <c r="G4" s="263"/>
      <c r="H4" s="33"/>
      <c r="I4" s="33" t="s">
        <v>0</v>
      </c>
      <c r="J4" s="33"/>
      <c r="K4" s="33"/>
      <c r="L4" s="33"/>
      <c r="M4" s="33"/>
      <c r="N4" s="33"/>
      <c r="O4" s="33"/>
      <c r="P4" s="164"/>
      <c r="Q4" s="164"/>
      <c r="R4" s="164"/>
      <c r="S4" s="33"/>
      <c r="T4" s="33"/>
      <c r="U4" s="33"/>
      <c r="V4" s="33"/>
      <c r="W4" s="164"/>
      <c r="X4" s="173"/>
      <c r="Y4" s="173"/>
      <c r="Z4" s="164"/>
      <c r="AA4" s="164"/>
      <c r="AB4" s="164"/>
      <c r="AC4" s="164"/>
      <c r="AD4" s="33"/>
      <c r="AE4" s="33"/>
      <c r="AF4" s="33"/>
      <c r="AG4" s="33"/>
      <c r="AH4" s="33"/>
      <c r="AI4" s="33"/>
      <c r="AJ4" s="33"/>
      <c r="AK4" s="33"/>
      <c r="AL4" s="33"/>
      <c r="AM4" s="33"/>
      <c r="AN4" s="33"/>
      <c r="AO4" s="33"/>
      <c r="AP4" s="33"/>
      <c r="AQ4" s="33"/>
      <c r="AR4" s="33"/>
      <c r="AS4" s="33"/>
      <c r="AT4" s="33"/>
      <c r="AU4" s="33"/>
      <c r="AV4" s="33"/>
      <c r="AW4" s="33"/>
    </row>
    <row r="5" spans="1:49" ht="45" customHeight="1">
      <c r="A5" s="37"/>
      <c r="B5" s="37"/>
      <c r="C5" s="37"/>
      <c r="D5" s="37"/>
      <c r="E5" s="37"/>
      <c r="F5" s="37"/>
      <c r="G5" s="37"/>
      <c r="H5" s="33"/>
      <c r="I5" s="33"/>
      <c r="J5" s="33"/>
      <c r="K5" s="33"/>
      <c r="L5" s="33"/>
      <c r="M5" s="33"/>
      <c r="N5" s="33"/>
      <c r="O5" s="33"/>
      <c r="P5" s="164"/>
      <c r="Q5" s="164"/>
      <c r="R5" s="164"/>
      <c r="S5" s="33"/>
      <c r="T5" s="33"/>
      <c r="U5" s="33"/>
      <c r="V5" s="33"/>
      <c r="W5" s="164"/>
      <c r="X5" s="173"/>
      <c r="Y5" s="173"/>
      <c r="Z5" s="164"/>
      <c r="AA5" s="164"/>
      <c r="AB5" s="164"/>
      <c r="AC5" s="164"/>
      <c r="AD5" s="33"/>
      <c r="AE5" s="33"/>
      <c r="AF5" s="33"/>
      <c r="AG5" s="33"/>
      <c r="AH5" s="33"/>
      <c r="AI5" s="33"/>
      <c r="AJ5" s="33"/>
      <c r="AK5" s="33"/>
      <c r="AL5" s="33"/>
      <c r="AM5" s="33"/>
      <c r="AN5" s="33"/>
      <c r="AO5" s="33"/>
      <c r="AP5" s="33"/>
      <c r="AQ5" s="33"/>
      <c r="AR5" s="33"/>
      <c r="AS5" s="33"/>
      <c r="AT5" s="33"/>
      <c r="AU5" s="33"/>
      <c r="AV5" s="33"/>
      <c r="AW5" s="33"/>
    </row>
    <row r="6" spans="1:49" ht="13.5">
      <c r="A6" s="109"/>
      <c r="B6" s="109"/>
      <c r="C6" s="109"/>
      <c r="D6" s="109"/>
      <c r="E6" s="109"/>
      <c r="F6" s="109"/>
      <c r="G6" s="109"/>
      <c r="H6" s="33"/>
      <c r="I6" s="33"/>
      <c r="J6" s="33"/>
      <c r="K6" s="33"/>
      <c r="L6" s="33"/>
      <c r="M6" s="33"/>
      <c r="N6" s="33"/>
      <c r="O6" s="33"/>
      <c r="P6" s="164"/>
      <c r="Q6" s="164"/>
      <c r="R6" s="164"/>
      <c r="S6" s="33"/>
      <c r="T6" s="33"/>
      <c r="U6" s="33"/>
      <c r="V6" s="33"/>
      <c r="W6" s="164"/>
      <c r="X6" s="173"/>
      <c r="Y6" s="173"/>
      <c r="Z6" s="164"/>
      <c r="AA6" s="164"/>
      <c r="AB6" s="164"/>
      <c r="AC6" s="164"/>
      <c r="AD6" s="33"/>
      <c r="AE6" s="33"/>
      <c r="AF6" s="33"/>
      <c r="AG6" s="264" t="s">
        <v>246</v>
      </c>
      <c r="AH6" s="264"/>
      <c r="AI6" s="264"/>
      <c r="AJ6" s="264"/>
      <c r="AK6" s="264"/>
      <c r="AL6" s="264"/>
      <c r="AM6" s="264"/>
      <c r="AN6" s="264"/>
      <c r="AO6" s="264"/>
      <c r="AP6" s="264"/>
      <c r="AQ6" s="264"/>
      <c r="AR6" s="264"/>
      <c r="AS6" s="264"/>
      <c r="AT6" s="264"/>
      <c r="AU6" s="264"/>
      <c r="AV6" s="37"/>
      <c r="AW6" s="33"/>
    </row>
    <row r="7" spans="1:49" ht="18" customHeight="1">
      <c r="A7" s="37"/>
      <c r="B7" s="37"/>
      <c r="C7" s="37"/>
      <c r="D7" s="37"/>
      <c r="E7" s="37"/>
      <c r="F7" s="37"/>
      <c r="G7" s="37"/>
      <c r="H7" s="33"/>
      <c r="I7" s="33"/>
      <c r="J7" s="33"/>
      <c r="K7" s="33"/>
      <c r="L7" s="33"/>
      <c r="M7" s="33"/>
      <c r="N7" s="33"/>
      <c r="O7" s="33"/>
      <c r="P7" s="164"/>
      <c r="Q7" s="164"/>
      <c r="R7" s="164"/>
      <c r="S7" s="33"/>
      <c r="T7" s="33"/>
      <c r="U7" s="33"/>
      <c r="V7" s="33"/>
      <c r="W7" s="164"/>
      <c r="X7" s="173"/>
      <c r="Y7" s="173"/>
      <c r="Z7" s="164"/>
      <c r="AA7" s="164"/>
      <c r="AB7" s="164"/>
      <c r="AC7" s="164"/>
      <c r="AD7" s="33"/>
      <c r="AE7" s="33"/>
      <c r="AF7" s="33"/>
      <c r="AG7" s="264" t="s">
        <v>247</v>
      </c>
      <c r="AH7" s="264"/>
      <c r="AI7" s="264"/>
      <c r="AJ7" s="264"/>
      <c r="AK7" s="264"/>
      <c r="AL7" s="264"/>
      <c r="AM7" s="264"/>
      <c r="AN7" s="264"/>
      <c r="AO7" s="264"/>
      <c r="AP7" s="264"/>
      <c r="AQ7" s="264"/>
      <c r="AR7" s="264"/>
      <c r="AS7" s="264"/>
      <c r="AT7" s="264"/>
      <c r="AU7" s="264"/>
      <c r="AV7" s="115"/>
      <c r="AW7" s="33"/>
    </row>
    <row r="8" spans="1:49" ht="60" customHeight="1">
      <c r="A8" s="37"/>
      <c r="B8" s="37"/>
      <c r="C8" s="37"/>
      <c r="D8" s="37"/>
      <c r="E8" s="37"/>
      <c r="F8" s="37"/>
      <c r="G8" s="37"/>
      <c r="H8" s="33"/>
      <c r="I8" s="33"/>
      <c r="J8" s="33"/>
      <c r="K8" s="33"/>
      <c r="L8" s="33"/>
      <c r="M8" s="33"/>
      <c r="N8" s="33"/>
      <c r="O8" s="33"/>
      <c r="P8" s="164"/>
      <c r="Q8" s="164"/>
      <c r="R8" s="164"/>
      <c r="S8" s="33"/>
      <c r="T8" s="33"/>
      <c r="U8" s="33"/>
      <c r="V8" s="33"/>
      <c r="W8" s="164"/>
      <c r="X8" s="173"/>
      <c r="Y8" s="173"/>
      <c r="Z8" s="164"/>
      <c r="AA8" s="164"/>
      <c r="AB8" s="164"/>
      <c r="AC8" s="164"/>
      <c r="AD8" s="33"/>
      <c r="AE8" s="33"/>
      <c r="AF8" s="33"/>
      <c r="AG8" s="33"/>
      <c r="AH8" s="33"/>
      <c r="AI8" s="33"/>
      <c r="AJ8" s="33"/>
      <c r="AK8" s="33"/>
      <c r="AL8" s="33"/>
      <c r="AM8" s="33"/>
      <c r="AN8" s="33"/>
      <c r="AO8" s="33"/>
      <c r="AP8" s="33"/>
      <c r="AQ8" s="33"/>
      <c r="AR8" s="33"/>
      <c r="AS8" s="33"/>
      <c r="AT8" s="33"/>
      <c r="AU8" s="33"/>
      <c r="AV8" s="33"/>
      <c r="AW8" s="33"/>
    </row>
    <row r="9" spans="1:49" ht="18" customHeight="1">
      <c r="A9" s="260" t="s">
        <v>202</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170"/>
      <c r="AW9" s="170"/>
    </row>
    <row r="10" spans="1:49" ht="60" customHeight="1">
      <c r="A10" s="33"/>
      <c r="B10" s="34"/>
      <c r="C10" s="35"/>
      <c r="D10" s="35"/>
      <c r="E10" s="33"/>
      <c r="F10" s="33"/>
      <c r="G10" s="33"/>
      <c r="H10" s="33"/>
      <c r="I10" s="33"/>
      <c r="J10" s="33"/>
      <c r="K10" s="33"/>
      <c r="L10" s="33"/>
      <c r="M10" s="33"/>
      <c r="N10" s="33"/>
      <c r="O10" s="33"/>
      <c r="P10" s="164"/>
      <c r="Q10" s="164"/>
      <c r="R10" s="164"/>
      <c r="S10" s="33"/>
      <c r="T10" s="33"/>
      <c r="U10" s="33"/>
      <c r="V10" s="33"/>
      <c r="W10" s="164"/>
      <c r="X10" s="173"/>
      <c r="Y10" s="173"/>
      <c r="Z10" s="164"/>
      <c r="AA10" s="164"/>
      <c r="AB10" s="164"/>
      <c r="AC10" s="164"/>
      <c r="AD10" s="33"/>
      <c r="AE10" s="33"/>
      <c r="AF10" s="33"/>
      <c r="AG10" s="33"/>
      <c r="AH10" s="33"/>
      <c r="AI10" s="33"/>
      <c r="AJ10" s="33"/>
      <c r="AK10" s="33"/>
      <c r="AL10" s="33"/>
      <c r="AM10" s="33"/>
      <c r="AN10" s="33"/>
      <c r="AO10" s="33"/>
      <c r="AP10" s="33"/>
      <c r="AQ10" s="33"/>
      <c r="AR10" s="33"/>
      <c r="AS10" s="33"/>
      <c r="AT10" s="33"/>
      <c r="AU10" s="33"/>
      <c r="AV10" s="33"/>
      <c r="AW10" s="33"/>
    </row>
    <row r="11" spans="1:49" ht="13.5">
      <c r="A11" s="33" t="s">
        <v>49</v>
      </c>
      <c r="B11" s="34"/>
      <c r="C11" s="35"/>
      <c r="D11" s="35"/>
      <c r="E11" s="33"/>
      <c r="F11" s="33"/>
      <c r="G11" s="33"/>
      <c r="H11" s="33"/>
      <c r="I11" s="33"/>
      <c r="J11" s="33"/>
      <c r="K11" s="33"/>
      <c r="L11" s="33"/>
      <c r="M11" s="33"/>
      <c r="N11" s="33"/>
      <c r="O11" s="33"/>
      <c r="P11" s="164"/>
      <c r="Q11" s="164"/>
      <c r="R11" s="164"/>
      <c r="S11" s="33"/>
      <c r="T11" s="33"/>
      <c r="U11" s="33"/>
      <c r="V11" s="33"/>
      <c r="W11" s="164"/>
      <c r="X11" s="173"/>
      <c r="Y11" s="173"/>
      <c r="Z11" s="164"/>
      <c r="AA11" s="164"/>
      <c r="AB11" s="164"/>
      <c r="AC11" s="164"/>
      <c r="AD11" s="33"/>
      <c r="AE11" s="33"/>
      <c r="AF11" s="33"/>
      <c r="AG11" s="33"/>
      <c r="AH11" s="33"/>
      <c r="AI11" s="33"/>
      <c r="AJ11" s="33"/>
      <c r="AK11" s="33"/>
      <c r="AL11" s="33"/>
      <c r="AM11" s="33"/>
      <c r="AN11" s="33"/>
      <c r="AO11" s="33"/>
      <c r="AP11" s="33"/>
      <c r="AQ11" s="33"/>
      <c r="AR11" s="33"/>
      <c r="AS11" s="33"/>
      <c r="AT11" s="33"/>
      <c r="AU11" s="33"/>
      <c r="AV11" s="33"/>
      <c r="AW11" s="33"/>
    </row>
    <row r="12" spans="1:49" ht="57" customHeight="1">
      <c r="A12" s="33"/>
      <c r="B12" s="33"/>
      <c r="C12" s="33"/>
      <c r="D12" s="33"/>
      <c r="E12" s="33"/>
      <c r="F12" s="33"/>
      <c r="G12" s="33"/>
      <c r="H12" s="33"/>
      <c r="I12" s="33"/>
      <c r="J12" s="33"/>
      <c r="K12" s="33"/>
      <c r="L12" s="33"/>
      <c r="M12" s="33"/>
      <c r="N12" s="33"/>
      <c r="O12" s="33"/>
      <c r="P12" s="164"/>
      <c r="Q12" s="164"/>
      <c r="R12" s="164"/>
      <c r="S12" s="33"/>
      <c r="T12" s="33"/>
      <c r="U12" s="33"/>
      <c r="V12" s="33"/>
      <c r="W12" s="164"/>
      <c r="X12" s="173"/>
      <c r="Y12" s="173"/>
      <c r="Z12" s="164"/>
      <c r="AA12" s="164"/>
      <c r="AB12" s="164"/>
      <c r="AC12" s="164"/>
      <c r="AD12" s="33"/>
      <c r="AE12" s="33"/>
      <c r="AF12" s="33"/>
      <c r="AG12" s="33"/>
      <c r="AH12" s="33"/>
      <c r="AI12" s="33"/>
      <c r="AJ12" s="33"/>
      <c r="AK12" s="33"/>
      <c r="AL12" s="33"/>
      <c r="AM12" s="33"/>
      <c r="AN12" s="33"/>
      <c r="AO12" s="33"/>
      <c r="AP12" s="33"/>
      <c r="AQ12" s="33"/>
      <c r="AR12" s="33"/>
      <c r="AS12" s="33"/>
      <c r="AT12" s="33"/>
      <c r="AU12" s="33"/>
      <c r="AV12" s="33"/>
      <c r="AW12" s="33"/>
    </row>
    <row r="13" spans="1:49" ht="13.5">
      <c r="A13" s="33"/>
      <c r="B13" s="275" t="s">
        <v>186</v>
      </c>
      <c r="C13" s="275"/>
      <c r="D13" s="275"/>
      <c r="E13" s="275"/>
      <c r="F13" s="275"/>
      <c r="G13" s="275"/>
      <c r="H13" s="275"/>
      <c r="I13" s="275"/>
      <c r="J13" s="275"/>
      <c r="K13" s="275">
        <f ca="1">SUM(AH16:AL21)</f>
        <v>4133.5</v>
      </c>
      <c r="L13" s="275"/>
      <c r="M13" s="275"/>
      <c r="N13" s="275"/>
      <c r="O13" s="275"/>
      <c r="P13" s="275"/>
      <c r="Q13" s="275"/>
      <c r="R13" s="275"/>
      <c r="S13" s="275"/>
      <c r="T13" s="275"/>
      <c r="U13" s="275"/>
      <c r="V13" s="36" t="s">
        <v>12</v>
      </c>
      <c r="W13" s="165"/>
      <c r="X13" s="174"/>
      <c r="Y13" s="174"/>
      <c r="Z13" s="165"/>
      <c r="AA13" s="165"/>
      <c r="AB13" s="165"/>
      <c r="AC13" s="165"/>
      <c r="AD13" s="36"/>
      <c r="AE13" s="33"/>
      <c r="AF13" s="33"/>
      <c r="AG13" s="33"/>
      <c r="AH13" s="33"/>
      <c r="AI13" s="33"/>
      <c r="AJ13" s="33"/>
      <c r="AK13" s="33"/>
      <c r="AL13" s="33"/>
      <c r="AM13" s="33"/>
      <c r="AN13" s="33"/>
      <c r="AO13" s="33"/>
      <c r="AP13" s="33"/>
      <c r="AQ13" s="33"/>
      <c r="AR13" s="33"/>
      <c r="AS13" s="33"/>
      <c r="AT13" s="33"/>
      <c r="AU13" s="33"/>
      <c r="AV13" s="33"/>
      <c r="AW13" s="33"/>
    </row>
    <row r="14" spans="1:49" ht="7.5" customHeight="1">
      <c r="A14" s="33"/>
      <c r="B14" s="36"/>
      <c r="C14" s="36"/>
      <c r="D14" s="36"/>
      <c r="E14" s="36"/>
      <c r="F14" s="36"/>
      <c r="G14" s="36"/>
      <c r="H14" s="36"/>
      <c r="I14" s="36"/>
      <c r="J14" s="36"/>
      <c r="K14" s="36"/>
      <c r="L14" s="36"/>
      <c r="M14" s="36"/>
      <c r="N14" s="36"/>
      <c r="O14" s="36"/>
      <c r="P14" s="165"/>
      <c r="Q14" s="165"/>
      <c r="R14" s="165"/>
      <c r="S14" s="36"/>
      <c r="T14" s="36"/>
      <c r="U14" s="36"/>
      <c r="V14" s="36"/>
      <c r="W14" s="165"/>
      <c r="X14" s="174"/>
      <c r="Y14" s="174"/>
      <c r="Z14" s="165"/>
      <c r="AA14" s="165"/>
      <c r="AB14" s="165"/>
      <c r="AC14" s="165"/>
      <c r="AD14" s="36"/>
      <c r="AE14" s="33"/>
      <c r="AF14" s="33"/>
      <c r="AG14" s="33"/>
      <c r="AH14" s="33"/>
      <c r="AI14" s="33"/>
      <c r="AJ14" s="33"/>
      <c r="AK14" s="33"/>
      <c r="AL14" s="33"/>
      <c r="AM14" s="33"/>
      <c r="AN14" s="33"/>
      <c r="AO14" s="33"/>
      <c r="AP14" s="33"/>
      <c r="AQ14" s="33"/>
      <c r="AR14" s="33"/>
      <c r="AS14" s="33"/>
      <c r="AT14" s="33"/>
      <c r="AU14" s="33"/>
      <c r="AV14" s="33"/>
      <c r="AW14" s="33"/>
    </row>
    <row r="15" spans="1:49" ht="13.5">
      <c r="A15" s="33"/>
      <c r="B15" s="166" t="s">
        <v>187</v>
      </c>
      <c r="D15" s="36"/>
      <c r="E15" s="36"/>
      <c r="F15" s="36"/>
      <c r="G15" s="36"/>
      <c r="H15" s="36"/>
      <c r="I15" s="36"/>
      <c r="L15" s="36"/>
      <c r="M15" s="36"/>
      <c r="N15" s="36"/>
      <c r="O15" s="36"/>
      <c r="P15" s="165"/>
      <c r="Q15" s="165"/>
      <c r="R15" s="165"/>
      <c r="S15" s="36"/>
      <c r="T15" s="36"/>
      <c r="U15" s="36"/>
      <c r="V15" s="36"/>
      <c r="W15" s="165"/>
      <c r="X15" s="174"/>
      <c r="Y15" s="174"/>
      <c r="Z15" s="165"/>
      <c r="AA15" s="165"/>
      <c r="AB15" s="165"/>
      <c r="AC15" s="165"/>
      <c r="AD15" s="36"/>
      <c r="AE15" s="33"/>
      <c r="AF15" s="33"/>
      <c r="AG15" s="33"/>
      <c r="AH15" s="33"/>
      <c r="AI15" s="33"/>
      <c r="AJ15" s="33"/>
      <c r="AK15" s="33"/>
      <c r="AL15" s="33"/>
      <c r="AM15" s="33"/>
      <c r="AN15" s="33"/>
      <c r="AO15" s="33"/>
      <c r="AP15" s="33"/>
      <c r="AQ15" s="33"/>
      <c r="AR15" s="33"/>
      <c r="AS15" s="33"/>
      <c r="AT15" s="33"/>
      <c r="AU15" s="33"/>
      <c r="AV15" s="33"/>
      <c r="AW15" s="33"/>
    </row>
    <row r="16" spans="1:49" ht="13.5">
      <c r="A16" s="33"/>
      <c r="B16" s="36"/>
      <c r="C16" s="261" t="s">
        <v>188</v>
      </c>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2">
        <f ca="1">SUM(申請額一覧!H5:H19)</f>
        <v>2150</v>
      </c>
      <c r="AI16" s="262"/>
      <c r="AJ16" s="262"/>
      <c r="AK16" s="262"/>
      <c r="AL16" s="262"/>
      <c r="AM16" s="33" t="s">
        <v>12</v>
      </c>
      <c r="AN16" s="33"/>
      <c r="AO16" s="33"/>
      <c r="AP16" s="33"/>
      <c r="AQ16" s="33"/>
      <c r="AR16" s="33"/>
      <c r="AS16" s="33"/>
      <c r="AT16" s="33"/>
      <c r="AU16" s="33"/>
      <c r="AV16" s="33"/>
      <c r="AW16" s="33"/>
    </row>
    <row r="17" spans="1:49" ht="13.5">
      <c r="A17" s="33"/>
      <c r="B17" s="36"/>
      <c r="C17" s="261" t="s">
        <v>194</v>
      </c>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f ca="1">SUM(申請額一覧!J5:J19)</f>
        <v>1753</v>
      </c>
      <c r="AI17" s="262"/>
      <c r="AJ17" s="262"/>
      <c r="AK17" s="262"/>
      <c r="AL17" s="262"/>
      <c r="AM17" s="33" t="s">
        <v>12</v>
      </c>
      <c r="AN17" s="33"/>
      <c r="AO17" s="33"/>
      <c r="AP17" s="33"/>
      <c r="AQ17" s="33"/>
      <c r="AR17" s="33"/>
      <c r="AS17" s="33"/>
      <c r="AT17" s="33"/>
      <c r="AU17" s="33"/>
      <c r="AV17" s="33"/>
      <c r="AW17" s="33"/>
    </row>
    <row r="18" spans="1:49" ht="13.5">
      <c r="A18" s="164"/>
      <c r="B18" s="165"/>
      <c r="C18" s="261" t="s">
        <v>195</v>
      </c>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2">
        <f ca="1">SUM(申請額一覧!K5:K19)</f>
        <v>0</v>
      </c>
      <c r="AI18" s="262"/>
      <c r="AJ18" s="262"/>
      <c r="AK18" s="262"/>
      <c r="AL18" s="262"/>
      <c r="AM18" s="164" t="s">
        <v>12</v>
      </c>
      <c r="AN18" s="164"/>
      <c r="AO18" s="164"/>
      <c r="AP18" s="164"/>
      <c r="AQ18" s="164"/>
      <c r="AR18" s="164"/>
      <c r="AS18" s="164"/>
      <c r="AT18" s="164"/>
      <c r="AU18" s="164"/>
      <c r="AV18" s="164"/>
      <c r="AW18" s="164"/>
    </row>
    <row r="19" spans="1:49" ht="13.5">
      <c r="A19" s="33"/>
      <c r="B19" s="36"/>
      <c r="C19" s="261" t="s">
        <v>201</v>
      </c>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5">
        <f ca="1">SUM(申請額一覧!L5:L19)</f>
        <v>30.5</v>
      </c>
      <c r="AI19" s="265"/>
      <c r="AJ19" s="265"/>
      <c r="AK19" s="265"/>
      <c r="AL19" s="265"/>
      <c r="AM19" s="33" t="s">
        <v>12</v>
      </c>
      <c r="AN19" s="33"/>
      <c r="AO19" s="33"/>
      <c r="AP19" s="33"/>
      <c r="AQ19" s="33"/>
      <c r="AR19" s="33"/>
      <c r="AS19" s="33"/>
      <c r="AT19" s="33"/>
      <c r="AU19" s="33"/>
      <c r="AV19" s="33"/>
      <c r="AW19" s="33"/>
    </row>
    <row r="20" spans="1:49" ht="13.5">
      <c r="A20" s="164"/>
      <c r="B20" s="165"/>
      <c r="C20" s="167"/>
      <c r="D20" s="167" t="s">
        <v>199</v>
      </c>
      <c r="E20" s="167"/>
      <c r="F20" s="167"/>
      <c r="G20" s="167"/>
      <c r="H20" s="167"/>
      <c r="I20" s="167"/>
      <c r="J20" s="167"/>
      <c r="K20" s="167"/>
      <c r="L20" s="167"/>
      <c r="M20" s="167"/>
      <c r="N20" s="167"/>
      <c r="O20" s="167"/>
      <c r="P20" s="167"/>
      <c r="Q20" s="167"/>
      <c r="R20" s="167"/>
      <c r="S20" s="167"/>
      <c r="T20" s="167"/>
      <c r="U20" s="167"/>
      <c r="V20" s="167"/>
      <c r="W20" s="167"/>
      <c r="X20" s="172"/>
      <c r="Y20" s="172"/>
      <c r="Z20" s="167"/>
      <c r="AA20" s="167"/>
      <c r="AB20" s="167"/>
      <c r="AC20" s="167"/>
      <c r="AD20" s="167"/>
      <c r="AE20" s="167"/>
      <c r="AF20" s="167"/>
      <c r="AG20" s="167"/>
      <c r="AH20" s="168"/>
      <c r="AI20" s="168"/>
      <c r="AJ20" s="168"/>
      <c r="AK20" s="168"/>
      <c r="AL20" s="168"/>
      <c r="AM20" s="164"/>
      <c r="AN20" s="164"/>
      <c r="AO20" s="164"/>
      <c r="AP20" s="164"/>
      <c r="AQ20" s="164"/>
      <c r="AR20" s="164"/>
      <c r="AS20" s="164"/>
      <c r="AT20" s="164"/>
      <c r="AU20" s="164"/>
      <c r="AV20" s="164"/>
      <c r="AW20" s="164"/>
    </row>
    <row r="21" spans="1:49" ht="13.5">
      <c r="A21" s="33"/>
      <c r="B21" s="36"/>
      <c r="C21" s="261" t="s">
        <v>200</v>
      </c>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2">
        <f ca="1">SUM(申請額一覧!M5:M19)</f>
        <v>200</v>
      </c>
      <c r="AI21" s="262"/>
      <c r="AJ21" s="262"/>
      <c r="AK21" s="262"/>
      <c r="AL21" s="262"/>
      <c r="AM21" s="33" t="s">
        <v>12</v>
      </c>
      <c r="AN21" s="33"/>
      <c r="AO21" s="33"/>
      <c r="AP21" s="33"/>
      <c r="AQ21" s="33"/>
      <c r="AR21" s="33"/>
      <c r="AS21" s="33"/>
      <c r="AT21" s="33"/>
      <c r="AU21" s="33"/>
      <c r="AV21" s="33"/>
      <c r="AW21" s="33"/>
    </row>
    <row r="22" spans="1:49" ht="13.5">
      <c r="A22" s="33"/>
      <c r="B22" s="33"/>
      <c r="C22" s="33"/>
      <c r="D22" s="33"/>
      <c r="E22" s="33"/>
      <c r="F22" s="33"/>
      <c r="G22" s="33"/>
      <c r="H22" s="33"/>
      <c r="I22" s="33"/>
      <c r="J22" s="33"/>
      <c r="K22" s="33"/>
      <c r="L22" s="33"/>
      <c r="M22" s="36"/>
      <c r="N22" s="36"/>
      <c r="O22" s="36"/>
      <c r="P22" s="165"/>
      <c r="Q22" s="165"/>
      <c r="R22" s="165"/>
      <c r="S22" s="36"/>
      <c r="T22" s="36"/>
      <c r="U22" s="36"/>
      <c r="V22" s="36"/>
      <c r="W22" s="165"/>
      <c r="X22" s="174"/>
      <c r="Y22" s="174"/>
      <c r="Z22" s="165"/>
      <c r="AA22" s="165"/>
      <c r="AB22" s="165"/>
      <c r="AC22" s="165"/>
      <c r="AD22" s="36"/>
      <c r="AE22" s="33"/>
      <c r="AF22" s="33"/>
      <c r="AG22" s="33"/>
      <c r="AH22" s="33"/>
      <c r="AI22" s="33"/>
      <c r="AJ22" s="33"/>
      <c r="AK22" s="33"/>
      <c r="AL22" s="33"/>
      <c r="AM22" s="33"/>
      <c r="AN22" s="33"/>
      <c r="AO22" s="33"/>
      <c r="AP22" s="33"/>
      <c r="AQ22" s="33"/>
      <c r="AR22" s="33"/>
      <c r="AS22" s="33"/>
      <c r="AT22" s="33"/>
      <c r="AU22" s="33"/>
      <c r="AV22" s="33"/>
      <c r="AW22" s="33"/>
    </row>
    <row r="23" spans="1:49" ht="13.5">
      <c r="A23" s="33"/>
      <c r="B23" s="33"/>
      <c r="C23" s="33"/>
      <c r="D23" s="33"/>
      <c r="E23" s="33"/>
      <c r="F23" s="33"/>
      <c r="G23" s="33"/>
      <c r="H23" s="33"/>
      <c r="I23" s="33"/>
      <c r="J23" s="33"/>
      <c r="K23" s="33"/>
      <c r="L23" s="33"/>
      <c r="M23" s="36"/>
      <c r="N23" s="36"/>
      <c r="O23" s="36"/>
      <c r="P23" s="165"/>
      <c r="Q23" s="165"/>
      <c r="R23" s="165"/>
      <c r="S23" s="36"/>
      <c r="T23" s="36"/>
      <c r="U23" s="36"/>
      <c r="V23" s="36"/>
      <c r="W23" s="165"/>
      <c r="X23" s="174"/>
      <c r="Y23" s="174"/>
      <c r="Z23" s="165"/>
      <c r="AA23" s="165"/>
      <c r="AB23" s="165"/>
      <c r="AC23" s="165"/>
      <c r="AD23" s="36"/>
      <c r="AE23" s="33"/>
      <c r="AF23" s="33"/>
      <c r="AG23" s="33"/>
      <c r="AH23" s="33"/>
      <c r="AI23" s="33"/>
      <c r="AJ23" s="33"/>
      <c r="AK23" s="33"/>
      <c r="AL23" s="33"/>
      <c r="AM23" s="33"/>
      <c r="AN23" s="33"/>
      <c r="AO23" s="33"/>
      <c r="AP23" s="33"/>
      <c r="AQ23" s="33"/>
      <c r="AR23" s="33"/>
      <c r="AS23" s="33"/>
      <c r="AT23" s="33"/>
      <c r="AU23" s="33"/>
      <c r="AV23" s="33"/>
      <c r="AW23" s="33"/>
    </row>
    <row r="24" spans="1:49" ht="13.5">
      <c r="A24" s="33"/>
      <c r="B24" s="33" t="s">
        <v>189</v>
      </c>
      <c r="C24" s="33"/>
      <c r="D24" s="33"/>
      <c r="E24" s="33"/>
      <c r="F24" s="33"/>
      <c r="G24" s="33"/>
      <c r="H24" s="33"/>
      <c r="I24" s="33"/>
      <c r="J24" s="33"/>
      <c r="K24" s="33"/>
      <c r="L24" s="33"/>
      <c r="M24" s="36"/>
      <c r="N24" s="36"/>
      <c r="O24" s="36"/>
      <c r="P24" s="165"/>
      <c r="Q24" s="165"/>
      <c r="R24" s="165"/>
      <c r="S24" s="36"/>
      <c r="T24" s="36"/>
      <c r="U24" s="36"/>
      <c r="V24" s="36"/>
      <c r="W24" s="165"/>
      <c r="X24" s="174"/>
      <c r="Y24" s="174"/>
      <c r="Z24" s="165"/>
      <c r="AA24" s="165"/>
      <c r="AB24" s="165"/>
      <c r="AC24" s="165"/>
      <c r="AD24" s="36"/>
      <c r="AE24" s="33"/>
      <c r="AF24" s="33"/>
      <c r="AG24" s="33"/>
      <c r="AH24" s="33"/>
      <c r="AI24" s="33"/>
      <c r="AJ24" s="33"/>
      <c r="AK24" s="33"/>
      <c r="AL24" s="33"/>
      <c r="AM24" s="33"/>
      <c r="AN24" s="33"/>
      <c r="AO24" s="33"/>
      <c r="AP24" s="33"/>
      <c r="AQ24" s="33"/>
      <c r="AR24" s="33"/>
      <c r="AS24" s="33"/>
      <c r="AT24" s="33"/>
      <c r="AU24" s="33"/>
      <c r="AV24" s="33"/>
      <c r="AW24" s="33"/>
    </row>
    <row r="25" spans="1:49" ht="13.5">
      <c r="A25" s="38"/>
      <c r="B25" s="33" t="s">
        <v>190</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5.75" customHeight="1">
      <c r="A26" s="38"/>
      <c r="B26" s="33" t="s">
        <v>208</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5.75" customHeight="1">
      <c r="A27" s="38"/>
      <c r="B27" s="33" t="s">
        <v>191</v>
      </c>
      <c r="C27" s="38"/>
      <c r="D27" s="33"/>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5">
      <c r="A28" s="38"/>
      <c r="B28" s="33" t="s">
        <v>175</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t="s">
        <v>137</v>
      </c>
      <c r="AE38" s="38"/>
      <c r="AF38" s="38"/>
      <c r="AG38" s="38"/>
      <c r="AH38" s="38"/>
      <c r="AI38" s="38"/>
      <c r="AJ38" s="38"/>
      <c r="AK38" s="38"/>
      <c r="AL38" s="38"/>
      <c r="AM38" s="38"/>
      <c r="AN38" s="38"/>
      <c r="AO38" s="38"/>
      <c r="AP38" s="38"/>
      <c r="AQ38" s="38"/>
      <c r="AR38" s="38"/>
      <c r="AS38" s="38"/>
      <c r="AT38" s="38"/>
      <c r="AU38" s="38"/>
      <c r="AV38" s="38"/>
      <c r="AW38" s="38"/>
    </row>
    <row r="39" spans="1:49" ht="6"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ht="18.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252" t="s">
        <v>220</v>
      </c>
      <c r="AF40" s="253"/>
      <c r="AG40" s="253"/>
      <c r="AH40" s="253"/>
      <c r="AI40" s="253"/>
      <c r="AJ40" s="253"/>
      <c r="AK40" s="253"/>
      <c r="AL40" s="186"/>
      <c r="AM40" s="187" t="s">
        <v>221</v>
      </c>
      <c r="AN40" s="256" t="s">
        <v>248</v>
      </c>
      <c r="AO40" s="257"/>
      <c r="AP40" s="257"/>
      <c r="AQ40" s="257"/>
      <c r="AR40" s="188"/>
      <c r="AS40" s="188"/>
      <c r="AT40" s="188"/>
      <c r="AU40" s="189"/>
      <c r="AV40" s="38"/>
      <c r="AW40" s="38"/>
    </row>
    <row r="41" spans="1:49" ht="18.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254"/>
      <c r="AF41" s="255"/>
      <c r="AG41" s="255"/>
      <c r="AH41" s="255"/>
      <c r="AI41" s="255"/>
      <c r="AJ41" s="255"/>
      <c r="AK41" s="255"/>
      <c r="AL41" s="130"/>
      <c r="AM41" s="258" t="s">
        <v>249</v>
      </c>
      <c r="AN41" s="258"/>
      <c r="AO41" s="258"/>
      <c r="AP41" s="258"/>
      <c r="AQ41" s="258"/>
      <c r="AR41" s="258"/>
      <c r="AS41" s="258"/>
      <c r="AT41" s="258"/>
      <c r="AU41" s="258"/>
      <c r="AV41" s="38"/>
      <c r="AW41" s="38"/>
    </row>
    <row r="42" spans="1:49" ht="18.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273" t="s">
        <v>139</v>
      </c>
      <c r="AF42" s="274"/>
      <c r="AG42" s="274"/>
      <c r="AH42" s="274"/>
      <c r="AI42" s="274"/>
      <c r="AJ42" s="274"/>
      <c r="AK42" s="274"/>
      <c r="AL42" s="129"/>
      <c r="AM42" s="267" t="s">
        <v>250</v>
      </c>
      <c r="AN42" s="267"/>
      <c r="AO42" s="267"/>
      <c r="AP42" s="267"/>
      <c r="AQ42" s="267"/>
      <c r="AR42" s="267"/>
      <c r="AS42" s="267"/>
      <c r="AT42" s="267"/>
      <c r="AU42" s="267"/>
      <c r="AV42" s="38"/>
      <c r="AW42" s="38"/>
    </row>
    <row r="43" spans="1:49" ht="18.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273" t="s">
        <v>140</v>
      </c>
      <c r="AF43" s="274"/>
      <c r="AG43" s="274"/>
      <c r="AH43" s="274"/>
      <c r="AI43" s="274"/>
      <c r="AJ43" s="274"/>
      <c r="AK43" s="274"/>
      <c r="AL43" s="129"/>
      <c r="AM43" s="267" t="s">
        <v>251</v>
      </c>
      <c r="AN43" s="267"/>
      <c r="AO43" s="267"/>
      <c r="AP43" s="267"/>
      <c r="AQ43" s="267"/>
      <c r="AR43" s="267"/>
      <c r="AS43" s="267"/>
      <c r="AT43" s="267"/>
      <c r="AU43" s="267"/>
      <c r="AV43" s="38"/>
      <c r="AW43" s="38"/>
    </row>
    <row r="44" spans="1:49" ht="18.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252" t="s">
        <v>141</v>
      </c>
      <c r="AF44" s="253"/>
      <c r="AG44" s="253"/>
      <c r="AH44" s="128"/>
      <c r="AI44" s="270" t="s">
        <v>138</v>
      </c>
      <c r="AJ44" s="271"/>
      <c r="AK44" s="271"/>
      <c r="AL44" s="272"/>
      <c r="AM44" s="267" t="s">
        <v>252</v>
      </c>
      <c r="AN44" s="267"/>
      <c r="AO44" s="267"/>
      <c r="AP44" s="267"/>
      <c r="AQ44" s="267"/>
      <c r="AR44" s="267"/>
      <c r="AS44" s="267"/>
      <c r="AT44" s="267"/>
      <c r="AU44" s="267"/>
      <c r="AV44" s="38"/>
      <c r="AW44" s="38"/>
    </row>
    <row r="45" spans="1:49" ht="18.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268"/>
      <c r="AF45" s="269"/>
      <c r="AG45" s="269"/>
      <c r="AH45" s="130"/>
      <c r="AI45" s="270" t="s">
        <v>142</v>
      </c>
      <c r="AJ45" s="271"/>
      <c r="AK45" s="271"/>
      <c r="AL45" s="272"/>
      <c r="AM45" s="266" t="s">
        <v>253</v>
      </c>
      <c r="AN45" s="267"/>
      <c r="AO45" s="267"/>
      <c r="AP45" s="267"/>
      <c r="AQ45" s="267"/>
      <c r="AR45" s="267"/>
      <c r="AS45" s="267"/>
      <c r="AT45" s="267"/>
      <c r="AU45" s="267"/>
      <c r="AV45" s="38"/>
      <c r="AW45" s="38"/>
    </row>
    <row r="46" spans="1:49" ht="18.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row>
    <row r="47" spans="1:49">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row>
    <row r="48" spans="1:49">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row>
    <row r="49" spans="1:49">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row>
    <row r="50" spans="1:49">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row>
    <row r="51" spans="1:49">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row>
  </sheetData>
  <sheetProtection algorithmName="SHA-512" hashValue="uUbZnb2wVIkqYOIRYisPA818/w3ggAJeXrVeIrXwZfZ8fzTU7roTdl1ujlWISbLy6gfrPeSMDXATVdG3DSQiPA==" saltValue="3DXSV2jiZdD0SWgQrmwqpA==" spinCount="100000" sheet="1" objects="1" scenarios="1"/>
  <mergeCells count="3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E40:AK41"/>
    <mergeCell ref="AN40:AQ40"/>
    <mergeCell ref="AM41:AU41"/>
    <mergeCell ref="AL2:AM2"/>
    <mergeCell ref="AO2:AP2"/>
    <mergeCell ref="AR2:AS2"/>
    <mergeCell ref="A9:AU9"/>
    <mergeCell ref="C18:AG18"/>
    <mergeCell ref="AH18:AL18"/>
    <mergeCell ref="A4:G4"/>
    <mergeCell ref="AG6:AU6"/>
    <mergeCell ref="AG7:AU7"/>
    <mergeCell ref="C19:AG19"/>
    <mergeCell ref="AH19:AL19"/>
    <mergeCell ref="C21:AG21"/>
    <mergeCell ref="AH21:AL21"/>
  </mergeCells>
  <phoneticPr fontId="4"/>
  <conditionalFormatting sqref="AH19:AL19">
    <cfRule type="expression" dxfId="6" priority="1">
      <formula>INDIRECT(ADDRESS(ROW(),COLUMN()))=TRUNC(INDIRECT(ADDRESS(ROW(),COLUMN())))</formula>
    </cfRule>
  </conditionalFormatting>
  <hyperlinks>
    <hyperlink ref="AM45" r:id="rId1" xr:uid="{00000000-0004-0000-0100-000000000000}"/>
  </hyperlinks>
  <printOptions horizontalCentered="1"/>
  <pageMargins left="0.70866141732283472" right="0.70866141732283472" top="0.94488188976377963" bottom="0.74803149606299213" header="0.31496062992125984" footer="0.31496062992125984"/>
  <pageSetup paperSize="9" scale="83" orientation="portrait" r:id="rId2"/>
  <colBreaks count="1" manualBreakCount="1">
    <brk id="47" max="49" man="1"/>
  </col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36"/>
  <sheetViews>
    <sheetView showZeros="0" topLeftCell="A4" zoomScaleNormal="100" zoomScaleSheetLayoutView="100" workbookViewId="0">
      <selection activeCell="D10" sqref="D10"/>
    </sheetView>
  </sheetViews>
  <sheetFormatPr defaultColWidth="2.25" defaultRowHeight="13.5"/>
  <cols>
    <col min="1" max="1" width="3.125" style="6" customWidth="1"/>
    <col min="2" max="2" width="30.25" style="6" customWidth="1"/>
    <col min="3" max="3" width="12.875" style="6" customWidth="1"/>
    <col min="4" max="4" width="20.875" style="6" customWidth="1"/>
    <col min="5" max="5" width="13.875" style="6" bestFit="1" customWidth="1"/>
    <col min="6" max="6" width="20.875" style="6" customWidth="1"/>
    <col min="7" max="7" width="13.875" style="6" customWidth="1"/>
    <col min="8" max="8" width="11.25" style="6" customWidth="1"/>
    <col min="9" max="9" width="7.375" style="6" bestFit="1" customWidth="1"/>
    <col min="10" max="14" width="11.25" style="6" customWidth="1"/>
    <col min="15" max="15" width="4.5" style="6" bestFit="1" customWidth="1"/>
    <col min="16" max="16384" width="2.25" style="6"/>
  </cols>
  <sheetData>
    <row r="1" spans="1:38">
      <c r="A1" s="6" t="s">
        <v>132</v>
      </c>
    </row>
    <row r="2" spans="1:38">
      <c r="A2" s="112"/>
    </row>
    <row r="3" spans="1:38" ht="18" customHeight="1">
      <c r="A3" s="276" t="s">
        <v>131</v>
      </c>
      <c r="B3" s="278" t="s">
        <v>14</v>
      </c>
      <c r="C3" s="277" t="s">
        <v>22</v>
      </c>
      <c r="D3" s="278" t="s">
        <v>15</v>
      </c>
      <c r="E3" s="278" t="s">
        <v>4</v>
      </c>
      <c r="F3" s="282" t="s">
        <v>56</v>
      </c>
      <c r="G3" s="284" t="s">
        <v>204</v>
      </c>
      <c r="H3" s="288" t="s">
        <v>127</v>
      </c>
      <c r="I3" s="288"/>
      <c r="J3" s="288"/>
      <c r="K3" s="288"/>
      <c r="L3" s="288"/>
      <c r="M3" s="288"/>
      <c r="N3" s="289"/>
      <c r="O3" s="286" t="s">
        <v>133</v>
      </c>
    </row>
    <row r="4" spans="1:38" ht="45">
      <c r="A4" s="276"/>
      <c r="B4" s="278"/>
      <c r="C4" s="277"/>
      <c r="D4" s="278"/>
      <c r="E4" s="278"/>
      <c r="F4" s="283"/>
      <c r="G4" s="285"/>
      <c r="H4" s="111" t="s">
        <v>170</v>
      </c>
      <c r="I4" s="111" t="s">
        <v>130</v>
      </c>
      <c r="J4" s="111" t="s">
        <v>169</v>
      </c>
      <c r="K4" s="154" t="s">
        <v>168</v>
      </c>
      <c r="L4" s="111" t="s">
        <v>50</v>
      </c>
      <c r="M4" s="110" t="s">
        <v>51</v>
      </c>
      <c r="N4" s="141" t="s">
        <v>16</v>
      </c>
      <c r="O4" s="287"/>
    </row>
    <row r="5" spans="1:38" ht="22.5" customHeight="1" thickBot="1">
      <c r="A5" s="183">
        <v>1</v>
      </c>
      <c r="B5" s="163" t="str">
        <f ca="1">IFERROR(INDIRECT("個票"&amp;$A5&amp;"！$t$7"),"")</f>
        <v>障害者支援施設こうらくえん</v>
      </c>
      <c r="C5" s="163" t="str">
        <f ca="1">IFERROR(INDIRECT("個票"&amp;$A5&amp;"！$h$7"),"")</f>
        <v>3300000101</v>
      </c>
      <c r="D5" s="163" t="str">
        <f ca="1">IFERROR(INDIRECT("個票"&amp;$A5&amp;"！$l$10"),"")</f>
        <v>施設入所支援</v>
      </c>
      <c r="E5" s="163" t="str">
        <f ca="1">IFERROR(INDIRECT("個票"&amp;$A5&amp;"！$w$9"),"")</f>
        <v>086-000-0001</v>
      </c>
      <c r="F5" s="163" t="str">
        <f ca="1">IFERROR(INDIRECT("個票"&amp;$A5&amp;"！$ｄ$9")&amp;INDIRECT("個票"&amp;$A5&amp;"！$ｈ$9"),"")</f>
        <v>岡山県岡山市北区後楽園１－５</v>
      </c>
      <c r="G5" s="185" t="str">
        <f ca="1">IF(N5&gt;0,申請書!$AG$6,"")</f>
        <v>社会福祉法人こうらくえん</v>
      </c>
      <c r="H5" s="116">
        <f ca="1">IFERROR(INDIRECT("個票"&amp;$A5&amp;"！$ai$21"),"")</f>
        <v>750</v>
      </c>
      <c r="I5" s="117">
        <f ca="1">IFERROR(INDIRECT("個票"&amp;$A5&amp;"！$ao$22"),"")</f>
        <v>0</v>
      </c>
      <c r="J5" s="116">
        <f ca="1">IFERROR(INDIRECT("個票"&amp;$A5&amp;"！$ai$24"),"")</f>
        <v>1215</v>
      </c>
      <c r="K5" s="116" t="str">
        <f ca="1">IFERROR(INDIRECT("個票"&amp;$A5&amp;"！$ai$40"),"")</f>
        <v/>
      </c>
      <c r="L5" s="250">
        <f ca="1">IFERROR(INDIRECT("個票"&amp;$A5&amp;"！$ai$52"),"")</f>
        <v>0</v>
      </c>
      <c r="M5" s="118">
        <f ca="1">IFERROR(INDIRECT("個票"&amp;$A5&amp;"！$ai$57"),"")</f>
        <v>0</v>
      </c>
      <c r="N5" s="116">
        <f ca="1">SUM(H5,J5,,K5,L5,M5)</f>
        <v>1965</v>
      </c>
      <c r="O5" s="182"/>
    </row>
    <row r="6" spans="1:38" ht="22.5" customHeight="1" thickBot="1">
      <c r="A6" s="183">
        <v>2</v>
      </c>
      <c r="B6" s="163" t="str">
        <f t="shared" ref="B6:B19" ca="1" si="0">IFERROR(INDIRECT("個票"&amp;$A6&amp;"！$t$7"),"")</f>
        <v>障害者支援施設こうらくえん</v>
      </c>
      <c r="C6" s="163" t="str">
        <f t="shared" ref="C6:C19" ca="1" si="1">IFERROR(INDIRECT("個票"&amp;$A6&amp;"！$h$7"),"")</f>
        <v>3300000101</v>
      </c>
      <c r="D6" s="163" t="str">
        <f t="shared" ref="D6:D19" ca="1" si="2">IFERROR(INDIRECT("個票"&amp;$A6&amp;"！$l$10"),"")</f>
        <v>生活介護</v>
      </c>
      <c r="E6" s="163" t="str">
        <f t="shared" ref="E6:E19" ca="1" si="3">IFERROR(INDIRECT("個票"&amp;$A6&amp;"！$w$9"),"")</f>
        <v>086-000-0001</v>
      </c>
      <c r="F6" s="163" t="str">
        <f t="shared" ref="F6:F19" ca="1" si="4">IFERROR(INDIRECT("個票"&amp;$A6&amp;"！$ｄ$9")&amp;INDIRECT("個票"&amp;$A6&amp;"！$ｈ$9"),"")</f>
        <v>岡山県岡山市北区後楽園１－５</v>
      </c>
      <c r="G6" s="185" t="str">
        <f ca="1">IF(N6&gt;0,申請書!$AG$6,"")</f>
        <v>社会福祉法人こうらくえん</v>
      </c>
      <c r="H6" s="116">
        <f t="shared" ref="H6:H19" ca="1" si="5">IFERROR(INDIRECT("個票"&amp;$A6&amp;"！$ai$21"),"")</f>
        <v>750</v>
      </c>
      <c r="I6" s="117">
        <f t="shared" ref="I6:I19" ca="1" si="6">IFERROR(INDIRECT("個票"&amp;$A6&amp;"！$ao$22"),"")</f>
        <v>0</v>
      </c>
      <c r="J6" s="116">
        <f t="shared" ref="J6:J19" ca="1" si="7">IFERROR(INDIRECT("個票"&amp;$A6&amp;"！$ai$24"),"")</f>
        <v>220</v>
      </c>
      <c r="K6" s="116" t="str">
        <f t="shared" ref="K6:K19" ca="1" si="8">IFERROR(INDIRECT("個票"&amp;$A6&amp;"！$ai$40"),"")</f>
        <v/>
      </c>
      <c r="L6" s="250">
        <f t="shared" ref="L6:L19" ca="1" si="9">IFERROR(INDIRECT("個票"&amp;$A6&amp;"！$ai$52"),"")</f>
        <v>0</v>
      </c>
      <c r="M6" s="118">
        <f t="shared" ref="M6:M19" ca="1" si="10">IFERROR(INDIRECT("個票"&amp;$A6&amp;"！$ai$57"),"")</f>
        <v>0</v>
      </c>
      <c r="N6" s="116">
        <f t="shared" ref="N6:N19" ca="1" si="11">SUM(H6,J6,,K6,L6,M6)</f>
        <v>970</v>
      </c>
      <c r="O6" s="182"/>
      <c r="S6" s="279" t="str">
        <f ca="1">IF(_xlfn.SHEETS()-5=COUNTIF(N5:N19,"&gt;0"),"○","！（本表の事業所数と個票の枚数が一致しません）")</f>
        <v>○</v>
      </c>
      <c r="T6" s="280"/>
      <c r="U6" s="280"/>
      <c r="V6" s="280"/>
      <c r="W6" s="280"/>
      <c r="X6" s="280"/>
      <c r="Y6" s="280"/>
      <c r="Z6" s="280"/>
      <c r="AA6" s="280"/>
      <c r="AB6" s="280"/>
      <c r="AC6" s="280"/>
      <c r="AD6" s="280"/>
      <c r="AE6" s="280"/>
      <c r="AF6" s="280"/>
      <c r="AG6" s="280"/>
      <c r="AH6" s="280"/>
      <c r="AI6" s="280"/>
      <c r="AJ6" s="280"/>
      <c r="AK6" s="280"/>
      <c r="AL6" s="281"/>
    </row>
    <row r="7" spans="1:38" ht="22.5" customHeight="1">
      <c r="A7" s="183">
        <v>3</v>
      </c>
      <c r="B7" s="163" t="str">
        <f t="shared" ca="1" si="0"/>
        <v>ケアステーションてんじん</v>
      </c>
      <c r="C7" s="163" t="str">
        <f t="shared" ca="1" si="1"/>
        <v>3300000102</v>
      </c>
      <c r="D7" s="163" t="str">
        <f t="shared" ca="1" si="2"/>
        <v>重度訪問介護</v>
      </c>
      <c r="E7" s="163" t="str">
        <f t="shared" ca="1" si="3"/>
        <v>086-000-0002</v>
      </c>
      <c r="F7" s="163" t="str">
        <f t="shared" ca="1" si="4"/>
        <v>岡山県岡山市北区天神町８－４８</v>
      </c>
      <c r="G7" s="185" t="str">
        <f ca="1">IF(N7&gt;0,申請書!$AG$6,"")</f>
        <v>社会福祉法人こうらくえん</v>
      </c>
      <c r="H7" s="116"/>
      <c r="I7" s="117">
        <f t="shared" ca="1" si="6"/>
        <v>0</v>
      </c>
      <c r="J7" s="116">
        <f t="shared" ca="1" si="7"/>
        <v>188</v>
      </c>
      <c r="K7" s="116" t="str">
        <f t="shared" ca="1" si="8"/>
        <v/>
      </c>
      <c r="L7" s="250">
        <f t="shared" ca="1" si="9"/>
        <v>20</v>
      </c>
      <c r="M7" s="118">
        <f t="shared" ca="1" si="10"/>
        <v>0</v>
      </c>
      <c r="N7" s="116">
        <f t="shared" ca="1" si="11"/>
        <v>208</v>
      </c>
      <c r="O7" s="182"/>
      <c r="S7" s="162" t="s">
        <v>184</v>
      </c>
    </row>
    <row r="8" spans="1:38" ht="22.5" customHeight="1">
      <c r="A8" s="183">
        <v>4</v>
      </c>
      <c r="B8" s="163" t="str">
        <f t="shared" ca="1" si="0"/>
        <v>ケアステーションてんじん</v>
      </c>
      <c r="C8" s="163" t="str">
        <f t="shared" ca="1" si="1"/>
        <v>3300000102</v>
      </c>
      <c r="D8" s="163" t="str">
        <f t="shared" ca="1" si="2"/>
        <v>居宅介護</v>
      </c>
      <c r="E8" s="163" t="str">
        <f t="shared" ca="1" si="3"/>
        <v>086-000-0002</v>
      </c>
      <c r="F8" s="163" t="str">
        <f t="shared" ca="1" si="4"/>
        <v>岡山県岡山市北区天神町８－４８</v>
      </c>
      <c r="G8" s="185" t="str">
        <f ca="1">IF(N8&gt;0,申請書!$AG$6,"")</f>
        <v>社会福祉法人こうらくえん</v>
      </c>
      <c r="H8" s="116">
        <f t="shared" ca="1" si="5"/>
        <v>500</v>
      </c>
      <c r="I8" s="117">
        <f t="shared" ca="1" si="6"/>
        <v>0</v>
      </c>
      <c r="J8" s="116">
        <f t="shared" ca="1" si="7"/>
        <v>70</v>
      </c>
      <c r="K8" s="116" t="str">
        <f t="shared" ca="1" si="8"/>
        <v/>
      </c>
      <c r="L8" s="250">
        <f t="shared" ca="1" si="9"/>
        <v>6</v>
      </c>
      <c r="M8" s="118">
        <f t="shared" ca="1" si="10"/>
        <v>200</v>
      </c>
      <c r="N8" s="116">
        <f t="shared" ca="1" si="11"/>
        <v>776</v>
      </c>
      <c r="O8" s="182"/>
      <c r="S8" s="162" t="s">
        <v>185</v>
      </c>
    </row>
    <row r="9" spans="1:38" ht="22.5" customHeight="1">
      <c r="A9" s="183">
        <v>5</v>
      </c>
      <c r="B9" s="163" t="str">
        <f t="shared" ca="1" si="0"/>
        <v>ケアステーションてんじん</v>
      </c>
      <c r="C9" s="163" t="str">
        <f t="shared" ca="1" si="1"/>
        <v>3300000102</v>
      </c>
      <c r="D9" s="163" t="str">
        <f t="shared" ca="1" si="2"/>
        <v>計画相談支援</v>
      </c>
      <c r="E9" s="163" t="str">
        <f t="shared" ca="1" si="3"/>
        <v>086-000-0002</v>
      </c>
      <c r="F9" s="163" t="str">
        <f t="shared" ca="1" si="4"/>
        <v>岡山県岡山市北区天神町８－４８</v>
      </c>
      <c r="G9" s="185" t="str">
        <f ca="1">IF(N9&gt;0,申請書!$AG$6,"")</f>
        <v>社会福祉法人こうらくえん</v>
      </c>
      <c r="H9" s="116">
        <f t="shared" ca="1" si="5"/>
        <v>150</v>
      </c>
      <c r="I9" s="117">
        <f t="shared" ca="1" si="6"/>
        <v>0</v>
      </c>
      <c r="J9" s="116">
        <f t="shared" ca="1" si="7"/>
        <v>60</v>
      </c>
      <c r="K9" s="116" t="str">
        <f t="shared" ca="1" si="8"/>
        <v/>
      </c>
      <c r="L9" s="250">
        <f t="shared" ca="1" si="9"/>
        <v>4.5</v>
      </c>
      <c r="M9" s="118">
        <f t="shared" ca="1" si="10"/>
        <v>0</v>
      </c>
      <c r="N9" s="116">
        <f t="shared" ca="1" si="11"/>
        <v>214.5</v>
      </c>
      <c r="O9" s="182"/>
      <c r="S9" s="162" t="s">
        <v>412</v>
      </c>
    </row>
    <row r="10" spans="1:38" ht="22.5" customHeight="1">
      <c r="A10" s="183">
        <v>6</v>
      </c>
      <c r="B10" s="163" t="str">
        <f t="shared" ca="1" si="0"/>
        <v/>
      </c>
      <c r="C10" s="163" t="str">
        <f t="shared" ca="1" si="1"/>
        <v/>
      </c>
      <c r="D10" s="163" t="str">
        <f t="shared" ca="1" si="2"/>
        <v/>
      </c>
      <c r="E10" s="163" t="str">
        <f t="shared" ca="1" si="3"/>
        <v/>
      </c>
      <c r="F10" s="163" t="str">
        <f t="shared" ca="1" si="4"/>
        <v/>
      </c>
      <c r="G10" s="185" t="str">
        <f ca="1">IF(N10&gt;0,申請書!$AG$6,"")</f>
        <v/>
      </c>
      <c r="H10" s="116" t="str">
        <f t="shared" ca="1" si="5"/>
        <v/>
      </c>
      <c r="I10" s="117" t="str">
        <f t="shared" ca="1" si="6"/>
        <v/>
      </c>
      <c r="J10" s="116" t="str">
        <f t="shared" ca="1" si="7"/>
        <v/>
      </c>
      <c r="K10" s="116" t="str">
        <f t="shared" ca="1" si="8"/>
        <v/>
      </c>
      <c r="L10" s="250" t="str">
        <f t="shared" ca="1" si="9"/>
        <v/>
      </c>
      <c r="M10" s="118" t="str">
        <f t="shared" ca="1" si="10"/>
        <v/>
      </c>
      <c r="N10" s="116">
        <f t="shared" ca="1" si="11"/>
        <v>0</v>
      </c>
      <c r="O10" s="182"/>
    </row>
    <row r="11" spans="1:38" ht="22.5" customHeight="1">
      <c r="A11" s="183">
        <v>7</v>
      </c>
      <c r="B11" s="163" t="str">
        <f t="shared" ca="1" si="0"/>
        <v/>
      </c>
      <c r="C11" s="163" t="str">
        <f t="shared" ca="1" si="1"/>
        <v/>
      </c>
      <c r="D11" s="163" t="str">
        <f t="shared" ca="1" si="2"/>
        <v/>
      </c>
      <c r="E11" s="163" t="str">
        <f t="shared" ca="1" si="3"/>
        <v/>
      </c>
      <c r="F11" s="163" t="str">
        <f t="shared" ca="1" si="4"/>
        <v/>
      </c>
      <c r="G11" s="185" t="str">
        <f ca="1">IF(N11&gt;0,申請書!$AG$6,"")</f>
        <v/>
      </c>
      <c r="H11" s="116" t="str">
        <f t="shared" ca="1" si="5"/>
        <v/>
      </c>
      <c r="I11" s="117" t="str">
        <f t="shared" ca="1" si="6"/>
        <v/>
      </c>
      <c r="J11" s="116" t="str">
        <f t="shared" ca="1" si="7"/>
        <v/>
      </c>
      <c r="K11" s="116" t="str">
        <f t="shared" ca="1" si="8"/>
        <v/>
      </c>
      <c r="L11" s="250" t="str">
        <f t="shared" ca="1" si="9"/>
        <v/>
      </c>
      <c r="M11" s="118" t="str">
        <f t="shared" ca="1" si="10"/>
        <v/>
      </c>
      <c r="N11" s="116">
        <f t="shared" ca="1" si="11"/>
        <v>0</v>
      </c>
      <c r="O11" s="182"/>
    </row>
    <row r="12" spans="1:38" ht="22.5" customHeight="1">
      <c r="A12" s="183">
        <v>8</v>
      </c>
      <c r="B12" s="163" t="str">
        <f t="shared" ca="1" si="0"/>
        <v/>
      </c>
      <c r="C12" s="163" t="str">
        <f t="shared" ca="1" si="1"/>
        <v/>
      </c>
      <c r="D12" s="163" t="str">
        <f t="shared" ca="1" si="2"/>
        <v/>
      </c>
      <c r="E12" s="163" t="str">
        <f t="shared" ca="1" si="3"/>
        <v/>
      </c>
      <c r="F12" s="163" t="str">
        <f t="shared" ca="1" si="4"/>
        <v/>
      </c>
      <c r="G12" s="185" t="str">
        <f ca="1">IF(N12&gt;0,申請書!$AG$6,"")</f>
        <v/>
      </c>
      <c r="H12" s="116" t="str">
        <f t="shared" ca="1" si="5"/>
        <v/>
      </c>
      <c r="I12" s="117" t="str">
        <f t="shared" ca="1" si="6"/>
        <v/>
      </c>
      <c r="J12" s="116" t="str">
        <f t="shared" ca="1" si="7"/>
        <v/>
      </c>
      <c r="K12" s="116" t="str">
        <f t="shared" ca="1" si="8"/>
        <v/>
      </c>
      <c r="L12" s="250" t="str">
        <f t="shared" ca="1" si="9"/>
        <v/>
      </c>
      <c r="M12" s="118" t="str">
        <f t="shared" ca="1" si="10"/>
        <v/>
      </c>
      <c r="N12" s="116">
        <f t="shared" ca="1" si="11"/>
        <v>0</v>
      </c>
      <c r="O12" s="182"/>
    </row>
    <row r="13" spans="1:38" ht="22.5" customHeight="1">
      <c r="A13" s="183">
        <v>9</v>
      </c>
      <c r="B13" s="163" t="str">
        <f t="shared" ca="1" si="0"/>
        <v/>
      </c>
      <c r="C13" s="163" t="str">
        <f t="shared" ca="1" si="1"/>
        <v/>
      </c>
      <c r="D13" s="163" t="str">
        <f t="shared" ca="1" si="2"/>
        <v/>
      </c>
      <c r="E13" s="163" t="str">
        <f t="shared" ca="1" si="3"/>
        <v/>
      </c>
      <c r="F13" s="163" t="str">
        <f t="shared" ca="1" si="4"/>
        <v/>
      </c>
      <c r="G13" s="185" t="str">
        <f ca="1">IF(N13&gt;0,申請書!$AG$6,"")</f>
        <v/>
      </c>
      <c r="H13" s="116" t="str">
        <f t="shared" ca="1" si="5"/>
        <v/>
      </c>
      <c r="I13" s="117" t="str">
        <f t="shared" ca="1" si="6"/>
        <v/>
      </c>
      <c r="J13" s="116" t="str">
        <f t="shared" ca="1" si="7"/>
        <v/>
      </c>
      <c r="K13" s="116" t="str">
        <f t="shared" ca="1" si="8"/>
        <v/>
      </c>
      <c r="L13" s="250" t="str">
        <f t="shared" ca="1" si="9"/>
        <v/>
      </c>
      <c r="M13" s="118" t="str">
        <f t="shared" ca="1" si="10"/>
        <v/>
      </c>
      <c r="N13" s="116">
        <f t="shared" ca="1" si="11"/>
        <v>0</v>
      </c>
      <c r="O13" s="182"/>
    </row>
    <row r="14" spans="1:38" ht="22.5" customHeight="1">
      <c r="A14" s="183">
        <v>10</v>
      </c>
      <c r="B14" s="163" t="str">
        <f t="shared" ca="1" si="0"/>
        <v/>
      </c>
      <c r="C14" s="163" t="str">
        <f t="shared" ca="1" si="1"/>
        <v/>
      </c>
      <c r="D14" s="163" t="str">
        <f t="shared" ca="1" si="2"/>
        <v/>
      </c>
      <c r="E14" s="163" t="str">
        <f t="shared" ca="1" si="3"/>
        <v/>
      </c>
      <c r="F14" s="163" t="str">
        <f t="shared" ca="1" si="4"/>
        <v/>
      </c>
      <c r="G14" s="185" t="str">
        <f ca="1">IF(N14&gt;0,申請書!$AG$6,"")</f>
        <v/>
      </c>
      <c r="H14" s="116" t="str">
        <f t="shared" ca="1" si="5"/>
        <v/>
      </c>
      <c r="I14" s="117" t="str">
        <f t="shared" ca="1" si="6"/>
        <v/>
      </c>
      <c r="J14" s="116" t="str">
        <f t="shared" ca="1" si="7"/>
        <v/>
      </c>
      <c r="K14" s="116" t="str">
        <f t="shared" ca="1" si="8"/>
        <v/>
      </c>
      <c r="L14" s="250" t="str">
        <f t="shared" ca="1" si="9"/>
        <v/>
      </c>
      <c r="M14" s="118" t="str">
        <f t="shared" ca="1" si="10"/>
        <v/>
      </c>
      <c r="N14" s="116">
        <f t="shared" ca="1" si="11"/>
        <v>0</v>
      </c>
      <c r="O14" s="182"/>
    </row>
    <row r="15" spans="1:38" ht="22.5" customHeight="1">
      <c r="A15" s="183">
        <v>11</v>
      </c>
      <c r="B15" s="163" t="str">
        <f t="shared" ca="1" si="0"/>
        <v/>
      </c>
      <c r="C15" s="163" t="str">
        <f t="shared" ca="1" si="1"/>
        <v/>
      </c>
      <c r="D15" s="163" t="str">
        <f t="shared" ca="1" si="2"/>
        <v/>
      </c>
      <c r="E15" s="163" t="str">
        <f t="shared" ca="1" si="3"/>
        <v/>
      </c>
      <c r="F15" s="163" t="str">
        <f t="shared" ca="1" si="4"/>
        <v/>
      </c>
      <c r="G15" s="185" t="str">
        <f ca="1">IF(N15&gt;0,申請書!$AG$6,"")</f>
        <v/>
      </c>
      <c r="H15" s="116" t="str">
        <f t="shared" ca="1" si="5"/>
        <v/>
      </c>
      <c r="I15" s="117" t="str">
        <f t="shared" ca="1" si="6"/>
        <v/>
      </c>
      <c r="J15" s="116" t="str">
        <f t="shared" ca="1" si="7"/>
        <v/>
      </c>
      <c r="K15" s="116" t="str">
        <f t="shared" ca="1" si="8"/>
        <v/>
      </c>
      <c r="L15" s="250" t="str">
        <f t="shared" ca="1" si="9"/>
        <v/>
      </c>
      <c r="M15" s="118" t="str">
        <f t="shared" ca="1" si="10"/>
        <v/>
      </c>
      <c r="N15" s="116">
        <f t="shared" ca="1" si="11"/>
        <v>0</v>
      </c>
      <c r="O15" s="182"/>
    </row>
    <row r="16" spans="1:38" ht="22.5" customHeight="1">
      <c r="A16" s="183">
        <v>12</v>
      </c>
      <c r="B16" s="163" t="str">
        <f t="shared" ca="1" si="0"/>
        <v/>
      </c>
      <c r="C16" s="163" t="str">
        <f t="shared" ca="1" si="1"/>
        <v/>
      </c>
      <c r="D16" s="163" t="str">
        <f t="shared" ca="1" si="2"/>
        <v/>
      </c>
      <c r="E16" s="163" t="str">
        <f t="shared" ca="1" si="3"/>
        <v/>
      </c>
      <c r="F16" s="163" t="str">
        <f t="shared" ca="1" si="4"/>
        <v/>
      </c>
      <c r="G16" s="185" t="str">
        <f ca="1">IF(N16&gt;0,申請書!$AG$6,"")</f>
        <v/>
      </c>
      <c r="H16" s="116" t="str">
        <f t="shared" ca="1" si="5"/>
        <v/>
      </c>
      <c r="I16" s="117" t="str">
        <f t="shared" ca="1" si="6"/>
        <v/>
      </c>
      <c r="J16" s="116" t="str">
        <f t="shared" ca="1" si="7"/>
        <v/>
      </c>
      <c r="K16" s="116" t="str">
        <f t="shared" ca="1" si="8"/>
        <v/>
      </c>
      <c r="L16" s="250" t="str">
        <f t="shared" ca="1" si="9"/>
        <v/>
      </c>
      <c r="M16" s="118" t="str">
        <f t="shared" ca="1" si="10"/>
        <v/>
      </c>
      <c r="N16" s="116">
        <f t="shared" ca="1" si="11"/>
        <v>0</v>
      </c>
      <c r="O16" s="182"/>
    </row>
    <row r="17" spans="1:15" ht="22.5" customHeight="1">
      <c r="A17" s="183">
        <v>13</v>
      </c>
      <c r="B17" s="163" t="str">
        <f t="shared" ca="1" si="0"/>
        <v/>
      </c>
      <c r="C17" s="163" t="str">
        <f t="shared" ca="1" si="1"/>
        <v/>
      </c>
      <c r="D17" s="163" t="str">
        <f t="shared" ca="1" si="2"/>
        <v/>
      </c>
      <c r="E17" s="163" t="str">
        <f t="shared" ca="1" si="3"/>
        <v/>
      </c>
      <c r="F17" s="163" t="str">
        <f t="shared" ca="1" si="4"/>
        <v/>
      </c>
      <c r="G17" s="185" t="str">
        <f ca="1">IF(N17&gt;0,申請書!$AG$6,"")</f>
        <v/>
      </c>
      <c r="H17" s="116" t="str">
        <f t="shared" ca="1" si="5"/>
        <v/>
      </c>
      <c r="I17" s="117" t="str">
        <f t="shared" ca="1" si="6"/>
        <v/>
      </c>
      <c r="J17" s="116" t="str">
        <f t="shared" ca="1" si="7"/>
        <v/>
      </c>
      <c r="K17" s="116" t="str">
        <f t="shared" ca="1" si="8"/>
        <v/>
      </c>
      <c r="L17" s="250" t="str">
        <f t="shared" ca="1" si="9"/>
        <v/>
      </c>
      <c r="M17" s="118" t="str">
        <f t="shared" ca="1" si="10"/>
        <v/>
      </c>
      <c r="N17" s="116">
        <f t="shared" ca="1" si="11"/>
        <v>0</v>
      </c>
      <c r="O17" s="182"/>
    </row>
    <row r="18" spans="1:15" ht="22.5" customHeight="1">
      <c r="A18" s="183">
        <v>14</v>
      </c>
      <c r="B18" s="163" t="str">
        <f t="shared" ca="1" si="0"/>
        <v/>
      </c>
      <c r="C18" s="163" t="str">
        <f t="shared" ca="1" si="1"/>
        <v/>
      </c>
      <c r="D18" s="163" t="str">
        <f t="shared" ca="1" si="2"/>
        <v/>
      </c>
      <c r="E18" s="163" t="str">
        <f t="shared" ca="1" si="3"/>
        <v/>
      </c>
      <c r="F18" s="163" t="str">
        <f t="shared" ca="1" si="4"/>
        <v/>
      </c>
      <c r="G18" s="185" t="str">
        <f ca="1">IF(N18&gt;0,申請書!$AG$6,"")</f>
        <v/>
      </c>
      <c r="H18" s="116" t="str">
        <f t="shared" ca="1" si="5"/>
        <v/>
      </c>
      <c r="I18" s="117" t="str">
        <f t="shared" ca="1" si="6"/>
        <v/>
      </c>
      <c r="J18" s="116" t="str">
        <f t="shared" ca="1" si="7"/>
        <v/>
      </c>
      <c r="K18" s="116" t="str">
        <f t="shared" ca="1" si="8"/>
        <v/>
      </c>
      <c r="L18" s="250" t="str">
        <f t="shared" ca="1" si="9"/>
        <v/>
      </c>
      <c r="M18" s="118" t="str">
        <f t="shared" ca="1" si="10"/>
        <v/>
      </c>
      <c r="N18" s="116">
        <f t="shared" ca="1" si="11"/>
        <v>0</v>
      </c>
      <c r="O18" s="182"/>
    </row>
    <row r="19" spans="1:15" ht="22.5" customHeight="1">
      <c r="A19" s="183">
        <v>15</v>
      </c>
      <c r="B19" s="163" t="str">
        <f t="shared" ca="1" si="0"/>
        <v/>
      </c>
      <c r="C19" s="163" t="str">
        <f t="shared" ca="1" si="1"/>
        <v/>
      </c>
      <c r="D19" s="163" t="str">
        <f t="shared" ca="1" si="2"/>
        <v/>
      </c>
      <c r="E19" s="163" t="str">
        <f t="shared" ca="1" si="3"/>
        <v/>
      </c>
      <c r="F19" s="163" t="str">
        <f t="shared" ca="1" si="4"/>
        <v/>
      </c>
      <c r="G19" s="185" t="str">
        <f ca="1">IF(N19&gt;0,申請書!$AG$6,"")</f>
        <v/>
      </c>
      <c r="H19" s="116" t="str">
        <f t="shared" ca="1" si="5"/>
        <v/>
      </c>
      <c r="I19" s="117" t="str">
        <f t="shared" ca="1" si="6"/>
        <v/>
      </c>
      <c r="J19" s="116" t="str">
        <f t="shared" ca="1" si="7"/>
        <v/>
      </c>
      <c r="K19" s="116" t="str">
        <f t="shared" ca="1" si="8"/>
        <v/>
      </c>
      <c r="L19" s="250" t="str">
        <f t="shared" ca="1" si="9"/>
        <v/>
      </c>
      <c r="M19" s="118" t="str">
        <f t="shared" ca="1" si="10"/>
        <v/>
      </c>
      <c r="N19" s="116">
        <f t="shared" ca="1" si="11"/>
        <v>0</v>
      </c>
      <c r="O19" s="182"/>
    </row>
    <row r="20" spans="1:15" ht="11.25" customHeight="1"/>
    <row r="21" spans="1:15" customFormat="1">
      <c r="A21" s="6" t="s">
        <v>207</v>
      </c>
      <c r="B21" s="6"/>
      <c r="C21" s="6"/>
    </row>
    <row r="22" spans="1:15" customFormat="1" ht="16.5" customHeight="1">
      <c r="A22" s="113"/>
      <c r="B22" s="9" t="s">
        <v>206</v>
      </c>
      <c r="C22" s="6"/>
      <c r="F22" t="s">
        <v>422</v>
      </c>
    </row>
    <row r="23" spans="1:15" customFormat="1" ht="16.5" customHeight="1">
      <c r="A23" s="113"/>
      <c r="B23" s="9"/>
      <c r="C23" s="6"/>
    </row>
    <row r="24" spans="1:15" customFormat="1" ht="16.5" customHeight="1">
      <c r="A24" s="10"/>
      <c r="B24" s="114"/>
      <c r="C24" s="6"/>
    </row>
    <row r="25" spans="1:15" customFormat="1" ht="16.5" customHeight="1">
      <c r="A25" s="10"/>
      <c r="B25" s="114"/>
      <c r="C25" s="6"/>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4"/>
  <conditionalFormatting sqref="L5:L19">
    <cfRule type="expression" dxfId="5" priority="2">
      <formula>INDIRECT(ADDRESS(ROW(),COLUMN()))=TRUNC(INDIRECT(ADDRESS(ROW(),COLUMN())))</formula>
    </cfRule>
  </conditionalFormatting>
  <dataValidations disablePrompts="1" count="1">
    <dataValidation type="list" allowBlank="1" showInputMessage="1" showErrorMessage="1" sqref="O5:O19" xr:uid="{00000000-0002-0000-0200-000000000000}">
      <formula1>"可"</formula1>
    </dataValidation>
  </dataValidations>
  <printOptions horizontalCentered="1"/>
  <pageMargins left="0.19685039370078741" right="0.19685039370078741" top="0.59055118110236227" bottom="0.39370078740157483" header="0" footer="0"/>
  <pageSetup paperSize="9" scale="9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V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39" width="2.25" style="2"/>
    <col min="40" max="40" width="2.25" style="2" customWidth="1"/>
    <col min="41" max="47" width="5.625" style="2" hidden="1" customWidth="1"/>
    <col min="48" max="48" width="2.25" style="2" customWidth="1"/>
    <col min="49" max="57" width="2.25" style="2"/>
    <col min="58" max="58" width="9.125" style="2" bestFit="1" customWidth="1"/>
    <col min="59" max="16384" width="2.25" style="2"/>
  </cols>
  <sheetData>
    <row r="1" spans="1:48">
      <c r="A1" s="2" t="s">
        <v>146</v>
      </c>
    </row>
    <row r="2" spans="1:48" ht="7.5" customHeight="1"/>
    <row r="3" spans="1:48">
      <c r="A3" s="387" t="s">
        <v>203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9"/>
    </row>
    <row r="4" spans="1:48" ht="9"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8">
      <c r="A5" s="384" t="s">
        <v>52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6"/>
    </row>
    <row r="6" spans="1:48" ht="4.5" customHeight="1">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3"/>
    </row>
    <row r="7" spans="1:48" ht="17.25" customHeight="1">
      <c r="A7" s="301" t="s">
        <v>22</v>
      </c>
      <c r="B7" s="302"/>
      <c r="C7" s="302"/>
      <c r="D7" s="302"/>
      <c r="E7" s="302"/>
      <c r="F7" s="302"/>
      <c r="G7" s="303"/>
      <c r="H7" s="411" t="s">
        <v>237</v>
      </c>
      <c r="I7" s="412"/>
      <c r="J7" s="412"/>
      <c r="K7" s="412"/>
      <c r="L7" s="412"/>
      <c r="M7" s="412"/>
      <c r="N7" s="413"/>
      <c r="O7" s="301" t="s">
        <v>53</v>
      </c>
      <c r="P7" s="302"/>
      <c r="Q7" s="302"/>
      <c r="R7" s="302"/>
      <c r="S7" s="303"/>
      <c r="T7" s="414" t="s">
        <v>239</v>
      </c>
      <c r="U7" s="361"/>
      <c r="V7" s="361"/>
      <c r="W7" s="361"/>
      <c r="X7" s="361"/>
      <c r="Y7" s="361"/>
      <c r="Z7" s="361"/>
      <c r="AA7" s="361"/>
      <c r="AB7" s="361"/>
      <c r="AC7" s="361"/>
      <c r="AD7" s="361"/>
      <c r="AE7" s="361"/>
      <c r="AF7" s="361"/>
      <c r="AG7" s="361"/>
      <c r="AH7" s="361"/>
      <c r="AI7" s="361"/>
      <c r="AJ7" s="361"/>
      <c r="AK7" s="361"/>
      <c r="AL7" s="361"/>
      <c r="AM7" s="415"/>
    </row>
    <row r="8" spans="1:48">
      <c r="A8" s="390" t="s">
        <v>54</v>
      </c>
      <c r="B8" s="391"/>
      <c r="C8" s="392"/>
      <c r="D8" s="301" t="s">
        <v>55</v>
      </c>
      <c r="E8" s="302"/>
      <c r="F8" s="302"/>
      <c r="G8" s="303"/>
      <c r="H8" s="21" t="s">
        <v>56</v>
      </c>
      <c r="I8" s="21"/>
      <c r="J8" s="21"/>
      <c r="K8" s="21"/>
      <c r="L8" s="21"/>
      <c r="M8" s="21"/>
      <c r="N8" s="21"/>
      <c r="O8" s="21"/>
      <c r="P8" s="21"/>
      <c r="Q8" s="21"/>
      <c r="R8" s="21"/>
      <c r="S8" s="22"/>
      <c r="T8" s="390" t="s">
        <v>57</v>
      </c>
      <c r="U8" s="391"/>
      <c r="V8" s="392"/>
      <c r="W8" s="301" t="s">
        <v>58</v>
      </c>
      <c r="X8" s="302"/>
      <c r="Y8" s="302"/>
      <c r="Z8" s="302"/>
      <c r="AA8" s="302"/>
      <c r="AB8" s="302"/>
      <c r="AC8" s="302"/>
      <c r="AD8" s="302"/>
      <c r="AE8" s="302"/>
      <c r="AF8" s="303"/>
      <c r="AG8" s="399" t="s">
        <v>59</v>
      </c>
      <c r="AH8" s="400"/>
      <c r="AI8" s="400"/>
      <c r="AJ8" s="400"/>
      <c r="AK8" s="400"/>
      <c r="AL8" s="400"/>
      <c r="AM8" s="401"/>
    </row>
    <row r="9" spans="1:48" ht="17.25" customHeight="1">
      <c r="A9" s="393"/>
      <c r="B9" s="394"/>
      <c r="C9" s="395"/>
      <c r="D9" s="396" t="s">
        <v>240</v>
      </c>
      <c r="E9" s="397"/>
      <c r="F9" s="397"/>
      <c r="G9" s="398"/>
      <c r="H9" s="402" t="s">
        <v>241</v>
      </c>
      <c r="I9" s="403"/>
      <c r="J9" s="403"/>
      <c r="K9" s="403"/>
      <c r="L9" s="403"/>
      <c r="M9" s="403"/>
      <c r="N9" s="403"/>
      <c r="O9" s="403"/>
      <c r="P9" s="403"/>
      <c r="Q9" s="403"/>
      <c r="R9" s="403"/>
      <c r="S9" s="404"/>
      <c r="T9" s="393"/>
      <c r="U9" s="394"/>
      <c r="V9" s="395"/>
      <c r="W9" s="405" t="s">
        <v>242</v>
      </c>
      <c r="X9" s="406"/>
      <c r="Y9" s="406"/>
      <c r="Z9" s="406"/>
      <c r="AA9" s="406"/>
      <c r="AB9" s="406"/>
      <c r="AC9" s="406"/>
      <c r="AD9" s="406"/>
      <c r="AE9" s="406"/>
      <c r="AF9" s="407"/>
      <c r="AG9" s="408" t="s">
        <v>243</v>
      </c>
      <c r="AH9" s="409"/>
      <c r="AI9" s="409"/>
      <c r="AJ9" s="409"/>
      <c r="AK9" s="409"/>
      <c r="AL9" s="409"/>
      <c r="AM9" s="410"/>
    </row>
    <row r="10" spans="1:48" s="3" customFormat="1" ht="20.25" customHeight="1">
      <c r="A10" s="25" t="s">
        <v>121</v>
      </c>
      <c r="B10" s="23"/>
      <c r="C10" s="26"/>
      <c r="D10" s="26"/>
      <c r="E10" s="24"/>
      <c r="F10" s="24"/>
      <c r="G10" s="24"/>
      <c r="H10" s="24"/>
      <c r="I10" s="24"/>
      <c r="J10" s="24"/>
      <c r="K10" s="27"/>
      <c r="L10" s="368" t="s">
        <v>158</v>
      </c>
      <c r="M10" s="369"/>
      <c r="N10" s="369"/>
      <c r="O10" s="369"/>
      <c r="P10" s="369"/>
      <c r="Q10" s="369"/>
      <c r="R10" s="369"/>
      <c r="S10" s="369"/>
      <c r="T10" s="369"/>
      <c r="U10" s="369"/>
      <c r="V10" s="369"/>
      <c r="W10" s="369"/>
      <c r="X10" s="369"/>
      <c r="Y10" s="370"/>
      <c r="Z10" s="365" t="s">
        <v>43</v>
      </c>
      <c r="AA10" s="366"/>
      <c r="AB10" s="367"/>
      <c r="AC10" s="361">
        <v>20</v>
      </c>
      <c r="AD10" s="361"/>
      <c r="AE10" s="338" t="s">
        <v>13</v>
      </c>
      <c r="AF10" s="339"/>
      <c r="AG10" s="362" t="s">
        <v>128</v>
      </c>
      <c r="AH10" s="363"/>
      <c r="AI10" s="364"/>
      <c r="AJ10" s="361">
        <v>15</v>
      </c>
      <c r="AK10" s="361"/>
      <c r="AL10" s="338" t="s">
        <v>13</v>
      </c>
      <c r="AM10" s="339"/>
      <c r="AP10" s="356"/>
      <c r="AQ10" s="356"/>
      <c r="AR10" s="356"/>
      <c r="AS10" s="356"/>
      <c r="AT10" s="356"/>
      <c r="AU10" s="356"/>
    </row>
    <row r="11" spans="1:48" s="3" customFormat="1" ht="18" customHeight="1">
      <c r="A11" s="371" t="s">
        <v>6</v>
      </c>
      <c r="B11" s="372"/>
      <c r="C11" s="372"/>
      <c r="D11" s="372"/>
      <c r="E11" s="372"/>
      <c r="F11" s="372"/>
      <c r="G11" s="372"/>
      <c r="H11" s="373"/>
      <c r="I11" s="8"/>
      <c r="J11" s="44" t="s">
        <v>149</v>
      </c>
      <c r="K11" s="45"/>
      <c r="L11" s="46"/>
      <c r="M11" s="46"/>
      <c r="N11" s="46"/>
      <c r="O11" s="46"/>
      <c r="P11" s="46"/>
      <c r="Q11" s="46"/>
      <c r="R11" s="46"/>
      <c r="S11" s="46"/>
      <c r="T11" s="46"/>
      <c r="U11" s="46"/>
      <c r="V11" s="46"/>
      <c r="W11" s="46"/>
      <c r="X11" s="46"/>
      <c r="Y11" s="8"/>
      <c r="Z11" s="44" t="s">
        <v>150</v>
      </c>
      <c r="AA11" s="45"/>
      <c r="AB11" s="46"/>
      <c r="AC11" s="46"/>
      <c r="AD11" s="46"/>
      <c r="AE11" s="46"/>
      <c r="AF11" s="46"/>
      <c r="AG11" s="46"/>
      <c r="AH11" s="46"/>
      <c r="AI11" s="46"/>
      <c r="AJ11" s="46"/>
      <c r="AK11" s="46"/>
      <c r="AL11" s="46"/>
      <c r="AM11" s="50"/>
    </row>
    <row r="12" spans="1:48" s="3" customFormat="1" ht="18" customHeight="1">
      <c r="A12" s="374"/>
      <c r="B12" s="375"/>
      <c r="C12" s="375"/>
      <c r="D12" s="375"/>
      <c r="E12" s="375"/>
      <c r="F12" s="375"/>
      <c r="G12" s="375"/>
      <c r="H12" s="376"/>
      <c r="I12" s="13"/>
      <c r="J12" s="47" t="s">
        <v>47</v>
      </c>
      <c r="K12" s="48"/>
      <c r="L12" s="49"/>
      <c r="M12" s="49"/>
      <c r="N12" s="49"/>
      <c r="O12" s="49"/>
      <c r="P12" s="49"/>
      <c r="Q12" s="49"/>
      <c r="R12" s="49"/>
      <c r="S12" s="49"/>
      <c r="T12" s="49"/>
      <c r="U12" s="48"/>
      <c r="V12" s="49"/>
      <c r="W12" s="49"/>
      <c r="X12" s="49"/>
      <c r="Y12" s="7"/>
      <c r="Z12" s="51" t="s">
        <v>46</v>
      </c>
      <c r="AA12" s="48"/>
      <c r="AB12" s="49"/>
      <c r="AC12" s="49"/>
      <c r="AD12" s="49"/>
      <c r="AE12" s="49"/>
      <c r="AF12" s="49"/>
      <c r="AG12" s="49"/>
      <c r="AH12" s="49"/>
      <c r="AI12" s="49"/>
      <c r="AJ12" s="49"/>
      <c r="AK12" s="49"/>
      <c r="AL12" s="49"/>
      <c r="AM12" s="52"/>
    </row>
    <row r="13" spans="1:48" s="3" customFormat="1" ht="9" customHeight="1">
      <c r="A13" s="53"/>
      <c r="B13" s="54"/>
      <c r="C13" s="54"/>
      <c r="D13" s="54"/>
      <c r="E13" s="54"/>
      <c r="F13" s="54"/>
      <c r="G13" s="54"/>
      <c r="H13" s="54"/>
      <c r="I13" s="55"/>
      <c r="J13" s="56"/>
      <c r="K13" s="55"/>
      <c r="L13" s="57"/>
      <c r="M13" s="57"/>
      <c r="N13" s="57"/>
      <c r="O13" s="57"/>
      <c r="P13" s="57"/>
      <c r="Q13" s="57"/>
      <c r="R13" s="57"/>
      <c r="S13" s="57"/>
      <c r="T13" s="57"/>
      <c r="U13" s="58"/>
      <c r="V13" s="57"/>
      <c r="W13" s="57"/>
      <c r="X13" s="57"/>
      <c r="Y13" s="47"/>
      <c r="Z13" s="51"/>
      <c r="AA13" s="48"/>
      <c r="AB13" s="49"/>
      <c r="AC13" s="49"/>
      <c r="AD13" s="49"/>
      <c r="AE13" s="49"/>
      <c r="AF13" s="49"/>
      <c r="AG13" s="49"/>
      <c r="AH13" s="49"/>
      <c r="AI13" s="49"/>
      <c r="AJ13" s="49"/>
      <c r="AK13" s="49"/>
      <c r="AL13" s="57"/>
      <c r="AM13" s="59"/>
    </row>
    <row r="14" spans="1:48" s="3" customFormat="1" ht="12">
      <c r="A14" s="384" t="s">
        <v>107</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48" s="3" customFormat="1" ht="4.5" customHeight="1">
      <c r="A15" s="60"/>
      <c r="B15" s="60"/>
      <c r="C15" s="60"/>
      <c r="D15" s="60"/>
      <c r="E15" s="60"/>
      <c r="F15" s="60"/>
      <c r="G15" s="60"/>
      <c r="H15" s="60"/>
      <c r="I15" s="56"/>
      <c r="J15" s="61"/>
      <c r="K15" s="55"/>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8" s="3" customFormat="1" ht="19.5" customHeight="1">
      <c r="A16" s="417" t="s">
        <v>183</v>
      </c>
      <c r="B16" s="417"/>
      <c r="C16" s="417"/>
      <c r="D16" s="417"/>
      <c r="E16" s="417"/>
      <c r="F16" s="417"/>
      <c r="G16" s="417"/>
      <c r="H16" s="417"/>
      <c r="I16" s="417"/>
      <c r="J16" s="417"/>
      <c r="K16" s="417"/>
      <c r="L16" s="417"/>
      <c r="M16" s="417"/>
      <c r="N16" s="417"/>
      <c r="O16" s="417"/>
      <c r="P16" s="417"/>
      <c r="Q16" s="417"/>
      <c r="R16" s="417"/>
      <c r="S16" s="417"/>
      <c r="T16" s="417"/>
      <c r="U16" s="417"/>
      <c r="V16" s="417"/>
      <c r="W16" s="417"/>
      <c r="X16" s="416" t="s">
        <v>244</v>
      </c>
      <c r="Y16" s="416"/>
      <c r="Z16" s="416"/>
      <c r="AA16" s="418" t="s">
        <v>205</v>
      </c>
      <c r="AB16" s="419"/>
      <c r="AC16" s="419"/>
      <c r="AD16" s="419"/>
      <c r="AE16" s="419"/>
      <c r="AF16" s="419"/>
      <c r="AG16" s="419"/>
      <c r="AH16" s="419"/>
      <c r="AI16" s="419"/>
      <c r="AJ16" s="419"/>
      <c r="AK16" s="419"/>
      <c r="AL16" s="419"/>
      <c r="AM16" s="419"/>
    </row>
    <row r="17" spans="1:48" s="3" customFormat="1" ht="19.5" customHeight="1">
      <c r="A17" s="417" t="s">
        <v>122</v>
      </c>
      <c r="B17" s="417"/>
      <c r="C17" s="417"/>
      <c r="D17" s="417"/>
      <c r="E17" s="417"/>
      <c r="F17" s="417"/>
      <c r="G17" s="417"/>
      <c r="H17" s="417"/>
      <c r="I17" s="417"/>
      <c r="J17" s="417"/>
      <c r="K17" s="417"/>
      <c r="L17" s="417"/>
      <c r="M17" s="417"/>
      <c r="N17" s="417"/>
      <c r="O17" s="417"/>
      <c r="P17" s="417"/>
      <c r="Q17" s="417"/>
      <c r="R17" s="417"/>
      <c r="S17" s="417"/>
      <c r="T17" s="417"/>
      <c r="U17" s="417"/>
      <c r="V17" s="417"/>
      <c r="W17" s="417"/>
      <c r="X17" s="416" t="s">
        <v>244</v>
      </c>
      <c r="Y17" s="416"/>
      <c r="Z17" s="416"/>
      <c r="AA17" s="418" t="s">
        <v>108</v>
      </c>
      <c r="AB17" s="419"/>
      <c r="AC17" s="419"/>
      <c r="AD17" s="419"/>
      <c r="AE17" s="419"/>
      <c r="AF17" s="419"/>
      <c r="AG17" s="419"/>
      <c r="AH17" s="419"/>
      <c r="AI17" s="419"/>
      <c r="AJ17" s="419"/>
      <c r="AK17" s="419"/>
      <c r="AL17" s="419"/>
      <c r="AM17" s="419"/>
    </row>
    <row r="18" spans="1:48" s="3" customFormat="1" ht="9" customHeight="1">
      <c r="A18" s="60"/>
      <c r="B18" s="60"/>
      <c r="C18" s="60"/>
      <c r="D18" s="60"/>
      <c r="E18" s="60"/>
      <c r="F18" s="60"/>
      <c r="G18" s="60"/>
      <c r="H18" s="60"/>
      <c r="I18" s="56"/>
      <c r="J18" s="61"/>
      <c r="K18" s="55"/>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48" s="3" customFormat="1" ht="12">
      <c r="A19" s="384" t="s">
        <v>109</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48" s="3" customFormat="1" ht="6" customHeight="1" thickBot="1">
      <c r="A20" s="60"/>
      <c r="B20" s="60"/>
      <c r="C20" s="60"/>
      <c r="D20" s="60"/>
      <c r="E20" s="60"/>
      <c r="F20" s="60"/>
      <c r="G20" s="60"/>
      <c r="H20" s="60"/>
      <c r="I20" s="56"/>
      <c r="J20" s="61"/>
      <c r="K20" s="55"/>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48" s="3" customFormat="1" ht="19.5" customHeight="1" thickBot="1">
      <c r="A21" s="62" t="s">
        <v>165</v>
      </c>
      <c r="B21" s="60"/>
      <c r="C21" s="60"/>
      <c r="D21" s="60"/>
      <c r="E21" s="60"/>
      <c r="F21" s="60"/>
      <c r="G21" s="60"/>
      <c r="H21" s="60"/>
      <c r="I21" s="175" t="s">
        <v>143</v>
      </c>
      <c r="J21" s="61"/>
      <c r="K21" s="55"/>
      <c r="L21" s="57"/>
      <c r="M21" s="57"/>
      <c r="N21" s="57"/>
      <c r="O21" s="57"/>
      <c r="P21" s="57"/>
      <c r="Q21" s="57"/>
      <c r="R21" s="57"/>
      <c r="S21" s="57"/>
      <c r="T21" s="57"/>
      <c r="U21" s="57"/>
      <c r="V21" s="57"/>
      <c r="W21" s="57"/>
      <c r="X21" s="57"/>
      <c r="Y21" s="57"/>
      <c r="Z21" s="57"/>
      <c r="AA21" s="57"/>
      <c r="AB21" s="57"/>
      <c r="AC21" s="57"/>
      <c r="AD21" s="57"/>
      <c r="AE21" s="328" t="s">
        <v>124</v>
      </c>
      <c r="AF21" s="329"/>
      <c r="AG21" s="329"/>
      <c r="AH21" s="330"/>
      <c r="AI21" s="324">
        <f>(20*M22+5*V22)*10+ROUNDDOWN(AE22,0)</f>
        <v>750</v>
      </c>
      <c r="AJ21" s="325"/>
      <c r="AK21" s="325"/>
      <c r="AL21" s="326" t="s">
        <v>12</v>
      </c>
      <c r="AM21" s="327"/>
    </row>
    <row r="22" spans="1:48" s="3" customFormat="1" ht="19.5" customHeight="1">
      <c r="A22" s="28" t="s">
        <v>39</v>
      </c>
      <c r="B22" s="29"/>
      <c r="C22" s="30"/>
      <c r="D22" s="30"/>
      <c r="E22" s="30"/>
      <c r="F22" s="30"/>
      <c r="G22" s="31"/>
      <c r="H22" s="357" t="s">
        <v>40</v>
      </c>
      <c r="I22" s="358"/>
      <c r="J22" s="358"/>
      <c r="K22" s="358"/>
      <c r="L22" s="359"/>
      <c r="M22" s="360">
        <f>COUNTIFS(職員表!$H6:$H85,$H$7,職員表!$O6:$O85,20,職員表!$I6:$I85,個票1!$L$10)</f>
        <v>0</v>
      </c>
      <c r="N22" s="360"/>
      <c r="O22" s="360"/>
      <c r="P22" s="20" t="s">
        <v>41</v>
      </c>
      <c r="Q22" s="333" t="s">
        <v>42</v>
      </c>
      <c r="R22" s="334"/>
      <c r="S22" s="334"/>
      <c r="T22" s="334"/>
      <c r="U22" s="335"/>
      <c r="V22" s="360">
        <f>COUNTIFS(職員表!$H6:$H85,$H$7,職員表!$O6:$O85,5,職員表!$I6:$I85,個票1!$L$10)</f>
        <v>15</v>
      </c>
      <c r="W22" s="360"/>
      <c r="X22" s="360"/>
      <c r="Y22" s="70" t="s">
        <v>41</v>
      </c>
      <c r="Z22" s="131" t="s">
        <v>144</v>
      </c>
      <c r="AA22" s="132"/>
      <c r="AB22" s="132"/>
      <c r="AC22" s="132"/>
      <c r="AD22" s="133"/>
      <c r="AE22" s="313"/>
      <c r="AF22" s="314"/>
      <c r="AG22" s="314"/>
      <c r="AH22" s="340" t="s">
        <v>12</v>
      </c>
      <c r="AI22" s="340"/>
      <c r="AJ22" s="142" t="s">
        <v>145</v>
      </c>
      <c r="AK22" s="49"/>
      <c r="AL22" s="49"/>
      <c r="AM22" s="52"/>
      <c r="AO22" s="3">
        <f>IF(M22=0,,"有")</f>
        <v>0</v>
      </c>
    </row>
    <row r="23" spans="1:48" s="3" customFormat="1" ht="7.5" customHeight="1" thickBot="1">
      <c r="A23" s="60"/>
      <c r="B23" s="60"/>
      <c r="C23" s="60"/>
      <c r="D23" s="60"/>
      <c r="E23" s="60"/>
      <c r="F23" s="60"/>
      <c r="G23" s="60"/>
      <c r="H23" s="60"/>
      <c r="I23" s="56"/>
      <c r="J23" s="61"/>
      <c r="K23" s="55"/>
      <c r="L23" s="57"/>
      <c r="M23" s="57"/>
      <c r="N23" s="57"/>
      <c r="O23" s="57"/>
      <c r="P23" s="57"/>
      <c r="Q23" s="57"/>
      <c r="R23" s="57"/>
      <c r="S23" s="57"/>
      <c r="T23" s="57"/>
      <c r="U23" s="57"/>
      <c r="V23" s="57"/>
      <c r="W23" s="57"/>
      <c r="X23" s="94"/>
      <c r="Y23" s="42"/>
      <c r="Z23" s="42"/>
      <c r="AA23" s="42"/>
      <c r="AB23" s="42"/>
      <c r="AC23" s="42"/>
      <c r="AD23" s="46"/>
      <c r="AE23" s="57"/>
      <c r="AF23" s="57"/>
      <c r="AG23" s="57"/>
      <c r="AH23" s="57"/>
      <c r="AI23" s="57"/>
      <c r="AJ23" s="57"/>
      <c r="AK23" s="57"/>
      <c r="AL23" s="57"/>
      <c r="AM23" s="57"/>
    </row>
    <row r="24" spans="1:48" ht="19.5" customHeight="1" thickBot="1">
      <c r="A24" s="63" t="s">
        <v>196</v>
      </c>
      <c r="B24" s="60"/>
      <c r="C24" s="54"/>
      <c r="D24" s="60"/>
      <c r="E24" s="64"/>
      <c r="F24" s="60"/>
      <c r="G24" s="60"/>
      <c r="H24" s="60"/>
      <c r="I24" s="60"/>
      <c r="J24" s="65"/>
      <c r="K24" s="65"/>
      <c r="L24" s="65"/>
      <c r="M24" s="65"/>
      <c r="N24" s="65"/>
      <c r="O24" s="66"/>
      <c r="P24" s="67"/>
      <c r="Q24" s="68"/>
      <c r="R24" s="68"/>
      <c r="S24" s="65"/>
      <c r="T24" s="61"/>
      <c r="U24" s="65"/>
      <c r="V24" s="65"/>
      <c r="W24" s="54"/>
      <c r="X24" s="377" t="s">
        <v>126</v>
      </c>
      <c r="Y24" s="378"/>
      <c r="Z24" s="378"/>
      <c r="AA24" s="378"/>
      <c r="AB24" s="379"/>
      <c r="AC24" s="355" t="s">
        <v>123</v>
      </c>
      <c r="AD24" s="100" t="s">
        <v>48</v>
      </c>
      <c r="AE24" s="101"/>
      <c r="AF24" s="101"/>
      <c r="AG24" s="102"/>
      <c r="AH24" s="101"/>
      <c r="AI24" s="324">
        <f>MIN(X25,ROUNDDOWN(H37/1000,0))</f>
        <v>1215</v>
      </c>
      <c r="AJ24" s="325"/>
      <c r="AK24" s="325"/>
      <c r="AL24" s="326" t="s">
        <v>12</v>
      </c>
      <c r="AM24" s="327"/>
    </row>
    <row r="25" spans="1:48">
      <c r="A25" s="63"/>
      <c r="B25" s="60"/>
      <c r="C25" s="149" t="s">
        <v>151</v>
      </c>
      <c r="D25" s="60"/>
      <c r="E25" s="64"/>
      <c r="F25" s="60"/>
      <c r="G25" s="60"/>
      <c r="H25" s="60"/>
      <c r="I25" s="60"/>
      <c r="J25" s="65"/>
      <c r="K25" s="65"/>
      <c r="L25" s="65"/>
      <c r="M25" s="65"/>
      <c r="N25" s="65"/>
      <c r="O25" s="66"/>
      <c r="P25" s="67"/>
      <c r="Q25" s="68"/>
      <c r="R25" s="68"/>
      <c r="S25" s="65"/>
      <c r="T25" s="61"/>
      <c r="U25" s="65"/>
      <c r="V25" s="65"/>
      <c r="W25" s="69"/>
      <c r="X25" s="380">
        <f>VLOOKUP(L10,助成上限額,2,FALSE)</f>
        <v>1215</v>
      </c>
      <c r="Y25" s="381"/>
      <c r="Z25" s="381"/>
      <c r="AA25" s="382" t="s">
        <v>12</v>
      </c>
      <c r="AB25" s="383"/>
      <c r="AC25" s="355"/>
      <c r="AD25" s="98" t="s">
        <v>25</v>
      </c>
      <c r="AE25" s="103"/>
      <c r="AF25" s="103"/>
      <c r="AG25" s="103"/>
      <c r="AH25" s="105"/>
      <c r="AI25" s="313"/>
      <c r="AJ25" s="314"/>
      <c r="AK25" s="314"/>
      <c r="AL25" s="315" t="s">
        <v>12</v>
      </c>
      <c r="AM25" s="316"/>
      <c r="AV25" s="3"/>
    </row>
    <row r="26" spans="1:48">
      <c r="A26" s="54" t="s">
        <v>152</v>
      </c>
      <c r="B26" s="60"/>
      <c r="C26" s="54"/>
      <c r="D26" s="60"/>
      <c r="E26" s="64"/>
      <c r="F26" s="60"/>
      <c r="G26" s="60"/>
      <c r="H26" s="60"/>
      <c r="I26" s="60"/>
      <c r="J26" s="65"/>
      <c r="K26" s="65"/>
      <c r="L26" s="65"/>
      <c r="M26" s="65"/>
      <c r="N26" s="65"/>
      <c r="O26" s="66"/>
      <c r="P26" s="67"/>
      <c r="Q26" s="68"/>
      <c r="R26" s="68"/>
      <c r="S26" s="65"/>
      <c r="T26" s="61"/>
      <c r="U26" s="65"/>
      <c r="V26" s="65"/>
      <c r="W26" s="69"/>
      <c r="X26" s="380"/>
      <c r="Y26" s="381"/>
      <c r="Z26" s="381"/>
      <c r="AA26" s="382"/>
      <c r="AB26" s="383"/>
      <c r="AC26" s="355"/>
      <c r="AD26" s="96" t="s">
        <v>26</v>
      </c>
      <c r="AE26" s="104"/>
      <c r="AF26" s="104"/>
      <c r="AG26" s="104"/>
      <c r="AH26" s="95"/>
      <c r="AI26" s="291">
        <f>SUM(AI24:AK25)</f>
        <v>1215</v>
      </c>
      <c r="AJ26" s="292"/>
      <c r="AK26" s="292"/>
      <c r="AL26" s="293" t="s">
        <v>12</v>
      </c>
      <c r="AM26" s="294"/>
    </row>
    <row r="27" spans="1:48" ht="15" customHeight="1">
      <c r="A27" s="301" t="s">
        <v>110</v>
      </c>
      <c r="B27" s="302"/>
      <c r="C27" s="302"/>
      <c r="D27" s="302"/>
      <c r="E27" s="302"/>
      <c r="F27" s="302"/>
      <c r="G27" s="303"/>
      <c r="H27" s="302" t="s">
        <v>111</v>
      </c>
      <c r="I27" s="302"/>
      <c r="J27" s="302"/>
      <c r="K27" s="302"/>
      <c r="L27" s="302"/>
      <c r="M27" s="301" t="s">
        <v>7</v>
      </c>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3"/>
    </row>
    <row r="28" spans="1:48" ht="15" customHeight="1">
      <c r="A28" s="134" t="s">
        <v>112</v>
      </c>
      <c r="B28" s="135"/>
      <c r="C28" s="135"/>
      <c r="D28" s="135"/>
      <c r="E28" s="136"/>
      <c r="F28" s="136"/>
      <c r="G28" s="137"/>
      <c r="H28" s="345"/>
      <c r="I28" s="345"/>
      <c r="J28" s="345"/>
      <c r="K28" s="345"/>
      <c r="L28" s="345"/>
      <c r="M28" s="304"/>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row>
    <row r="29" spans="1:48" ht="15" customHeight="1">
      <c r="A29" s="71" t="s">
        <v>113</v>
      </c>
      <c r="B29" s="72"/>
      <c r="C29" s="72"/>
      <c r="D29" s="72"/>
      <c r="E29" s="73"/>
      <c r="F29" s="73"/>
      <c r="G29" s="74"/>
      <c r="H29" s="290">
        <v>50000</v>
      </c>
      <c r="I29" s="290"/>
      <c r="J29" s="290"/>
      <c r="K29" s="290"/>
      <c r="L29" s="290"/>
      <c r="M29" s="307" t="s">
        <v>257</v>
      </c>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9"/>
    </row>
    <row r="30" spans="1:48" ht="15" customHeight="1">
      <c r="A30" s="71" t="s">
        <v>114</v>
      </c>
      <c r="B30" s="72"/>
      <c r="C30" s="72"/>
      <c r="D30" s="72"/>
      <c r="E30" s="73"/>
      <c r="F30" s="73"/>
      <c r="G30" s="74"/>
      <c r="H30" s="290"/>
      <c r="I30" s="290"/>
      <c r="J30" s="290"/>
      <c r="K30" s="290"/>
      <c r="L30" s="290"/>
      <c r="M30" s="307"/>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9"/>
    </row>
    <row r="31" spans="1:48" ht="15" customHeight="1">
      <c r="A31" s="71" t="s">
        <v>115</v>
      </c>
      <c r="B31" s="72"/>
      <c r="C31" s="72"/>
      <c r="D31" s="72"/>
      <c r="E31" s="73"/>
      <c r="F31" s="73"/>
      <c r="G31" s="74"/>
      <c r="H31" s="290">
        <v>10000</v>
      </c>
      <c r="I31" s="290"/>
      <c r="J31" s="290"/>
      <c r="K31" s="290"/>
      <c r="L31" s="290"/>
      <c r="M31" s="307" t="s">
        <v>258</v>
      </c>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9"/>
    </row>
    <row r="32" spans="1:48" ht="15" customHeight="1">
      <c r="A32" s="71" t="s">
        <v>116</v>
      </c>
      <c r="B32" s="72"/>
      <c r="C32" s="72"/>
      <c r="D32" s="72"/>
      <c r="E32" s="73"/>
      <c r="F32" s="73"/>
      <c r="G32" s="74"/>
      <c r="H32" s="290">
        <v>160000</v>
      </c>
      <c r="I32" s="290"/>
      <c r="J32" s="290"/>
      <c r="K32" s="290"/>
      <c r="L32" s="290"/>
      <c r="M32" s="307" t="s">
        <v>259</v>
      </c>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row>
    <row r="33" spans="1:48" ht="15" customHeight="1">
      <c r="A33" s="71" t="s">
        <v>117</v>
      </c>
      <c r="B33" s="72"/>
      <c r="C33" s="72"/>
      <c r="D33" s="72"/>
      <c r="E33" s="73"/>
      <c r="F33" s="73"/>
      <c r="G33" s="74"/>
      <c r="H33" s="290"/>
      <c r="I33" s="290"/>
      <c r="J33" s="290"/>
      <c r="K33" s="290"/>
      <c r="L33" s="290"/>
      <c r="M33" s="307" t="s">
        <v>362</v>
      </c>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V33" s="3"/>
    </row>
    <row r="34" spans="1:48" ht="15" customHeight="1">
      <c r="A34" s="71" t="s">
        <v>118</v>
      </c>
      <c r="B34" s="72"/>
      <c r="C34" s="72"/>
      <c r="D34" s="72"/>
      <c r="E34" s="73"/>
      <c r="F34" s="73"/>
      <c r="G34" s="74"/>
      <c r="H34" s="290">
        <v>500000</v>
      </c>
      <c r="I34" s="290"/>
      <c r="J34" s="290"/>
      <c r="K34" s="290"/>
      <c r="L34" s="290"/>
      <c r="M34" s="307" t="s">
        <v>364</v>
      </c>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row>
    <row r="35" spans="1:48" ht="15" customHeight="1">
      <c r="A35" s="71" t="s">
        <v>119</v>
      </c>
      <c r="B35" s="75"/>
      <c r="C35" s="75"/>
      <c r="D35" s="75"/>
      <c r="E35" s="75"/>
      <c r="F35" s="75"/>
      <c r="G35" s="76"/>
      <c r="H35" s="290"/>
      <c r="I35" s="290"/>
      <c r="J35" s="290"/>
      <c r="K35" s="290"/>
      <c r="L35" s="290"/>
      <c r="M35" s="307"/>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row>
    <row r="36" spans="1:48" ht="15" customHeight="1">
      <c r="A36" s="77" t="s">
        <v>120</v>
      </c>
      <c r="B36" s="78"/>
      <c r="C36" s="78"/>
      <c r="D36" s="78"/>
      <c r="E36" s="79"/>
      <c r="F36" s="79"/>
      <c r="G36" s="80"/>
      <c r="H36" s="300">
        <v>910000</v>
      </c>
      <c r="I36" s="300"/>
      <c r="J36" s="300"/>
      <c r="K36" s="300"/>
      <c r="L36" s="300"/>
      <c r="M36" s="310" t="s">
        <v>365</v>
      </c>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row>
    <row r="37" spans="1:48" ht="15" customHeight="1">
      <c r="A37" s="81" t="s">
        <v>16</v>
      </c>
      <c r="B37" s="82"/>
      <c r="C37" s="82"/>
      <c r="D37" s="82"/>
      <c r="E37" s="82"/>
      <c r="F37" s="82"/>
      <c r="G37" s="83"/>
      <c r="H37" s="295">
        <f>SUM(H28:L36)</f>
        <v>1630000</v>
      </c>
      <c r="I37" s="295"/>
      <c r="J37" s="295"/>
      <c r="K37" s="295"/>
      <c r="L37" s="296"/>
      <c r="M37" s="297"/>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9"/>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52"/>
      <c r="AI38" s="87"/>
      <c r="AJ38" s="87"/>
      <c r="AK38" s="87"/>
      <c r="AL38" s="87"/>
      <c r="AM38" s="87"/>
    </row>
    <row r="39" spans="1:48" ht="19.5" customHeight="1" thickBot="1">
      <c r="A39" s="63" t="s">
        <v>197</v>
      </c>
      <c r="B39" s="60"/>
      <c r="C39" s="148"/>
      <c r="D39" s="60"/>
      <c r="E39" s="64"/>
      <c r="F39" s="60"/>
      <c r="G39" s="60"/>
      <c r="H39" s="60"/>
      <c r="I39" s="60"/>
      <c r="J39" s="65"/>
      <c r="K39" s="65"/>
      <c r="L39" s="65"/>
      <c r="M39" s="65"/>
      <c r="N39" s="65"/>
      <c r="O39" s="66"/>
      <c r="P39" s="67"/>
      <c r="Q39" s="68"/>
      <c r="R39" s="68"/>
      <c r="S39" s="65"/>
      <c r="T39" s="61"/>
      <c r="U39" s="65"/>
      <c r="V39" s="65"/>
      <c r="W39" s="148"/>
      <c r="X39" s="351" t="s">
        <v>126</v>
      </c>
      <c r="Y39" s="352"/>
      <c r="Z39" s="352"/>
      <c r="AA39" s="352"/>
      <c r="AB39" s="353"/>
      <c r="AC39" s="317"/>
      <c r="AD39" s="147"/>
      <c r="AE39" s="147"/>
      <c r="AF39" s="147"/>
      <c r="AG39" s="147"/>
      <c r="AH39" s="147"/>
      <c r="AI39" s="318"/>
      <c r="AJ39" s="318"/>
      <c r="AK39" s="318"/>
      <c r="AL39" s="319"/>
      <c r="AM39" s="319"/>
    </row>
    <row r="40" spans="1:48" ht="14.25" thickBot="1">
      <c r="A40" s="63"/>
      <c r="B40" s="60"/>
      <c r="C40" s="149" t="s">
        <v>162</v>
      </c>
      <c r="D40" s="60"/>
      <c r="E40" s="64"/>
      <c r="F40" s="60"/>
      <c r="G40" s="60"/>
      <c r="H40" s="60"/>
      <c r="I40" s="60"/>
      <c r="J40" s="65"/>
      <c r="K40" s="65"/>
      <c r="L40" s="65"/>
      <c r="M40" s="65"/>
      <c r="N40" s="65"/>
      <c r="O40" s="66"/>
      <c r="P40" s="67"/>
      <c r="Q40" s="68"/>
      <c r="R40" s="68"/>
      <c r="S40" s="65"/>
      <c r="T40" s="61"/>
      <c r="U40" s="65"/>
      <c r="V40" s="65"/>
      <c r="W40" s="69"/>
      <c r="X40" s="320">
        <f>VLOOKUP(L10,助成上限額,5,FALSE)</f>
        <v>3000</v>
      </c>
      <c r="Y40" s="321"/>
      <c r="Z40" s="321"/>
      <c r="AA40" s="322" t="s">
        <v>12</v>
      </c>
      <c r="AB40" s="323"/>
      <c r="AC40" s="317"/>
      <c r="AD40" s="147"/>
      <c r="AE40" s="328" t="s">
        <v>123</v>
      </c>
      <c r="AF40" s="329"/>
      <c r="AG40" s="329"/>
      <c r="AH40" s="330"/>
      <c r="AI40" s="324" t="str">
        <f>IF(OR(L10=A7, L10=A17,L10=A18,L10=A19,L10=A20,L10=A21,L10=A22,L10=A23),MIN(X40,ROUNDDOWN(H50/1000,0)),"")</f>
        <v/>
      </c>
      <c r="AJ40" s="325"/>
      <c r="AK40" s="325"/>
      <c r="AL40" s="326" t="s">
        <v>12</v>
      </c>
      <c r="AM40" s="327"/>
      <c r="AV40" s="3"/>
    </row>
    <row r="41" spans="1:48" ht="15" customHeight="1">
      <c r="A41" s="301" t="s">
        <v>110</v>
      </c>
      <c r="B41" s="302"/>
      <c r="C41" s="302"/>
      <c r="D41" s="302"/>
      <c r="E41" s="302"/>
      <c r="F41" s="302"/>
      <c r="G41" s="303"/>
      <c r="H41" s="302" t="s">
        <v>111</v>
      </c>
      <c r="I41" s="302"/>
      <c r="J41" s="302"/>
      <c r="K41" s="302"/>
      <c r="L41" s="302"/>
      <c r="M41" s="301" t="s">
        <v>7</v>
      </c>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3"/>
    </row>
    <row r="42" spans="1:48" ht="15" customHeight="1">
      <c r="A42" s="71" t="s">
        <v>163</v>
      </c>
      <c r="B42" s="72"/>
      <c r="C42" s="72"/>
      <c r="D42" s="72"/>
      <c r="E42" s="73"/>
      <c r="F42" s="73"/>
      <c r="G42" s="74"/>
      <c r="H42" s="290"/>
      <c r="I42" s="290"/>
      <c r="J42" s="290"/>
      <c r="K42" s="290"/>
      <c r="L42" s="290"/>
      <c r="M42" s="307"/>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9"/>
    </row>
    <row r="43" spans="1:48" ht="15" customHeight="1">
      <c r="A43" s="157" t="s">
        <v>171</v>
      </c>
      <c r="B43" s="72"/>
      <c r="C43" s="72"/>
      <c r="D43" s="72"/>
      <c r="E43" s="73"/>
      <c r="F43" s="73"/>
      <c r="G43" s="74"/>
      <c r="H43" s="290"/>
      <c r="I43" s="290"/>
      <c r="J43" s="290"/>
      <c r="K43" s="290"/>
      <c r="L43" s="290"/>
      <c r="M43" s="307"/>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9"/>
    </row>
    <row r="44" spans="1:48" ht="15" customHeight="1">
      <c r="A44" s="157" t="s">
        <v>172</v>
      </c>
      <c r="B44" s="72"/>
      <c r="C44" s="72"/>
      <c r="D44" s="72"/>
      <c r="E44" s="73"/>
      <c r="F44" s="73"/>
      <c r="G44" s="74"/>
      <c r="H44" s="290"/>
      <c r="I44" s="290"/>
      <c r="J44" s="290"/>
      <c r="K44" s="290"/>
      <c r="L44" s="290"/>
      <c r="M44" s="307"/>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9"/>
    </row>
    <row r="45" spans="1:48" ht="15" customHeight="1">
      <c r="A45" s="71" t="s">
        <v>117</v>
      </c>
      <c r="B45" s="72"/>
      <c r="C45" s="72"/>
      <c r="D45" s="72"/>
      <c r="E45" s="73"/>
      <c r="F45" s="73"/>
      <c r="G45" s="74"/>
      <c r="H45" s="290"/>
      <c r="I45" s="290"/>
      <c r="J45" s="290"/>
      <c r="K45" s="290"/>
      <c r="L45" s="290"/>
      <c r="M45" s="307"/>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9"/>
    </row>
    <row r="46" spans="1:48" ht="15" customHeight="1">
      <c r="A46" s="71" t="s">
        <v>115</v>
      </c>
      <c r="B46" s="72"/>
      <c r="C46" s="72"/>
      <c r="D46" s="72"/>
      <c r="E46" s="73"/>
      <c r="F46" s="73"/>
      <c r="G46" s="74"/>
      <c r="H46" s="290"/>
      <c r="I46" s="290"/>
      <c r="J46" s="290"/>
      <c r="K46" s="290"/>
      <c r="L46" s="290"/>
      <c r="M46" s="307"/>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9"/>
    </row>
    <row r="47" spans="1:48" ht="15" customHeight="1">
      <c r="A47" s="71" t="s">
        <v>118</v>
      </c>
      <c r="B47" s="72"/>
      <c r="C47" s="72"/>
      <c r="D47" s="72"/>
      <c r="E47" s="73"/>
      <c r="F47" s="73"/>
      <c r="G47" s="74"/>
      <c r="H47" s="290"/>
      <c r="I47" s="290"/>
      <c r="J47" s="290"/>
      <c r="K47" s="290"/>
      <c r="L47" s="290"/>
      <c r="M47" s="307"/>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9"/>
    </row>
    <row r="48" spans="1:48" ht="15" customHeight="1">
      <c r="A48" s="71" t="s">
        <v>119</v>
      </c>
      <c r="B48" s="75"/>
      <c r="C48" s="75"/>
      <c r="D48" s="75"/>
      <c r="E48" s="75"/>
      <c r="F48" s="75"/>
      <c r="G48" s="76"/>
      <c r="H48" s="290"/>
      <c r="I48" s="290"/>
      <c r="J48" s="290"/>
      <c r="K48" s="290"/>
      <c r="L48" s="290"/>
      <c r="M48" s="307"/>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9"/>
    </row>
    <row r="49" spans="1:46" ht="15" customHeight="1">
      <c r="A49" s="77" t="s">
        <v>120</v>
      </c>
      <c r="B49" s="78"/>
      <c r="C49" s="78"/>
      <c r="D49" s="78"/>
      <c r="E49" s="79"/>
      <c r="F49" s="79"/>
      <c r="G49" s="80"/>
      <c r="H49" s="300"/>
      <c r="I49" s="300"/>
      <c r="J49" s="300"/>
      <c r="K49" s="300"/>
      <c r="L49" s="300"/>
      <c r="M49" s="310" t="s">
        <v>361</v>
      </c>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2"/>
    </row>
    <row r="50" spans="1:46" ht="15" customHeight="1">
      <c r="A50" s="81" t="s">
        <v>16</v>
      </c>
      <c r="B50" s="82"/>
      <c r="C50" s="82"/>
      <c r="D50" s="82"/>
      <c r="E50" s="82"/>
      <c r="F50" s="82"/>
      <c r="G50" s="83"/>
      <c r="H50" s="295">
        <f>SUM(H42:L49)</f>
        <v>0</v>
      </c>
      <c r="I50" s="295"/>
      <c r="J50" s="295"/>
      <c r="K50" s="295"/>
      <c r="L50" s="296"/>
      <c r="M50" s="297"/>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9"/>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51"/>
      <c r="AI51" s="87"/>
      <c r="AJ51" s="87"/>
      <c r="AK51" s="87"/>
      <c r="AL51" s="87"/>
      <c r="AM51" s="87"/>
    </row>
    <row r="52" spans="1:46" s="3" customFormat="1" ht="19.5" customHeight="1" thickBot="1">
      <c r="A52" s="62" t="s">
        <v>198</v>
      </c>
      <c r="B52" s="60"/>
      <c r="C52" s="60"/>
      <c r="D52" s="60"/>
      <c r="E52" s="60"/>
      <c r="F52" s="60"/>
      <c r="G52" s="60"/>
      <c r="H52" s="60"/>
      <c r="I52" s="56"/>
      <c r="J52" s="61"/>
      <c r="K52" s="55"/>
      <c r="L52" s="57"/>
      <c r="M52" s="57"/>
      <c r="N52" s="57"/>
      <c r="O52" s="57"/>
      <c r="P52" s="57"/>
      <c r="Q52" s="57"/>
      <c r="R52" s="57"/>
      <c r="S52" s="57"/>
      <c r="T52" s="57"/>
      <c r="U52" s="57"/>
      <c r="V52" s="57"/>
      <c r="W52" s="57"/>
      <c r="X52" s="57"/>
      <c r="Y52" s="57"/>
      <c r="Z52" s="57"/>
      <c r="AA52" s="57"/>
      <c r="AB52" s="57"/>
      <c r="AC52" s="57"/>
      <c r="AD52" s="57"/>
      <c r="AE52" s="328" t="s">
        <v>125</v>
      </c>
      <c r="AF52" s="329"/>
      <c r="AG52" s="329"/>
      <c r="AH52" s="330"/>
      <c r="AI52" s="341">
        <f>IF(L10=A54,X54*AI54/1000,IF(L10=A55,X55*AI55/1000,IF(NOT(OR(L10=A54,L10=A55)),X53*AI53/1000)))</f>
        <v>0</v>
      </c>
      <c r="AJ52" s="342"/>
      <c r="AK52" s="342"/>
      <c r="AL52" s="326" t="s">
        <v>12</v>
      </c>
      <c r="AM52" s="327"/>
    </row>
    <row r="53" spans="1:46" s="3" customFormat="1" ht="15.75" customHeight="1">
      <c r="A53" s="333" t="s">
        <v>153</v>
      </c>
      <c r="B53" s="334"/>
      <c r="C53" s="334"/>
      <c r="D53" s="334"/>
      <c r="E53" s="334"/>
      <c r="F53" s="334"/>
      <c r="G53" s="334"/>
      <c r="H53" s="334"/>
      <c r="I53" s="334"/>
      <c r="J53" s="334"/>
      <c r="K53" s="334"/>
      <c r="L53" s="334"/>
      <c r="M53" s="334"/>
      <c r="N53" s="334"/>
      <c r="O53" s="334"/>
      <c r="P53" s="334"/>
      <c r="Q53" s="334"/>
      <c r="R53" s="334"/>
      <c r="S53" s="334"/>
      <c r="T53" s="334"/>
      <c r="U53" s="334"/>
      <c r="V53" s="334"/>
      <c r="W53" s="335"/>
      <c r="X53" s="346">
        <v>2000</v>
      </c>
      <c r="Y53" s="346"/>
      <c r="Z53" s="346"/>
      <c r="AA53" s="331" t="s">
        <v>23</v>
      </c>
      <c r="AB53" s="332"/>
      <c r="AC53" s="333" t="s">
        <v>24</v>
      </c>
      <c r="AD53" s="334"/>
      <c r="AE53" s="334"/>
      <c r="AF53" s="334"/>
      <c r="AG53" s="334"/>
      <c r="AH53" s="335"/>
      <c r="AI53" s="336"/>
      <c r="AJ53" s="337"/>
      <c r="AK53" s="337"/>
      <c r="AL53" s="343" t="s">
        <v>13</v>
      </c>
      <c r="AM53" s="344"/>
    </row>
    <row r="54" spans="1:46" s="3" customFormat="1" ht="15.75" customHeight="1">
      <c r="A54" s="333" t="s">
        <v>154</v>
      </c>
      <c r="B54" s="334"/>
      <c r="C54" s="334"/>
      <c r="D54" s="334"/>
      <c r="E54" s="334"/>
      <c r="F54" s="334"/>
      <c r="G54" s="334"/>
      <c r="H54" s="334"/>
      <c r="I54" s="334"/>
      <c r="J54" s="334"/>
      <c r="K54" s="334"/>
      <c r="L54" s="334"/>
      <c r="M54" s="334"/>
      <c r="N54" s="334"/>
      <c r="O54" s="334"/>
      <c r="P54" s="334"/>
      <c r="Q54" s="334"/>
      <c r="R54" s="334"/>
      <c r="S54" s="334"/>
      <c r="T54" s="334"/>
      <c r="U54" s="334"/>
      <c r="V54" s="334"/>
      <c r="W54" s="335"/>
      <c r="X54" s="346">
        <v>1500</v>
      </c>
      <c r="Y54" s="346"/>
      <c r="Z54" s="346"/>
      <c r="AA54" s="331" t="s">
        <v>23</v>
      </c>
      <c r="AB54" s="332"/>
      <c r="AC54" s="333" t="s">
        <v>24</v>
      </c>
      <c r="AD54" s="334"/>
      <c r="AE54" s="334"/>
      <c r="AF54" s="334"/>
      <c r="AG54" s="334"/>
      <c r="AH54" s="335"/>
      <c r="AI54" s="336"/>
      <c r="AJ54" s="337"/>
      <c r="AK54" s="337"/>
      <c r="AL54" s="338" t="s">
        <v>13</v>
      </c>
      <c r="AM54" s="339"/>
    </row>
    <row r="55" spans="1:46" s="3" customFormat="1" ht="15.75" customHeight="1">
      <c r="A55" s="333" t="s">
        <v>155</v>
      </c>
      <c r="B55" s="334"/>
      <c r="C55" s="334"/>
      <c r="D55" s="334"/>
      <c r="E55" s="334"/>
      <c r="F55" s="334"/>
      <c r="G55" s="334"/>
      <c r="H55" s="334"/>
      <c r="I55" s="334"/>
      <c r="J55" s="334"/>
      <c r="K55" s="334"/>
      <c r="L55" s="334"/>
      <c r="M55" s="334"/>
      <c r="N55" s="334"/>
      <c r="O55" s="334"/>
      <c r="P55" s="334"/>
      <c r="Q55" s="334"/>
      <c r="R55" s="334"/>
      <c r="S55" s="334"/>
      <c r="T55" s="334"/>
      <c r="U55" s="334"/>
      <c r="V55" s="334"/>
      <c r="W55" s="335"/>
      <c r="X55" s="346">
        <v>2500</v>
      </c>
      <c r="Y55" s="346"/>
      <c r="Z55" s="346"/>
      <c r="AA55" s="331" t="s">
        <v>23</v>
      </c>
      <c r="AB55" s="332"/>
      <c r="AC55" s="333" t="s">
        <v>24</v>
      </c>
      <c r="AD55" s="334"/>
      <c r="AE55" s="334"/>
      <c r="AF55" s="334"/>
      <c r="AG55" s="334"/>
      <c r="AH55" s="335"/>
      <c r="AI55" s="336"/>
      <c r="AJ55" s="337"/>
      <c r="AK55" s="337"/>
      <c r="AL55" s="338" t="s">
        <v>13</v>
      </c>
      <c r="AM55" s="339"/>
    </row>
    <row r="56" spans="1:46" s="3" customFormat="1" ht="7.5" customHeight="1" thickBot="1">
      <c r="A56" s="60"/>
      <c r="B56" s="60"/>
      <c r="C56" s="60"/>
      <c r="D56" s="60"/>
      <c r="E56" s="60"/>
      <c r="F56" s="60"/>
      <c r="G56" s="60"/>
      <c r="H56" s="60"/>
      <c r="I56" s="56"/>
      <c r="J56" s="61"/>
      <c r="K56" s="55"/>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row>
    <row r="57" spans="1:46" s="3" customFormat="1" ht="19.5" customHeight="1" thickBot="1">
      <c r="A57" s="62" t="s">
        <v>156</v>
      </c>
      <c r="B57" s="55"/>
      <c r="C57" s="60"/>
      <c r="D57" s="60"/>
      <c r="E57" s="60"/>
      <c r="F57" s="60"/>
      <c r="G57" s="60"/>
      <c r="H57" s="60"/>
      <c r="I57" s="56"/>
      <c r="J57" s="61"/>
      <c r="K57" s="55"/>
      <c r="L57" s="57"/>
      <c r="M57" s="57"/>
      <c r="N57" s="57"/>
      <c r="O57" s="58"/>
      <c r="P57" s="58"/>
      <c r="Q57" s="58"/>
      <c r="R57" s="58"/>
      <c r="S57" s="58"/>
      <c r="T57" s="88"/>
      <c r="U57" s="88"/>
      <c r="V57" s="88"/>
      <c r="W57" s="88"/>
      <c r="X57" s="351" t="s">
        <v>126</v>
      </c>
      <c r="Y57" s="352"/>
      <c r="Z57" s="352"/>
      <c r="AA57" s="352"/>
      <c r="AB57" s="353"/>
      <c r="AC57" s="354" t="s">
        <v>123</v>
      </c>
      <c r="AD57" s="100" t="s">
        <v>29</v>
      </c>
      <c r="AE57" s="101"/>
      <c r="AF57" s="101"/>
      <c r="AG57" s="101"/>
      <c r="AH57" s="106"/>
      <c r="AI57" s="324">
        <f>MIN(X58,ROUNDDOWN(H70/1000,0))</f>
        <v>0</v>
      </c>
      <c r="AJ57" s="325"/>
      <c r="AK57" s="325"/>
      <c r="AL57" s="326" t="s">
        <v>12</v>
      </c>
      <c r="AM57" s="327"/>
    </row>
    <row r="58" spans="1:46" s="3" customFormat="1" ht="12">
      <c r="A58" s="58"/>
      <c r="B58" s="150" t="s">
        <v>157</v>
      </c>
      <c r="C58" s="60"/>
      <c r="D58" s="60"/>
      <c r="E58" s="60"/>
      <c r="F58" s="60"/>
      <c r="G58" s="60"/>
      <c r="H58" s="60"/>
      <c r="I58" s="60"/>
      <c r="J58" s="60"/>
      <c r="K58" s="60"/>
      <c r="L58" s="60"/>
      <c r="M58" s="60"/>
      <c r="N58" s="60"/>
      <c r="O58" s="60"/>
      <c r="P58" s="60"/>
      <c r="Q58" s="60"/>
      <c r="R58" s="60"/>
      <c r="S58" s="60"/>
      <c r="T58" s="60"/>
      <c r="U58" s="60"/>
      <c r="V58" s="60"/>
      <c r="W58" s="60"/>
      <c r="X58" s="347">
        <f>VLOOKUP(L10,助成上限額,6,FALSE)</f>
        <v>0</v>
      </c>
      <c r="Y58" s="348"/>
      <c r="Z58" s="348"/>
      <c r="AA58" s="349" t="s">
        <v>12</v>
      </c>
      <c r="AB58" s="350"/>
      <c r="AC58" s="355"/>
      <c r="AD58" s="98" t="s">
        <v>25</v>
      </c>
      <c r="AE58" s="99"/>
      <c r="AF58" s="99"/>
      <c r="AG58" s="99"/>
      <c r="AH58" s="107"/>
      <c r="AI58" s="313">
        <v>0</v>
      </c>
      <c r="AJ58" s="314"/>
      <c r="AK58" s="314"/>
      <c r="AL58" s="315" t="s">
        <v>12</v>
      </c>
      <c r="AM58" s="316"/>
    </row>
    <row r="59" spans="1:46" s="3" customFormat="1" ht="12">
      <c r="A59" s="54" t="s">
        <v>129</v>
      </c>
      <c r="B59" s="60"/>
      <c r="C59" s="60"/>
      <c r="D59" s="60"/>
      <c r="E59" s="60"/>
      <c r="F59" s="60"/>
      <c r="G59" s="60"/>
      <c r="H59" s="60"/>
      <c r="I59" s="60"/>
      <c r="J59" s="60"/>
      <c r="K59" s="60"/>
      <c r="L59" s="60"/>
      <c r="M59" s="60"/>
      <c r="N59" s="60"/>
      <c r="O59" s="60"/>
      <c r="P59" s="60"/>
      <c r="Q59" s="60"/>
      <c r="R59" s="60"/>
      <c r="S59" s="60"/>
      <c r="T59" s="60"/>
      <c r="U59" s="60"/>
      <c r="V59" s="60"/>
      <c r="W59" s="60"/>
      <c r="X59" s="347" t="e">
        <f>VLOOKUP(L30,#REF!,5,FALSE)</f>
        <v>#REF!</v>
      </c>
      <c r="Y59" s="348"/>
      <c r="Z59" s="348"/>
      <c r="AA59" s="349"/>
      <c r="AB59" s="350"/>
      <c r="AC59" s="355"/>
      <c r="AD59" s="96" t="s">
        <v>26</v>
      </c>
      <c r="AE59" s="97"/>
      <c r="AF59" s="97"/>
      <c r="AG59" s="97"/>
      <c r="AH59" s="108"/>
      <c r="AI59" s="291">
        <f>SUM(AI57:AK58)</f>
        <v>0</v>
      </c>
      <c r="AJ59" s="292"/>
      <c r="AK59" s="292"/>
      <c r="AL59" s="293" t="s">
        <v>12</v>
      </c>
      <c r="AM59" s="294"/>
      <c r="AT59" s="4"/>
    </row>
    <row r="60" spans="1:46" ht="15" customHeight="1">
      <c r="A60" s="301" t="s">
        <v>110</v>
      </c>
      <c r="B60" s="302"/>
      <c r="C60" s="302"/>
      <c r="D60" s="302"/>
      <c r="E60" s="302"/>
      <c r="F60" s="302"/>
      <c r="G60" s="303"/>
      <c r="H60" s="302" t="s">
        <v>111</v>
      </c>
      <c r="I60" s="302"/>
      <c r="J60" s="302"/>
      <c r="K60" s="302"/>
      <c r="L60" s="302"/>
      <c r="M60" s="301" t="s">
        <v>7</v>
      </c>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3"/>
    </row>
    <row r="61" spans="1:46" ht="15" customHeight="1">
      <c r="A61" s="134" t="s">
        <v>112</v>
      </c>
      <c r="B61" s="135"/>
      <c r="C61" s="135"/>
      <c r="D61" s="135"/>
      <c r="E61" s="136"/>
      <c r="F61" s="136"/>
      <c r="G61" s="137"/>
      <c r="H61" s="345"/>
      <c r="I61" s="345"/>
      <c r="J61" s="345"/>
      <c r="K61" s="345"/>
      <c r="L61" s="345"/>
      <c r="M61" s="304"/>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6"/>
    </row>
    <row r="62" spans="1:46" ht="15" customHeight="1">
      <c r="A62" s="71" t="s">
        <v>113</v>
      </c>
      <c r="B62" s="72"/>
      <c r="C62" s="72"/>
      <c r="D62" s="72"/>
      <c r="E62" s="73"/>
      <c r="F62" s="73"/>
      <c r="G62" s="74"/>
      <c r="H62" s="290"/>
      <c r="I62" s="290"/>
      <c r="J62" s="290"/>
      <c r="K62" s="290"/>
      <c r="L62" s="290"/>
      <c r="M62" s="307"/>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9"/>
    </row>
    <row r="63" spans="1:46" ht="15" customHeight="1">
      <c r="A63" s="71" t="s">
        <v>114</v>
      </c>
      <c r="B63" s="72"/>
      <c r="C63" s="72"/>
      <c r="D63" s="72"/>
      <c r="E63" s="73"/>
      <c r="F63" s="73"/>
      <c r="G63" s="74"/>
      <c r="H63" s="290"/>
      <c r="I63" s="290"/>
      <c r="J63" s="290"/>
      <c r="K63" s="290"/>
      <c r="L63" s="290"/>
      <c r="M63" s="307"/>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9"/>
    </row>
    <row r="64" spans="1:46" ht="15" customHeight="1">
      <c r="A64" s="71" t="s">
        <v>115</v>
      </c>
      <c r="B64" s="72"/>
      <c r="C64" s="72"/>
      <c r="D64" s="72"/>
      <c r="E64" s="73"/>
      <c r="F64" s="73"/>
      <c r="G64" s="74"/>
      <c r="H64" s="290"/>
      <c r="I64" s="290"/>
      <c r="J64" s="290"/>
      <c r="K64" s="290"/>
      <c r="L64" s="290"/>
      <c r="M64" s="307"/>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9"/>
    </row>
    <row r="65" spans="1:39" ht="15" customHeight="1">
      <c r="A65" s="71" t="s">
        <v>116</v>
      </c>
      <c r="B65" s="72"/>
      <c r="C65" s="72"/>
      <c r="D65" s="72"/>
      <c r="E65" s="73"/>
      <c r="F65" s="73"/>
      <c r="G65" s="74"/>
      <c r="H65" s="290"/>
      <c r="I65" s="290"/>
      <c r="J65" s="290"/>
      <c r="K65" s="290"/>
      <c r="L65" s="290"/>
      <c r="M65" s="307"/>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9"/>
    </row>
    <row r="66" spans="1:39" ht="15" customHeight="1">
      <c r="A66" s="71" t="s">
        <v>117</v>
      </c>
      <c r="B66" s="72"/>
      <c r="C66" s="72"/>
      <c r="D66" s="72"/>
      <c r="E66" s="73"/>
      <c r="F66" s="73"/>
      <c r="G66" s="74"/>
      <c r="H66" s="290"/>
      <c r="I66" s="290"/>
      <c r="J66" s="290"/>
      <c r="K66" s="290"/>
      <c r="L66" s="290"/>
      <c r="M66" s="307"/>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9"/>
    </row>
    <row r="67" spans="1:39" ht="15" customHeight="1">
      <c r="A67" s="71" t="s">
        <v>118</v>
      </c>
      <c r="B67" s="72"/>
      <c r="C67" s="72"/>
      <c r="D67" s="72"/>
      <c r="E67" s="73"/>
      <c r="F67" s="73"/>
      <c r="G67" s="74"/>
      <c r="H67" s="290"/>
      <c r="I67" s="290"/>
      <c r="J67" s="290"/>
      <c r="K67" s="290"/>
      <c r="L67" s="290"/>
      <c r="M67" s="307"/>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9"/>
    </row>
    <row r="68" spans="1:39" ht="15" customHeight="1">
      <c r="A68" s="71" t="s">
        <v>119</v>
      </c>
      <c r="B68" s="75"/>
      <c r="C68" s="75"/>
      <c r="D68" s="75"/>
      <c r="E68" s="75"/>
      <c r="F68" s="75"/>
      <c r="G68" s="76"/>
      <c r="H68" s="290"/>
      <c r="I68" s="290"/>
      <c r="J68" s="290"/>
      <c r="K68" s="290"/>
      <c r="L68" s="290"/>
      <c r="M68" s="307"/>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9"/>
    </row>
    <row r="69" spans="1:39" ht="15" customHeight="1">
      <c r="A69" s="77" t="s">
        <v>120</v>
      </c>
      <c r="B69" s="78"/>
      <c r="C69" s="78"/>
      <c r="D69" s="78"/>
      <c r="E69" s="79"/>
      <c r="F69" s="79"/>
      <c r="G69" s="80"/>
      <c r="H69" s="300"/>
      <c r="I69" s="300"/>
      <c r="J69" s="300"/>
      <c r="K69" s="300"/>
      <c r="L69" s="300"/>
      <c r="M69" s="310"/>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2"/>
    </row>
    <row r="70" spans="1:39" ht="15" customHeight="1">
      <c r="A70" s="81" t="s">
        <v>16</v>
      </c>
      <c r="B70" s="89"/>
      <c r="C70" s="89"/>
      <c r="D70" s="89"/>
      <c r="E70" s="82"/>
      <c r="F70" s="82"/>
      <c r="G70" s="83"/>
      <c r="H70" s="295">
        <f>SUM(H61:L69)</f>
        <v>0</v>
      </c>
      <c r="I70" s="295"/>
      <c r="J70" s="295"/>
      <c r="K70" s="295"/>
      <c r="L70" s="296"/>
      <c r="M70" s="297"/>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9"/>
    </row>
    <row r="71" spans="1:39" ht="4.5" customHeight="1">
      <c r="A71" s="84"/>
      <c r="B71" s="84"/>
      <c r="C71" s="84"/>
      <c r="D71" s="84"/>
      <c r="E71" s="90"/>
      <c r="F71" s="90"/>
      <c r="G71" s="90"/>
      <c r="H71" s="90"/>
      <c r="I71" s="90"/>
      <c r="J71" s="92"/>
      <c r="K71" s="92"/>
      <c r="L71" s="92"/>
      <c r="M71" s="92"/>
      <c r="N71" s="92"/>
      <c r="O71" s="90"/>
      <c r="P71" s="90"/>
      <c r="Q71" s="90"/>
      <c r="R71" s="90"/>
      <c r="S71" s="90"/>
      <c r="T71" s="90"/>
      <c r="U71" s="90"/>
      <c r="V71" s="90"/>
      <c r="W71" s="90"/>
      <c r="X71" s="90"/>
      <c r="Y71" s="93"/>
      <c r="Z71" s="93"/>
      <c r="AA71" s="93"/>
      <c r="AB71" s="93"/>
      <c r="AC71" s="93"/>
      <c r="AD71" s="93"/>
      <c r="AE71" s="90"/>
      <c r="AF71" s="90"/>
      <c r="AG71" s="90"/>
      <c r="AH71" s="90"/>
      <c r="AI71" s="90"/>
      <c r="AJ71" s="90"/>
      <c r="AK71" s="90"/>
      <c r="AL71" s="90"/>
      <c r="AM71" s="90"/>
    </row>
    <row r="72" spans="1:39">
      <c r="A72" s="39" t="s">
        <v>161</v>
      </c>
      <c r="B72" s="91"/>
      <c r="C72" s="91"/>
      <c r="D72" s="91"/>
      <c r="E72" s="91"/>
      <c r="F72" s="91"/>
      <c r="G72" s="91"/>
      <c r="H72" s="91"/>
      <c r="I72" s="91"/>
      <c r="J72" s="91"/>
      <c r="K72" s="91"/>
      <c r="L72" s="91"/>
      <c r="M72" s="91"/>
      <c r="N72" s="91"/>
      <c r="O72" s="91"/>
      <c r="P72" s="91"/>
      <c r="Q72" s="91"/>
      <c r="R72" s="91"/>
      <c r="S72" s="91"/>
      <c r="T72" s="91"/>
      <c r="U72" s="91"/>
      <c r="V72" s="91"/>
      <c r="W72" s="91"/>
      <c r="X72" s="91"/>
      <c r="Y72" s="68"/>
      <c r="Z72" s="68"/>
      <c r="AA72" s="68"/>
      <c r="AB72" s="68"/>
      <c r="AC72" s="68"/>
      <c r="AD72" s="68"/>
      <c r="AE72" s="91"/>
      <c r="AF72" s="91"/>
      <c r="AG72" s="91"/>
      <c r="AH72" s="91"/>
      <c r="AI72" s="91"/>
      <c r="AJ72" s="91"/>
      <c r="AK72" s="91"/>
      <c r="AL72" s="91"/>
      <c r="AM72" s="91"/>
    </row>
  </sheetData>
  <sheetProtection algorithmName="SHA-512" hashValue="f5TCtO4B99DqOr5d21X8FInJaqCz4x2z1UKsvAd9SMhFxdFtNt0dDT3aGrFalzIpbWuYZxUDFnlPOgesDCKo+Q==" saltValue="Thfk+BMy7VdE/pHHQIj0Hw==" spinCount="100000" sheet="1" objects="1" scenario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4"/>
  <conditionalFormatting sqref="AI52:AK52">
    <cfRule type="expression" dxfId="4" priority="1">
      <formula>INDIRECT(ADDRESS(ROW(),COLUMN()))=TRUNC(INDIRECT(ADDRESS(ROW(),COLUMN())))</formula>
    </cfRule>
  </conditionalFormatting>
  <dataValidations count="4">
    <dataValidation imeMode="halfAlpha" allowBlank="1" showInputMessage="1" showErrorMessage="1" sqref="S24:V26 J24:N26 J39:N40 S39:V40" xr:uid="{00000000-0002-0000-0300-000000000000}"/>
    <dataValidation type="list" allowBlank="1" showInputMessage="1" showErrorMessage="1" sqref="X16:Z17" xr:uid="{00000000-0002-0000-0300-000001000000}">
      <formula1>"✔"</formula1>
    </dataValidation>
    <dataValidation type="list" allowBlank="1" showInputMessage="1" showErrorMessage="1" sqref="D9:G9" xr:uid="{00000000-0002-0000-0300-000002000000}">
      <formula1>都道府県</formula1>
    </dataValidation>
    <dataValidation type="list" allowBlank="1" showInputMessage="1" showErrorMessage="1" sqref="L10:Y10" xr:uid="{00000000-0002-0000-0300-000003000000}">
      <formula1>提供サービス</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2C27-5D5A-4DB0-AE89-6C7DB99CFD26}">
  <dimension ref="A1:AV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39" width="2.25" style="2"/>
    <col min="40" max="40" width="2.25" style="2" customWidth="1"/>
    <col min="41" max="47" width="5.625" style="2" hidden="1" customWidth="1"/>
    <col min="48" max="48" width="2.25" style="2" customWidth="1"/>
    <col min="49" max="57" width="2.25" style="2"/>
    <col min="58" max="58" width="9.125" style="2" bestFit="1" customWidth="1"/>
    <col min="59" max="16384" width="2.25" style="2"/>
  </cols>
  <sheetData>
    <row r="1" spans="1:48">
      <c r="A1" s="2" t="s">
        <v>146</v>
      </c>
    </row>
    <row r="2" spans="1:48" ht="7.5" customHeight="1"/>
    <row r="3" spans="1:48">
      <c r="A3" s="387" t="s">
        <v>203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9"/>
    </row>
    <row r="4" spans="1:48" ht="9"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8">
      <c r="A5" s="384" t="s">
        <v>52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6"/>
    </row>
    <row r="6" spans="1:48" ht="4.5" customHeight="1">
      <c r="A6" s="41"/>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5"/>
    </row>
    <row r="7" spans="1:48" ht="17.25" customHeight="1">
      <c r="A7" s="301" t="s">
        <v>22</v>
      </c>
      <c r="B7" s="302"/>
      <c r="C7" s="302"/>
      <c r="D7" s="302"/>
      <c r="E7" s="302"/>
      <c r="F7" s="302"/>
      <c r="G7" s="303"/>
      <c r="H7" s="411" t="s">
        <v>237</v>
      </c>
      <c r="I7" s="412"/>
      <c r="J7" s="412"/>
      <c r="K7" s="412"/>
      <c r="L7" s="412"/>
      <c r="M7" s="412"/>
      <c r="N7" s="413"/>
      <c r="O7" s="301" t="s">
        <v>53</v>
      </c>
      <c r="P7" s="302"/>
      <c r="Q7" s="302"/>
      <c r="R7" s="302"/>
      <c r="S7" s="303"/>
      <c r="T7" s="414" t="s">
        <v>239</v>
      </c>
      <c r="U7" s="361"/>
      <c r="V7" s="361"/>
      <c r="W7" s="361"/>
      <c r="X7" s="361"/>
      <c r="Y7" s="361"/>
      <c r="Z7" s="361"/>
      <c r="AA7" s="361"/>
      <c r="AB7" s="361"/>
      <c r="AC7" s="361"/>
      <c r="AD7" s="361"/>
      <c r="AE7" s="361"/>
      <c r="AF7" s="361"/>
      <c r="AG7" s="361"/>
      <c r="AH7" s="361"/>
      <c r="AI7" s="361"/>
      <c r="AJ7" s="361"/>
      <c r="AK7" s="361"/>
      <c r="AL7" s="361"/>
      <c r="AM7" s="415"/>
    </row>
    <row r="8" spans="1:48">
      <c r="A8" s="390" t="s">
        <v>54</v>
      </c>
      <c r="B8" s="391"/>
      <c r="C8" s="392"/>
      <c r="D8" s="301" t="s">
        <v>55</v>
      </c>
      <c r="E8" s="302"/>
      <c r="F8" s="302"/>
      <c r="G8" s="303"/>
      <c r="H8" s="21" t="s">
        <v>56</v>
      </c>
      <c r="I8" s="21"/>
      <c r="J8" s="21"/>
      <c r="K8" s="21"/>
      <c r="L8" s="21"/>
      <c r="M8" s="21"/>
      <c r="N8" s="21"/>
      <c r="O8" s="21"/>
      <c r="P8" s="21"/>
      <c r="Q8" s="21"/>
      <c r="R8" s="21"/>
      <c r="S8" s="22"/>
      <c r="T8" s="390" t="s">
        <v>57</v>
      </c>
      <c r="U8" s="391"/>
      <c r="V8" s="392"/>
      <c r="W8" s="301" t="s">
        <v>4</v>
      </c>
      <c r="X8" s="302"/>
      <c r="Y8" s="302"/>
      <c r="Z8" s="302"/>
      <c r="AA8" s="302"/>
      <c r="AB8" s="302"/>
      <c r="AC8" s="302"/>
      <c r="AD8" s="302"/>
      <c r="AE8" s="302"/>
      <c r="AF8" s="303"/>
      <c r="AG8" s="399" t="s">
        <v>59</v>
      </c>
      <c r="AH8" s="400"/>
      <c r="AI8" s="400"/>
      <c r="AJ8" s="400"/>
      <c r="AK8" s="400"/>
      <c r="AL8" s="400"/>
      <c r="AM8" s="401"/>
    </row>
    <row r="9" spans="1:48" ht="17.25" customHeight="1">
      <c r="A9" s="393"/>
      <c r="B9" s="394"/>
      <c r="C9" s="395"/>
      <c r="D9" s="396" t="s">
        <v>240</v>
      </c>
      <c r="E9" s="397"/>
      <c r="F9" s="397"/>
      <c r="G9" s="398"/>
      <c r="H9" s="402" t="s">
        <v>241</v>
      </c>
      <c r="I9" s="403"/>
      <c r="J9" s="403"/>
      <c r="K9" s="403"/>
      <c r="L9" s="403"/>
      <c r="M9" s="403"/>
      <c r="N9" s="403"/>
      <c r="O9" s="403"/>
      <c r="P9" s="403"/>
      <c r="Q9" s="403"/>
      <c r="R9" s="403"/>
      <c r="S9" s="404"/>
      <c r="T9" s="393"/>
      <c r="U9" s="394"/>
      <c r="V9" s="395"/>
      <c r="W9" s="405" t="s">
        <v>242</v>
      </c>
      <c r="X9" s="406"/>
      <c r="Y9" s="406"/>
      <c r="Z9" s="406"/>
      <c r="AA9" s="406"/>
      <c r="AB9" s="406"/>
      <c r="AC9" s="406"/>
      <c r="AD9" s="406"/>
      <c r="AE9" s="406"/>
      <c r="AF9" s="407"/>
      <c r="AG9" s="408" t="s">
        <v>243</v>
      </c>
      <c r="AH9" s="409"/>
      <c r="AI9" s="409"/>
      <c r="AJ9" s="409"/>
      <c r="AK9" s="409"/>
      <c r="AL9" s="409"/>
      <c r="AM9" s="410"/>
    </row>
    <row r="10" spans="1:48" s="3" customFormat="1" ht="20.25" customHeight="1">
      <c r="A10" s="25" t="s">
        <v>121</v>
      </c>
      <c r="B10" s="23"/>
      <c r="C10" s="26"/>
      <c r="D10" s="26"/>
      <c r="E10" s="24"/>
      <c r="F10" s="24"/>
      <c r="G10" s="24"/>
      <c r="H10" s="24"/>
      <c r="I10" s="24"/>
      <c r="J10" s="24"/>
      <c r="K10" s="27"/>
      <c r="L10" s="368" t="s">
        <v>372</v>
      </c>
      <c r="M10" s="369"/>
      <c r="N10" s="369"/>
      <c r="O10" s="369"/>
      <c r="P10" s="369"/>
      <c r="Q10" s="369"/>
      <c r="R10" s="369"/>
      <c r="S10" s="369"/>
      <c r="T10" s="369"/>
      <c r="U10" s="369"/>
      <c r="V10" s="369"/>
      <c r="W10" s="369"/>
      <c r="X10" s="369"/>
      <c r="Y10" s="370"/>
      <c r="Z10" s="365" t="s">
        <v>43</v>
      </c>
      <c r="AA10" s="366"/>
      <c r="AB10" s="367"/>
      <c r="AC10" s="361">
        <v>20</v>
      </c>
      <c r="AD10" s="361"/>
      <c r="AE10" s="338" t="s">
        <v>13</v>
      </c>
      <c r="AF10" s="339"/>
      <c r="AG10" s="362" t="s">
        <v>128</v>
      </c>
      <c r="AH10" s="363"/>
      <c r="AI10" s="364"/>
      <c r="AJ10" s="361">
        <v>15</v>
      </c>
      <c r="AK10" s="361"/>
      <c r="AL10" s="338" t="s">
        <v>13</v>
      </c>
      <c r="AM10" s="339"/>
      <c r="AP10" s="356"/>
      <c r="AQ10" s="356"/>
      <c r="AR10" s="356"/>
      <c r="AS10" s="356"/>
      <c r="AT10" s="356"/>
      <c r="AU10" s="356"/>
    </row>
    <row r="11" spans="1:48" s="3" customFormat="1" ht="18" customHeight="1">
      <c r="A11" s="371" t="s">
        <v>6</v>
      </c>
      <c r="B11" s="372"/>
      <c r="C11" s="372"/>
      <c r="D11" s="372"/>
      <c r="E11" s="372"/>
      <c r="F11" s="372"/>
      <c r="G11" s="372"/>
      <c r="H11" s="373"/>
      <c r="I11" s="8"/>
      <c r="J11" s="44" t="s">
        <v>149</v>
      </c>
      <c r="K11" s="45"/>
      <c r="L11" s="46"/>
      <c r="M11" s="46"/>
      <c r="N11" s="46"/>
      <c r="O11" s="46"/>
      <c r="P11" s="46"/>
      <c r="Q11" s="46"/>
      <c r="R11" s="46"/>
      <c r="S11" s="46"/>
      <c r="T11" s="46"/>
      <c r="U11" s="46"/>
      <c r="V11" s="46"/>
      <c r="W11" s="46"/>
      <c r="X11" s="46"/>
      <c r="Y11" s="8"/>
      <c r="Z11" s="44" t="s">
        <v>150</v>
      </c>
      <c r="AA11" s="45"/>
      <c r="AB11" s="46"/>
      <c r="AC11" s="46"/>
      <c r="AD11" s="46"/>
      <c r="AE11" s="46"/>
      <c r="AF11" s="46"/>
      <c r="AG11" s="46"/>
      <c r="AH11" s="46"/>
      <c r="AI11" s="46"/>
      <c r="AJ11" s="46"/>
      <c r="AK11" s="46"/>
      <c r="AL11" s="46"/>
      <c r="AM11" s="50"/>
    </row>
    <row r="12" spans="1:48" s="3" customFormat="1" ht="18" customHeight="1">
      <c r="A12" s="374"/>
      <c r="B12" s="375"/>
      <c r="C12" s="375"/>
      <c r="D12" s="375"/>
      <c r="E12" s="375"/>
      <c r="F12" s="375"/>
      <c r="G12" s="375"/>
      <c r="H12" s="376"/>
      <c r="I12" s="13"/>
      <c r="J12" s="47" t="s">
        <v>47</v>
      </c>
      <c r="K12" s="48"/>
      <c r="L12" s="49"/>
      <c r="M12" s="49"/>
      <c r="N12" s="49"/>
      <c r="O12" s="49"/>
      <c r="P12" s="49"/>
      <c r="Q12" s="49"/>
      <c r="R12" s="49"/>
      <c r="S12" s="49"/>
      <c r="T12" s="49"/>
      <c r="U12" s="48"/>
      <c r="V12" s="49"/>
      <c r="W12" s="49"/>
      <c r="X12" s="49"/>
      <c r="Y12" s="7"/>
      <c r="Z12" s="51" t="s">
        <v>46</v>
      </c>
      <c r="AA12" s="48"/>
      <c r="AB12" s="49"/>
      <c r="AC12" s="49"/>
      <c r="AD12" s="49"/>
      <c r="AE12" s="49"/>
      <c r="AF12" s="49"/>
      <c r="AG12" s="49"/>
      <c r="AH12" s="49"/>
      <c r="AI12" s="49"/>
      <c r="AJ12" s="49"/>
      <c r="AK12" s="49"/>
      <c r="AL12" s="49"/>
      <c r="AM12" s="52"/>
    </row>
    <row r="13" spans="1:48" s="3" customFormat="1" ht="9" customHeight="1">
      <c r="A13" s="53"/>
      <c r="B13" s="219"/>
      <c r="C13" s="219"/>
      <c r="D13" s="219"/>
      <c r="E13" s="219"/>
      <c r="F13" s="219"/>
      <c r="G13" s="219"/>
      <c r="H13" s="219"/>
      <c r="I13" s="55"/>
      <c r="J13" s="56"/>
      <c r="K13" s="55"/>
      <c r="L13" s="57"/>
      <c r="M13" s="57"/>
      <c r="N13" s="57"/>
      <c r="O13" s="57"/>
      <c r="P13" s="57"/>
      <c r="Q13" s="57"/>
      <c r="R13" s="57"/>
      <c r="S13" s="57"/>
      <c r="T13" s="57"/>
      <c r="U13" s="58"/>
      <c r="V13" s="57"/>
      <c r="W13" s="57"/>
      <c r="X13" s="57"/>
      <c r="Y13" s="47"/>
      <c r="Z13" s="51"/>
      <c r="AA13" s="48"/>
      <c r="AB13" s="49"/>
      <c r="AC13" s="49"/>
      <c r="AD13" s="49"/>
      <c r="AE13" s="49"/>
      <c r="AF13" s="49"/>
      <c r="AG13" s="49"/>
      <c r="AH13" s="49"/>
      <c r="AI13" s="49"/>
      <c r="AJ13" s="49"/>
      <c r="AK13" s="49"/>
      <c r="AL13" s="57"/>
      <c r="AM13" s="59"/>
    </row>
    <row r="14" spans="1:48" s="3" customFormat="1" ht="12">
      <c r="A14" s="384" t="s">
        <v>107</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48" s="3" customFormat="1" ht="4.5" customHeight="1">
      <c r="A15" s="60"/>
      <c r="B15" s="60"/>
      <c r="C15" s="60"/>
      <c r="D15" s="60"/>
      <c r="E15" s="60"/>
      <c r="F15" s="60"/>
      <c r="G15" s="60"/>
      <c r="H15" s="60"/>
      <c r="I15" s="56"/>
      <c r="J15" s="61"/>
      <c r="K15" s="55"/>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8" s="3" customFormat="1" ht="19.5" customHeight="1">
      <c r="A16" s="417" t="s">
        <v>183</v>
      </c>
      <c r="B16" s="417"/>
      <c r="C16" s="417"/>
      <c r="D16" s="417"/>
      <c r="E16" s="417"/>
      <c r="F16" s="417"/>
      <c r="G16" s="417"/>
      <c r="H16" s="417"/>
      <c r="I16" s="417"/>
      <c r="J16" s="417"/>
      <c r="K16" s="417"/>
      <c r="L16" s="417"/>
      <c r="M16" s="417"/>
      <c r="N16" s="417"/>
      <c r="O16" s="417"/>
      <c r="P16" s="417"/>
      <c r="Q16" s="417"/>
      <c r="R16" s="417"/>
      <c r="S16" s="417"/>
      <c r="T16" s="417"/>
      <c r="U16" s="417"/>
      <c r="V16" s="417"/>
      <c r="W16" s="417"/>
      <c r="X16" s="416" t="s">
        <v>244</v>
      </c>
      <c r="Y16" s="416"/>
      <c r="Z16" s="416"/>
      <c r="AA16" s="418" t="s">
        <v>205</v>
      </c>
      <c r="AB16" s="419"/>
      <c r="AC16" s="419"/>
      <c r="AD16" s="419"/>
      <c r="AE16" s="419"/>
      <c r="AF16" s="419"/>
      <c r="AG16" s="419"/>
      <c r="AH16" s="419"/>
      <c r="AI16" s="419"/>
      <c r="AJ16" s="419"/>
      <c r="AK16" s="419"/>
      <c r="AL16" s="419"/>
      <c r="AM16" s="419"/>
    </row>
    <row r="17" spans="1:48" s="3" customFormat="1" ht="19.5" customHeight="1">
      <c r="A17" s="417" t="s">
        <v>122</v>
      </c>
      <c r="B17" s="417"/>
      <c r="C17" s="417"/>
      <c r="D17" s="417"/>
      <c r="E17" s="417"/>
      <c r="F17" s="417"/>
      <c r="G17" s="417"/>
      <c r="H17" s="417"/>
      <c r="I17" s="417"/>
      <c r="J17" s="417"/>
      <c r="K17" s="417"/>
      <c r="L17" s="417"/>
      <c r="M17" s="417"/>
      <c r="N17" s="417"/>
      <c r="O17" s="417"/>
      <c r="P17" s="417"/>
      <c r="Q17" s="417"/>
      <c r="R17" s="417"/>
      <c r="S17" s="417"/>
      <c r="T17" s="417"/>
      <c r="U17" s="417"/>
      <c r="V17" s="417"/>
      <c r="W17" s="417"/>
      <c r="X17" s="416" t="s">
        <v>244</v>
      </c>
      <c r="Y17" s="416"/>
      <c r="Z17" s="416"/>
      <c r="AA17" s="418" t="s">
        <v>108</v>
      </c>
      <c r="AB17" s="419"/>
      <c r="AC17" s="419"/>
      <c r="AD17" s="419"/>
      <c r="AE17" s="419"/>
      <c r="AF17" s="419"/>
      <c r="AG17" s="419"/>
      <c r="AH17" s="419"/>
      <c r="AI17" s="419"/>
      <c r="AJ17" s="419"/>
      <c r="AK17" s="419"/>
      <c r="AL17" s="419"/>
      <c r="AM17" s="419"/>
    </row>
    <row r="18" spans="1:48" s="3" customFormat="1" ht="9" customHeight="1">
      <c r="A18" s="60"/>
      <c r="B18" s="60"/>
      <c r="C18" s="60"/>
      <c r="D18" s="60"/>
      <c r="E18" s="60"/>
      <c r="F18" s="60"/>
      <c r="G18" s="60"/>
      <c r="H18" s="60"/>
      <c r="I18" s="56"/>
      <c r="J18" s="61"/>
      <c r="K18" s="55"/>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48" s="3" customFormat="1" ht="12">
      <c r="A19" s="384" t="s">
        <v>109</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48" s="3" customFormat="1" ht="6" customHeight="1" thickBot="1">
      <c r="A20" s="60"/>
      <c r="B20" s="60"/>
      <c r="C20" s="60"/>
      <c r="D20" s="60"/>
      <c r="E20" s="60"/>
      <c r="F20" s="60"/>
      <c r="G20" s="60"/>
      <c r="H20" s="60"/>
      <c r="I20" s="56"/>
      <c r="J20" s="61"/>
      <c r="K20" s="55"/>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48" s="3" customFormat="1" ht="19.5" customHeight="1" thickBot="1">
      <c r="A21" s="62" t="s">
        <v>165</v>
      </c>
      <c r="B21" s="60"/>
      <c r="C21" s="60"/>
      <c r="D21" s="60"/>
      <c r="E21" s="60"/>
      <c r="F21" s="60"/>
      <c r="G21" s="60"/>
      <c r="H21" s="60"/>
      <c r="I21" s="175" t="s">
        <v>143</v>
      </c>
      <c r="J21" s="61"/>
      <c r="K21" s="55"/>
      <c r="L21" s="57"/>
      <c r="M21" s="57"/>
      <c r="N21" s="57"/>
      <c r="O21" s="57"/>
      <c r="P21" s="57"/>
      <c r="Q21" s="57"/>
      <c r="R21" s="57"/>
      <c r="S21" s="57"/>
      <c r="T21" s="57"/>
      <c r="U21" s="57"/>
      <c r="V21" s="57"/>
      <c r="W21" s="57"/>
      <c r="X21" s="57"/>
      <c r="Y21" s="57"/>
      <c r="Z21" s="57"/>
      <c r="AA21" s="57"/>
      <c r="AB21" s="57"/>
      <c r="AC21" s="57"/>
      <c r="AD21" s="57"/>
      <c r="AE21" s="328" t="s">
        <v>124</v>
      </c>
      <c r="AF21" s="329"/>
      <c r="AG21" s="329"/>
      <c r="AH21" s="330"/>
      <c r="AI21" s="324">
        <f>(20*M22+5*V22)*10+ROUNDDOWN(AE22,0)</f>
        <v>750</v>
      </c>
      <c r="AJ21" s="325"/>
      <c r="AK21" s="325"/>
      <c r="AL21" s="326" t="s">
        <v>12</v>
      </c>
      <c r="AM21" s="327"/>
    </row>
    <row r="22" spans="1:48" s="3" customFormat="1" ht="19.5" customHeight="1">
      <c r="A22" s="28" t="s">
        <v>39</v>
      </c>
      <c r="B22" s="29"/>
      <c r="C22" s="30"/>
      <c r="D22" s="30"/>
      <c r="E22" s="30"/>
      <c r="F22" s="30"/>
      <c r="G22" s="31"/>
      <c r="H22" s="357" t="s">
        <v>40</v>
      </c>
      <c r="I22" s="358"/>
      <c r="J22" s="358"/>
      <c r="K22" s="358"/>
      <c r="L22" s="359"/>
      <c r="M22" s="360">
        <f>COUNTIFS(職員表!$H6:$H85,$H$7,職員表!$O6:$O85,20,職員表!$I6:$I85,個票2!$L$10)</f>
        <v>0</v>
      </c>
      <c r="N22" s="360"/>
      <c r="O22" s="360"/>
      <c r="P22" s="20" t="s">
        <v>13</v>
      </c>
      <c r="Q22" s="333" t="s">
        <v>42</v>
      </c>
      <c r="R22" s="334"/>
      <c r="S22" s="334"/>
      <c r="T22" s="334"/>
      <c r="U22" s="335"/>
      <c r="V22" s="360">
        <f>COUNTIFS(職員表!$H6:$H85,$H$7,職員表!$O6:$O85,5,職員表!$I6:$I85,個票1!$L$10)</f>
        <v>15</v>
      </c>
      <c r="W22" s="360"/>
      <c r="X22" s="360"/>
      <c r="Y22" s="70" t="s">
        <v>13</v>
      </c>
      <c r="Z22" s="216" t="s">
        <v>144</v>
      </c>
      <c r="AA22" s="217"/>
      <c r="AB22" s="217"/>
      <c r="AC22" s="217"/>
      <c r="AD22" s="218"/>
      <c r="AE22" s="313"/>
      <c r="AF22" s="314"/>
      <c r="AG22" s="314"/>
      <c r="AH22" s="340" t="s">
        <v>12</v>
      </c>
      <c r="AI22" s="340"/>
      <c r="AJ22" s="142" t="s">
        <v>145</v>
      </c>
      <c r="AK22" s="49"/>
      <c r="AL22" s="49"/>
      <c r="AM22" s="52"/>
      <c r="AO22" s="3">
        <f>IF(M22=0,,"有")</f>
        <v>0</v>
      </c>
    </row>
    <row r="23" spans="1:48" s="3" customFormat="1" ht="7.5" customHeight="1" thickBot="1">
      <c r="A23" s="60"/>
      <c r="B23" s="60"/>
      <c r="C23" s="60"/>
      <c r="D23" s="60"/>
      <c r="E23" s="60"/>
      <c r="F23" s="60"/>
      <c r="G23" s="60"/>
      <c r="H23" s="60"/>
      <c r="I23" s="56"/>
      <c r="J23" s="61"/>
      <c r="K23" s="55"/>
      <c r="L23" s="57"/>
      <c r="M23" s="57"/>
      <c r="N23" s="57"/>
      <c r="O23" s="57"/>
      <c r="P23" s="57"/>
      <c r="Q23" s="57"/>
      <c r="R23" s="57"/>
      <c r="S23" s="57"/>
      <c r="T23" s="57"/>
      <c r="U23" s="57"/>
      <c r="V23" s="57"/>
      <c r="W23" s="57"/>
      <c r="X23" s="214"/>
      <c r="Y23" s="214"/>
      <c r="Z23" s="214"/>
      <c r="AA23" s="214"/>
      <c r="AB23" s="214"/>
      <c r="AC23" s="214"/>
      <c r="AD23" s="46"/>
      <c r="AE23" s="57"/>
      <c r="AF23" s="57"/>
      <c r="AG23" s="57"/>
      <c r="AH23" s="57"/>
      <c r="AI23" s="57"/>
      <c r="AJ23" s="57"/>
      <c r="AK23" s="57"/>
      <c r="AL23" s="57"/>
      <c r="AM23" s="57"/>
    </row>
    <row r="24" spans="1:48" ht="19.5" customHeight="1" thickBot="1">
      <c r="A24" s="63" t="s">
        <v>196</v>
      </c>
      <c r="B24" s="60"/>
      <c r="C24" s="219"/>
      <c r="D24" s="60"/>
      <c r="E24" s="64"/>
      <c r="F24" s="60"/>
      <c r="G24" s="60"/>
      <c r="H24" s="60"/>
      <c r="I24" s="60"/>
      <c r="J24" s="65"/>
      <c r="K24" s="65"/>
      <c r="L24" s="65"/>
      <c r="M24" s="65"/>
      <c r="N24" s="65"/>
      <c r="O24" s="66"/>
      <c r="P24" s="67"/>
      <c r="Q24" s="68"/>
      <c r="R24" s="68"/>
      <c r="S24" s="65"/>
      <c r="T24" s="61"/>
      <c r="U24" s="65"/>
      <c r="V24" s="65"/>
      <c r="W24" s="219"/>
      <c r="X24" s="377" t="s">
        <v>126</v>
      </c>
      <c r="Y24" s="378"/>
      <c r="Z24" s="378"/>
      <c r="AA24" s="378"/>
      <c r="AB24" s="379"/>
      <c r="AC24" s="355" t="s">
        <v>123</v>
      </c>
      <c r="AD24" s="100" t="s">
        <v>48</v>
      </c>
      <c r="AE24" s="101"/>
      <c r="AF24" s="101"/>
      <c r="AG24" s="102"/>
      <c r="AH24" s="101"/>
      <c r="AI24" s="324">
        <f>MIN(X25,ROUNDDOWN(H37/1000,0))</f>
        <v>220</v>
      </c>
      <c r="AJ24" s="325"/>
      <c r="AK24" s="325"/>
      <c r="AL24" s="326" t="s">
        <v>12</v>
      </c>
      <c r="AM24" s="327"/>
    </row>
    <row r="25" spans="1:48">
      <c r="A25" s="63"/>
      <c r="B25" s="60"/>
      <c r="C25" s="149" t="s">
        <v>151</v>
      </c>
      <c r="D25" s="60"/>
      <c r="E25" s="64"/>
      <c r="F25" s="60"/>
      <c r="G25" s="60"/>
      <c r="H25" s="60"/>
      <c r="I25" s="60"/>
      <c r="J25" s="65"/>
      <c r="K25" s="65"/>
      <c r="L25" s="65"/>
      <c r="M25" s="65"/>
      <c r="N25" s="65"/>
      <c r="O25" s="66"/>
      <c r="P25" s="67"/>
      <c r="Q25" s="68"/>
      <c r="R25" s="68"/>
      <c r="S25" s="65"/>
      <c r="T25" s="61"/>
      <c r="U25" s="65"/>
      <c r="V25" s="65"/>
      <c r="W25" s="69"/>
      <c r="X25" s="380">
        <f>VLOOKUP(L10,助成上限額,2,FALSE)</f>
        <v>757</v>
      </c>
      <c r="Y25" s="381"/>
      <c r="Z25" s="381"/>
      <c r="AA25" s="382" t="s">
        <v>12</v>
      </c>
      <c r="AB25" s="383"/>
      <c r="AC25" s="355"/>
      <c r="AD25" s="222" t="s">
        <v>25</v>
      </c>
      <c r="AE25" s="103"/>
      <c r="AF25" s="103"/>
      <c r="AG25" s="103"/>
      <c r="AH25" s="105"/>
      <c r="AI25" s="313"/>
      <c r="AJ25" s="314"/>
      <c r="AK25" s="314"/>
      <c r="AL25" s="315" t="s">
        <v>12</v>
      </c>
      <c r="AM25" s="316"/>
      <c r="AV25" s="3"/>
    </row>
    <row r="26" spans="1:48">
      <c r="A26" s="219" t="s">
        <v>152</v>
      </c>
      <c r="B26" s="60"/>
      <c r="C26" s="219"/>
      <c r="D26" s="60"/>
      <c r="E26" s="64"/>
      <c r="F26" s="60"/>
      <c r="G26" s="60"/>
      <c r="H26" s="60"/>
      <c r="I26" s="60"/>
      <c r="J26" s="65"/>
      <c r="K26" s="65"/>
      <c r="L26" s="65"/>
      <c r="M26" s="65"/>
      <c r="N26" s="65"/>
      <c r="O26" s="66"/>
      <c r="P26" s="67"/>
      <c r="Q26" s="68"/>
      <c r="R26" s="68"/>
      <c r="S26" s="65"/>
      <c r="T26" s="61"/>
      <c r="U26" s="65"/>
      <c r="V26" s="65"/>
      <c r="W26" s="69"/>
      <c r="X26" s="380"/>
      <c r="Y26" s="381"/>
      <c r="Z26" s="381"/>
      <c r="AA26" s="382"/>
      <c r="AB26" s="383"/>
      <c r="AC26" s="355"/>
      <c r="AD26" s="220" t="s">
        <v>26</v>
      </c>
      <c r="AE26" s="104"/>
      <c r="AF26" s="104"/>
      <c r="AG26" s="104"/>
      <c r="AH26" s="225"/>
      <c r="AI26" s="291">
        <f>SUM(AI24:AK25)</f>
        <v>220</v>
      </c>
      <c r="AJ26" s="292"/>
      <c r="AK26" s="292"/>
      <c r="AL26" s="293" t="s">
        <v>12</v>
      </c>
      <c r="AM26" s="294"/>
    </row>
    <row r="27" spans="1:48" ht="15" customHeight="1">
      <c r="A27" s="301" t="s">
        <v>110</v>
      </c>
      <c r="B27" s="302"/>
      <c r="C27" s="302"/>
      <c r="D27" s="302"/>
      <c r="E27" s="302"/>
      <c r="F27" s="302"/>
      <c r="G27" s="303"/>
      <c r="H27" s="302" t="s">
        <v>111</v>
      </c>
      <c r="I27" s="302"/>
      <c r="J27" s="302"/>
      <c r="K27" s="302"/>
      <c r="L27" s="302"/>
      <c r="M27" s="301" t="s">
        <v>7</v>
      </c>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3"/>
    </row>
    <row r="28" spans="1:48" ht="15" customHeight="1">
      <c r="A28" s="134" t="s">
        <v>112</v>
      </c>
      <c r="B28" s="135"/>
      <c r="C28" s="135"/>
      <c r="D28" s="135"/>
      <c r="E28" s="136"/>
      <c r="F28" s="136"/>
      <c r="G28" s="137"/>
      <c r="H28" s="345"/>
      <c r="I28" s="345"/>
      <c r="J28" s="345"/>
      <c r="K28" s="345"/>
      <c r="L28" s="345"/>
      <c r="M28" s="304"/>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row>
    <row r="29" spans="1:48" ht="15" customHeight="1">
      <c r="A29" s="71" t="s">
        <v>113</v>
      </c>
      <c r="B29" s="72"/>
      <c r="C29" s="72"/>
      <c r="D29" s="72"/>
      <c r="E29" s="73"/>
      <c r="F29" s="73"/>
      <c r="G29" s="74"/>
      <c r="H29" s="290">
        <v>50000</v>
      </c>
      <c r="I29" s="290"/>
      <c r="J29" s="290"/>
      <c r="K29" s="290"/>
      <c r="L29" s="290"/>
      <c r="M29" s="307" t="s">
        <v>257</v>
      </c>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9"/>
    </row>
    <row r="30" spans="1:48" ht="15" customHeight="1">
      <c r="A30" s="71" t="s">
        <v>114</v>
      </c>
      <c r="B30" s="72"/>
      <c r="C30" s="72"/>
      <c r="D30" s="72"/>
      <c r="E30" s="73"/>
      <c r="F30" s="73"/>
      <c r="G30" s="74"/>
      <c r="H30" s="290"/>
      <c r="I30" s="290"/>
      <c r="J30" s="290"/>
      <c r="K30" s="290"/>
      <c r="L30" s="290"/>
      <c r="M30" s="307"/>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9"/>
    </row>
    <row r="31" spans="1:48" ht="15" customHeight="1">
      <c r="A31" s="71" t="s">
        <v>115</v>
      </c>
      <c r="B31" s="72"/>
      <c r="C31" s="72"/>
      <c r="D31" s="72"/>
      <c r="E31" s="73"/>
      <c r="F31" s="73"/>
      <c r="G31" s="74"/>
      <c r="H31" s="290">
        <v>10000</v>
      </c>
      <c r="I31" s="290"/>
      <c r="J31" s="290"/>
      <c r="K31" s="290"/>
      <c r="L31" s="290"/>
      <c r="M31" s="307" t="s">
        <v>258</v>
      </c>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9"/>
    </row>
    <row r="32" spans="1:48" ht="15" customHeight="1">
      <c r="A32" s="71" t="s">
        <v>116</v>
      </c>
      <c r="B32" s="72"/>
      <c r="C32" s="72"/>
      <c r="D32" s="72"/>
      <c r="E32" s="73"/>
      <c r="F32" s="73"/>
      <c r="G32" s="74"/>
      <c r="H32" s="290">
        <v>160000</v>
      </c>
      <c r="I32" s="290"/>
      <c r="J32" s="290"/>
      <c r="K32" s="290"/>
      <c r="L32" s="290"/>
      <c r="M32" s="307" t="s">
        <v>259</v>
      </c>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row>
    <row r="33" spans="1:48" ht="15" customHeight="1">
      <c r="A33" s="71" t="s">
        <v>117</v>
      </c>
      <c r="B33" s="72"/>
      <c r="C33" s="72"/>
      <c r="D33" s="72"/>
      <c r="E33" s="73"/>
      <c r="F33" s="73"/>
      <c r="G33" s="74"/>
      <c r="H33" s="290"/>
      <c r="I33" s="290"/>
      <c r="J33" s="290"/>
      <c r="K33" s="290"/>
      <c r="L33" s="290"/>
      <c r="M33" s="307"/>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V33" s="3"/>
    </row>
    <row r="34" spans="1:48" ht="15" customHeight="1">
      <c r="A34" s="71" t="s">
        <v>118</v>
      </c>
      <c r="B34" s="72"/>
      <c r="C34" s="72"/>
      <c r="D34" s="72"/>
      <c r="E34" s="73"/>
      <c r="F34" s="73"/>
      <c r="G34" s="74"/>
      <c r="H34" s="290"/>
      <c r="I34" s="290"/>
      <c r="J34" s="290"/>
      <c r="K34" s="290"/>
      <c r="L34" s="290"/>
      <c r="M34" s="307"/>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row>
    <row r="35" spans="1:48" ht="15" customHeight="1">
      <c r="A35" s="71" t="s">
        <v>119</v>
      </c>
      <c r="B35" s="75"/>
      <c r="C35" s="75"/>
      <c r="D35" s="75"/>
      <c r="E35" s="75"/>
      <c r="F35" s="75"/>
      <c r="G35" s="76"/>
      <c r="H35" s="290"/>
      <c r="I35" s="290"/>
      <c r="J35" s="290"/>
      <c r="K35" s="290"/>
      <c r="L35" s="290"/>
      <c r="M35" s="307"/>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row>
    <row r="36" spans="1:48" ht="15" customHeight="1">
      <c r="A36" s="77" t="s">
        <v>120</v>
      </c>
      <c r="B36" s="78"/>
      <c r="C36" s="78"/>
      <c r="D36" s="78"/>
      <c r="E36" s="79"/>
      <c r="F36" s="79"/>
      <c r="G36" s="80"/>
      <c r="H36" s="300"/>
      <c r="I36" s="300"/>
      <c r="J36" s="300"/>
      <c r="K36" s="300"/>
      <c r="L36" s="300"/>
      <c r="M36" s="310"/>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row>
    <row r="37" spans="1:48" ht="15" customHeight="1">
      <c r="A37" s="81" t="s">
        <v>16</v>
      </c>
      <c r="B37" s="82"/>
      <c r="C37" s="82"/>
      <c r="D37" s="82"/>
      <c r="E37" s="82"/>
      <c r="F37" s="82"/>
      <c r="G37" s="83"/>
      <c r="H37" s="295">
        <f>SUM(H28:L36)</f>
        <v>220000</v>
      </c>
      <c r="I37" s="295"/>
      <c r="J37" s="295"/>
      <c r="K37" s="295"/>
      <c r="L37" s="296"/>
      <c r="M37" s="297"/>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9"/>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52"/>
      <c r="AI38" s="87"/>
      <c r="AJ38" s="87"/>
      <c r="AK38" s="87"/>
      <c r="AL38" s="87"/>
      <c r="AM38" s="87"/>
    </row>
    <row r="39" spans="1:48" ht="19.5" customHeight="1" thickBot="1">
      <c r="A39" s="63" t="s">
        <v>197</v>
      </c>
      <c r="B39" s="60"/>
      <c r="C39" s="219"/>
      <c r="D39" s="60"/>
      <c r="E39" s="64"/>
      <c r="F39" s="60"/>
      <c r="G39" s="60"/>
      <c r="H39" s="60"/>
      <c r="I39" s="60"/>
      <c r="J39" s="65"/>
      <c r="K39" s="65"/>
      <c r="L39" s="65"/>
      <c r="M39" s="65"/>
      <c r="N39" s="65"/>
      <c r="O39" s="66"/>
      <c r="P39" s="67"/>
      <c r="Q39" s="68"/>
      <c r="R39" s="68"/>
      <c r="S39" s="65"/>
      <c r="T39" s="61"/>
      <c r="U39" s="65"/>
      <c r="V39" s="65"/>
      <c r="W39" s="219"/>
      <c r="X39" s="351" t="s">
        <v>126</v>
      </c>
      <c r="Y39" s="352"/>
      <c r="Z39" s="352"/>
      <c r="AA39" s="352"/>
      <c r="AB39" s="353"/>
      <c r="AC39" s="317"/>
      <c r="AD39" s="224"/>
      <c r="AE39" s="224"/>
      <c r="AF39" s="224"/>
      <c r="AG39" s="224"/>
      <c r="AH39" s="224"/>
      <c r="AI39" s="318"/>
      <c r="AJ39" s="318"/>
      <c r="AK39" s="318"/>
      <c r="AL39" s="319"/>
      <c r="AM39" s="319"/>
    </row>
    <row r="40" spans="1:48" ht="14.25" thickBot="1">
      <c r="A40" s="63"/>
      <c r="B40" s="60"/>
      <c r="C40" s="149" t="s">
        <v>162</v>
      </c>
      <c r="D40" s="60"/>
      <c r="E40" s="64"/>
      <c r="F40" s="60"/>
      <c r="G40" s="60"/>
      <c r="H40" s="60"/>
      <c r="I40" s="60"/>
      <c r="J40" s="65"/>
      <c r="K40" s="65"/>
      <c r="L40" s="65"/>
      <c r="M40" s="65"/>
      <c r="N40" s="65"/>
      <c r="O40" s="66"/>
      <c r="P40" s="67"/>
      <c r="Q40" s="68"/>
      <c r="R40" s="68"/>
      <c r="S40" s="65"/>
      <c r="T40" s="61"/>
      <c r="U40" s="65"/>
      <c r="V40" s="65"/>
      <c r="W40" s="69"/>
      <c r="X40" s="320">
        <f>VLOOKUP(L10,助成上限額,5,FALSE)</f>
        <v>0</v>
      </c>
      <c r="Y40" s="321"/>
      <c r="Z40" s="321"/>
      <c r="AA40" s="322" t="s">
        <v>12</v>
      </c>
      <c r="AB40" s="323"/>
      <c r="AC40" s="317"/>
      <c r="AD40" s="224"/>
      <c r="AE40" s="328" t="s">
        <v>123</v>
      </c>
      <c r="AF40" s="329"/>
      <c r="AG40" s="329"/>
      <c r="AH40" s="330"/>
      <c r="AI40" s="324" t="str">
        <f>IF(OR(L10=A7, L10=A17,L10=A18,L10=A19,L10=A20,L10=A21,L10=A22,L10=A23),MIN(X40,ROUNDDOWN(H50/1000,0)),"")</f>
        <v/>
      </c>
      <c r="AJ40" s="325"/>
      <c r="AK40" s="325"/>
      <c r="AL40" s="326" t="s">
        <v>12</v>
      </c>
      <c r="AM40" s="327"/>
      <c r="AV40" s="3"/>
    </row>
    <row r="41" spans="1:48" ht="15" customHeight="1">
      <c r="A41" s="301" t="s">
        <v>110</v>
      </c>
      <c r="B41" s="302"/>
      <c r="C41" s="302"/>
      <c r="D41" s="302"/>
      <c r="E41" s="302"/>
      <c r="F41" s="302"/>
      <c r="G41" s="303"/>
      <c r="H41" s="302" t="s">
        <v>111</v>
      </c>
      <c r="I41" s="302"/>
      <c r="J41" s="302"/>
      <c r="K41" s="302"/>
      <c r="L41" s="302"/>
      <c r="M41" s="301" t="s">
        <v>7</v>
      </c>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3"/>
    </row>
    <row r="42" spans="1:48" ht="15" customHeight="1">
      <c r="A42" s="71" t="s">
        <v>163</v>
      </c>
      <c r="B42" s="72"/>
      <c r="C42" s="72"/>
      <c r="D42" s="72"/>
      <c r="E42" s="73"/>
      <c r="F42" s="73"/>
      <c r="G42" s="74"/>
      <c r="H42" s="290"/>
      <c r="I42" s="290"/>
      <c r="J42" s="290"/>
      <c r="K42" s="290"/>
      <c r="L42" s="290"/>
      <c r="M42" s="307"/>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9"/>
    </row>
    <row r="43" spans="1:48" ht="15" customHeight="1">
      <c r="A43" s="157" t="s">
        <v>171</v>
      </c>
      <c r="B43" s="72"/>
      <c r="C43" s="72"/>
      <c r="D43" s="72"/>
      <c r="E43" s="73"/>
      <c r="F43" s="73"/>
      <c r="G43" s="74"/>
      <c r="H43" s="290"/>
      <c r="I43" s="290"/>
      <c r="J43" s="290"/>
      <c r="K43" s="290"/>
      <c r="L43" s="290"/>
      <c r="M43" s="307"/>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9"/>
    </row>
    <row r="44" spans="1:48" ht="15" customHeight="1">
      <c r="A44" s="157" t="s">
        <v>116</v>
      </c>
      <c r="B44" s="72"/>
      <c r="C44" s="72"/>
      <c r="D44" s="72"/>
      <c r="E44" s="73"/>
      <c r="F44" s="73"/>
      <c r="G44" s="74"/>
      <c r="H44" s="290"/>
      <c r="I44" s="290"/>
      <c r="J44" s="290"/>
      <c r="K44" s="290"/>
      <c r="L44" s="290"/>
      <c r="M44" s="307"/>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9"/>
    </row>
    <row r="45" spans="1:48" ht="15" customHeight="1">
      <c r="A45" s="71" t="s">
        <v>117</v>
      </c>
      <c r="B45" s="72"/>
      <c r="C45" s="72"/>
      <c r="D45" s="72"/>
      <c r="E45" s="73"/>
      <c r="F45" s="73"/>
      <c r="G45" s="74"/>
      <c r="H45" s="290"/>
      <c r="I45" s="290"/>
      <c r="J45" s="290"/>
      <c r="K45" s="290"/>
      <c r="L45" s="290"/>
      <c r="M45" s="307"/>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9"/>
    </row>
    <row r="46" spans="1:48" ht="15" customHeight="1">
      <c r="A46" s="71" t="s">
        <v>115</v>
      </c>
      <c r="B46" s="72"/>
      <c r="C46" s="72"/>
      <c r="D46" s="72"/>
      <c r="E46" s="73"/>
      <c r="F46" s="73"/>
      <c r="G46" s="74"/>
      <c r="H46" s="290"/>
      <c r="I46" s="290"/>
      <c r="J46" s="290"/>
      <c r="K46" s="290"/>
      <c r="L46" s="290"/>
      <c r="M46" s="307"/>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9"/>
    </row>
    <row r="47" spans="1:48" ht="15" customHeight="1">
      <c r="A47" s="71" t="s">
        <v>118</v>
      </c>
      <c r="B47" s="72"/>
      <c r="C47" s="72"/>
      <c r="D47" s="72"/>
      <c r="E47" s="73"/>
      <c r="F47" s="73"/>
      <c r="G47" s="74"/>
      <c r="H47" s="290"/>
      <c r="I47" s="290"/>
      <c r="J47" s="290"/>
      <c r="K47" s="290"/>
      <c r="L47" s="290"/>
      <c r="M47" s="307"/>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9"/>
    </row>
    <row r="48" spans="1:48" ht="15" customHeight="1">
      <c r="A48" s="71" t="s">
        <v>119</v>
      </c>
      <c r="B48" s="75"/>
      <c r="C48" s="75"/>
      <c r="D48" s="75"/>
      <c r="E48" s="75"/>
      <c r="F48" s="75"/>
      <c r="G48" s="76"/>
      <c r="H48" s="290"/>
      <c r="I48" s="290"/>
      <c r="J48" s="290"/>
      <c r="K48" s="290"/>
      <c r="L48" s="290"/>
      <c r="M48" s="307"/>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9"/>
    </row>
    <row r="49" spans="1:46" ht="15" customHeight="1">
      <c r="A49" s="77" t="s">
        <v>120</v>
      </c>
      <c r="B49" s="78"/>
      <c r="C49" s="78"/>
      <c r="D49" s="78"/>
      <c r="E49" s="79"/>
      <c r="F49" s="79"/>
      <c r="G49" s="80"/>
      <c r="H49" s="300"/>
      <c r="I49" s="300"/>
      <c r="J49" s="300"/>
      <c r="K49" s="300"/>
      <c r="L49" s="300"/>
      <c r="M49" s="310"/>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2"/>
    </row>
    <row r="50" spans="1:46" ht="15" customHeight="1">
      <c r="A50" s="81" t="s">
        <v>16</v>
      </c>
      <c r="B50" s="82"/>
      <c r="C50" s="82"/>
      <c r="D50" s="82"/>
      <c r="E50" s="82"/>
      <c r="F50" s="82"/>
      <c r="G50" s="83"/>
      <c r="H50" s="295">
        <f>SUM(H42:L49)</f>
        <v>0</v>
      </c>
      <c r="I50" s="295"/>
      <c r="J50" s="295"/>
      <c r="K50" s="295"/>
      <c r="L50" s="296"/>
      <c r="M50" s="297"/>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9"/>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51"/>
      <c r="AI51" s="87"/>
      <c r="AJ51" s="87"/>
      <c r="AK51" s="87"/>
      <c r="AL51" s="87"/>
      <c r="AM51" s="87"/>
    </row>
    <row r="52" spans="1:46" s="3" customFormat="1" ht="19.5" customHeight="1" thickBot="1">
      <c r="A52" s="62" t="s">
        <v>198</v>
      </c>
      <c r="B52" s="60"/>
      <c r="C52" s="60"/>
      <c r="D52" s="60"/>
      <c r="E52" s="60"/>
      <c r="F52" s="60"/>
      <c r="G52" s="60"/>
      <c r="H52" s="60"/>
      <c r="I52" s="56"/>
      <c r="J52" s="61"/>
      <c r="K52" s="55"/>
      <c r="L52" s="57"/>
      <c r="M52" s="57"/>
      <c r="N52" s="57"/>
      <c r="O52" s="57"/>
      <c r="P52" s="57"/>
      <c r="Q52" s="57"/>
      <c r="R52" s="57"/>
      <c r="S52" s="57"/>
      <c r="T52" s="57"/>
      <c r="U52" s="57"/>
      <c r="V52" s="57"/>
      <c r="W52" s="57"/>
      <c r="X52" s="57"/>
      <c r="Y52" s="57"/>
      <c r="Z52" s="57"/>
      <c r="AA52" s="57"/>
      <c r="AB52" s="57"/>
      <c r="AC52" s="57"/>
      <c r="AD52" s="57"/>
      <c r="AE52" s="328" t="s">
        <v>125</v>
      </c>
      <c r="AF52" s="329"/>
      <c r="AG52" s="329"/>
      <c r="AH52" s="330"/>
      <c r="AI52" s="341">
        <f>IF(L10=A54,X54*AI54/1000,IF(L10=A55,X55*AI55/1000,IF(NOT(OR(L10=A54,L10=A55)),X53*AI53/1000)))</f>
        <v>0</v>
      </c>
      <c r="AJ52" s="342"/>
      <c r="AK52" s="342"/>
      <c r="AL52" s="326" t="s">
        <v>12</v>
      </c>
      <c r="AM52" s="327"/>
    </row>
    <row r="53" spans="1:46" s="3" customFormat="1" ht="15.75" customHeight="1">
      <c r="A53" s="333" t="s">
        <v>153</v>
      </c>
      <c r="B53" s="334"/>
      <c r="C53" s="334"/>
      <c r="D53" s="334"/>
      <c r="E53" s="334"/>
      <c r="F53" s="334"/>
      <c r="G53" s="334"/>
      <c r="H53" s="334"/>
      <c r="I53" s="334"/>
      <c r="J53" s="334"/>
      <c r="K53" s="334"/>
      <c r="L53" s="334"/>
      <c r="M53" s="334"/>
      <c r="N53" s="334"/>
      <c r="O53" s="334"/>
      <c r="P53" s="334"/>
      <c r="Q53" s="334"/>
      <c r="R53" s="334"/>
      <c r="S53" s="334"/>
      <c r="T53" s="334"/>
      <c r="U53" s="334"/>
      <c r="V53" s="334"/>
      <c r="W53" s="335"/>
      <c r="X53" s="346">
        <v>2000</v>
      </c>
      <c r="Y53" s="346"/>
      <c r="Z53" s="346"/>
      <c r="AA53" s="331" t="s">
        <v>23</v>
      </c>
      <c r="AB53" s="332"/>
      <c r="AC53" s="333" t="s">
        <v>24</v>
      </c>
      <c r="AD53" s="334"/>
      <c r="AE53" s="334"/>
      <c r="AF53" s="334"/>
      <c r="AG53" s="334"/>
      <c r="AH53" s="335"/>
      <c r="AI53" s="336"/>
      <c r="AJ53" s="337"/>
      <c r="AK53" s="337"/>
      <c r="AL53" s="343" t="s">
        <v>13</v>
      </c>
      <c r="AM53" s="344"/>
    </row>
    <row r="54" spans="1:46" s="3" customFormat="1" ht="15.75" customHeight="1">
      <c r="A54" s="333" t="s">
        <v>154</v>
      </c>
      <c r="B54" s="334"/>
      <c r="C54" s="334"/>
      <c r="D54" s="334"/>
      <c r="E54" s="334"/>
      <c r="F54" s="334"/>
      <c r="G54" s="334"/>
      <c r="H54" s="334"/>
      <c r="I54" s="334"/>
      <c r="J54" s="334"/>
      <c r="K54" s="334"/>
      <c r="L54" s="334"/>
      <c r="M54" s="334"/>
      <c r="N54" s="334"/>
      <c r="O54" s="334"/>
      <c r="P54" s="334"/>
      <c r="Q54" s="334"/>
      <c r="R54" s="334"/>
      <c r="S54" s="334"/>
      <c r="T54" s="334"/>
      <c r="U54" s="334"/>
      <c r="V54" s="334"/>
      <c r="W54" s="335"/>
      <c r="X54" s="346">
        <v>1500</v>
      </c>
      <c r="Y54" s="346"/>
      <c r="Z54" s="346"/>
      <c r="AA54" s="331" t="s">
        <v>23</v>
      </c>
      <c r="AB54" s="332"/>
      <c r="AC54" s="333" t="s">
        <v>24</v>
      </c>
      <c r="AD54" s="334"/>
      <c r="AE54" s="334"/>
      <c r="AF54" s="334"/>
      <c r="AG54" s="334"/>
      <c r="AH54" s="335"/>
      <c r="AI54" s="336"/>
      <c r="AJ54" s="337"/>
      <c r="AK54" s="337"/>
      <c r="AL54" s="338" t="s">
        <v>13</v>
      </c>
      <c r="AM54" s="339"/>
    </row>
    <row r="55" spans="1:46" s="3" customFormat="1" ht="15.75" customHeight="1">
      <c r="A55" s="333" t="s">
        <v>155</v>
      </c>
      <c r="B55" s="334"/>
      <c r="C55" s="334"/>
      <c r="D55" s="334"/>
      <c r="E55" s="334"/>
      <c r="F55" s="334"/>
      <c r="G55" s="334"/>
      <c r="H55" s="334"/>
      <c r="I55" s="334"/>
      <c r="J55" s="334"/>
      <c r="K55" s="334"/>
      <c r="L55" s="334"/>
      <c r="M55" s="334"/>
      <c r="N55" s="334"/>
      <c r="O55" s="334"/>
      <c r="P55" s="334"/>
      <c r="Q55" s="334"/>
      <c r="R55" s="334"/>
      <c r="S55" s="334"/>
      <c r="T55" s="334"/>
      <c r="U55" s="334"/>
      <c r="V55" s="334"/>
      <c r="W55" s="335"/>
      <c r="X55" s="346">
        <v>2500</v>
      </c>
      <c r="Y55" s="346"/>
      <c r="Z55" s="346"/>
      <c r="AA55" s="331" t="s">
        <v>23</v>
      </c>
      <c r="AB55" s="332"/>
      <c r="AC55" s="333" t="s">
        <v>24</v>
      </c>
      <c r="AD55" s="334"/>
      <c r="AE55" s="334"/>
      <c r="AF55" s="334"/>
      <c r="AG55" s="334"/>
      <c r="AH55" s="335"/>
      <c r="AI55" s="336"/>
      <c r="AJ55" s="337"/>
      <c r="AK55" s="337"/>
      <c r="AL55" s="338" t="s">
        <v>13</v>
      </c>
      <c r="AM55" s="339"/>
    </row>
    <row r="56" spans="1:46" s="3" customFormat="1" ht="7.5" customHeight="1" thickBot="1">
      <c r="A56" s="60"/>
      <c r="B56" s="60"/>
      <c r="C56" s="60"/>
      <c r="D56" s="60"/>
      <c r="E56" s="60"/>
      <c r="F56" s="60"/>
      <c r="G56" s="60"/>
      <c r="H56" s="60"/>
      <c r="I56" s="56"/>
      <c r="J56" s="61"/>
      <c r="K56" s="55"/>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row>
    <row r="57" spans="1:46" s="3" customFormat="1" ht="19.5" customHeight="1" thickBot="1">
      <c r="A57" s="62" t="s">
        <v>156</v>
      </c>
      <c r="B57" s="55"/>
      <c r="C57" s="60"/>
      <c r="D57" s="60"/>
      <c r="E57" s="60"/>
      <c r="F57" s="60"/>
      <c r="G57" s="60"/>
      <c r="H57" s="60"/>
      <c r="I57" s="56"/>
      <c r="J57" s="61"/>
      <c r="K57" s="55"/>
      <c r="L57" s="57"/>
      <c r="M57" s="57"/>
      <c r="N57" s="57"/>
      <c r="O57" s="58"/>
      <c r="P57" s="58"/>
      <c r="Q57" s="58"/>
      <c r="R57" s="58"/>
      <c r="S57" s="58"/>
      <c r="T57" s="88"/>
      <c r="U57" s="88"/>
      <c r="V57" s="88"/>
      <c r="W57" s="88"/>
      <c r="X57" s="351" t="s">
        <v>126</v>
      </c>
      <c r="Y57" s="352"/>
      <c r="Z57" s="352"/>
      <c r="AA57" s="352"/>
      <c r="AB57" s="353"/>
      <c r="AC57" s="354" t="s">
        <v>123</v>
      </c>
      <c r="AD57" s="100" t="s">
        <v>29</v>
      </c>
      <c r="AE57" s="101"/>
      <c r="AF57" s="101"/>
      <c r="AG57" s="101"/>
      <c r="AH57" s="106"/>
      <c r="AI57" s="324">
        <f>MIN(X58,ROUNDDOWN(H70/1000,0))</f>
        <v>0</v>
      </c>
      <c r="AJ57" s="325"/>
      <c r="AK57" s="325"/>
      <c r="AL57" s="326" t="s">
        <v>12</v>
      </c>
      <c r="AM57" s="327"/>
    </row>
    <row r="58" spans="1:46" s="3" customFormat="1" ht="12">
      <c r="A58" s="58"/>
      <c r="B58" s="150" t="s">
        <v>157</v>
      </c>
      <c r="C58" s="60"/>
      <c r="D58" s="60"/>
      <c r="E58" s="60"/>
      <c r="F58" s="60"/>
      <c r="G58" s="60"/>
      <c r="H58" s="60"/>
      <c r="I58" s="60"/>
      <c r="J58" s="60"/>
      <c r="K58" s="60"/>
      <c r="L58" s="60"/>
      <c r="M58" s="60"/>
      <c r="N58" s="60"/>
      <c r="O58" s="60"/>
      <c r="P58" s="60"/>
      <c r="Q58" s="60"/>
      <c r="R58" s="60"/>
      <c r="S58" s="60"/>
      <c r="T58" s="60"/>
      <c r="U58" s="60"/>
      <c r="V58" s="60"/>
      <c r="W58" s="60"/>
      <c r="X58" s="347">
        <f>VLOOKUP(L10,助成上限額,6,FALSE)</f>
        <v>200</v>
      </c>
      <c r="Y58" s="348"/>
      <c r="Z58" s="348"/>
      <c r="AA58" s="349" t="s">
        <v>12</v>
      </c>
      <c r="AB58" s="350"/>
      <c r="AC58" s="355"/>
      <c r="AD58" s="222" t="s">
        <v>25</v>
      </c>
      <c r="AE58" s="223"/>
      <c r="AF58" s="223"/>
      <c r="AG58" s="223"/>
      <c r="AH58" s="107"/>
      <c r="AI58" s="313">
        <v>0</v>
      </c>
      <c r="AJ58" s="314"/>
      <c r="AK58" s="314"/>
      <c r="AL58" s="315" t="s">
        <v>12</v>
      </c>
      <c r="AM58" s="316"/>
    </row>
    <row r="59" spans="1:46" s="3" customFormat="1" ht="12">
      <c r="A59" s="219" t="s">
        <v>129</v>
      </c>
      <c r="B59" s="60"/>
      <c r="C59" s="60"/>
      <c r="D59" s="60"/>
      <c r="E59" s="60"/>
      <c r="F59" s="60"/>
      <c r="G59" s="60"/>
      <c r="H59" s="60"/>
      <c r="I59" s="60"/>
      <c r="J59" s="60"/>
      <c r="K59" s="60"/>
      <c r="L59" s="60"/>
      <c r="M59" s="60"/>
      <c r="N59" s="60"/>
      <c r="O59" s="60"/>
      <c r="P59" s="60"/>
      <c r="Q59" s="60"/>
      <c r="R59" s="60"/>
      <c r="S59" s="60"/>
      <c r="T59" s="60"/>
      <c r="U59" s="60"/>
      <c r="V59" s="60"/>
      <c r="W59" s="60"/>
      <c r="X59" s="347" t="e">
        <f>VLOOKUP(L30,#REF!,5,FALSE)</f>
        <v>#REF!</v>
      </c>
      <c r="Y59" s="348"/>
      <c r="Z59" s="348"/>
      <c r="AA59" s="349"/>
      <c r="AB59" s="350"/>
      <c r="AC59" s="355"/>
      <c r="AD59" s="220" t="s">
        <v>26</v>
      </c>
      <c r="AE59" s="221"/>
      <c r="AF59" s="221"/>
      <c r="AG59" s="221"/>
      <c r="AH59" s="108"/>
      <c r="AI59" s="291">
        <f>SUM(AI57:AK58)</f>
        <v>0</v>
      </c>
      <c r="AJ59" s="292"/>
      <c r="AK59" s="292"/>
      <c r="AL59" s="293" t="s">
        <v>12</v>
      </c>
      <c r="AM59" s="294"/>
      <c r="AT59" s="4"/>
    </row>
    <row r="60" spans="1:46" ht="15" customHeight="1">
      <c r="A60" s="301" t="s">
        <v>110</v>
      </c>
      <c r="B60" s="302"/>
      <c r="C60" s="302"/>
      <c r="D60" s="302"/>
      <c r="E60" s="302"/>
      <c r="F60" s="302"/>
      <c r="G60" s="303"/>
      <c r="H60" s="302" t="s">
        <v>111</v>
      </c>
      <c r="I60" s="302"/>
      <c r="J60" s="302"/>
      <c r="K60" s="302"/>
      <c r="L60" s="302"/>
      <c r="M60" s="301" t="s">
        <v>7</v>
      </c>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3"/>
    </row>
    <row r="61" spans="1:46" ht="15" customHeight="1">
      <c r="A61" s="134" t="s">
        <v>112</v>
      </c>
      <c r="B61" s="135"/>
      <c r="C61" s="135"/>
      <c r="D61" s="135"/>
      <c r="E61" s="136"/>
      <c r="F61" s="136"/>
      <c r="G61" s="137"/>
      <c r="H61" s="345"/>
      <c r="I61" s="345"/>
      <c r="J61" s="345"/>
      <c r="K61" s="345"/>
      <c r="L61" s="345"/>
      <c r="M61" s="304"/>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6"/>
    </row>
    <row r="62" spans="1:46" ht="15" customHeight="1">
      <c r="A62" s="71" t="s">
        <v>113</v>
      </c>
      <c r="B62" s="72"/>
      <c r="C62" s="72"/>
      <c r="D62" s="72"/>
      <c r="E62" s="73"/>
      <c r="F62" s="73"/>
      <c r="G62" s="74"/>
      <c r="H62" s="290"/>
      <c r="I62" s="290"/>
      <c r="J62" s="290"/>
      <c r="K62" s="290"/>
      <c r="L62" s="290"/>
      <c r="M62" s="307"/>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9"/>
    </row>
    <row r="63" spans="1:46" ht="15" customHeight="1">
      <c r="A63" s="71" t="s">
        <v>114</v>
      </c>
      <c r="B63" s="72"/>
      <c r="C63" s="72"/>
      <c r="D63" s="72"/>
      <c r="E63" s="73"/>
      <c r="F63" s="73"/>
      <c r="G63" s="74"/>
      <c r="H63" s="290"/>
      <c r="I63" s="290"/>
      <c r="J63" s="290"/>
      <c r="K63" s="290"/>
      <c r="L63" s="290"/>
      <c r="M63" s="307"/>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9"/>
    </row>
    <row r="64" spans="1:46" ht="15" customHeight="1">
      <c r="A64" s="71" t="s">
        <v>115</v>
      </c>
      <c r="B64" s="72"/>
      <c r="C64" s="72"/>
      <c r="D64" s="72"/>
      <c r="E64" s="73"/>
      <c r="F64" s="73"/>
      <c r="G64" s="74"/>
      <c r="H64" s="290"/>
      <c r="I64" s="290"/>
      <c r="J64" s="290"/>
      <c r="K64" s="290"/>
      <c r="L64" s="290"/>
      <c r="M64" s="307"/>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9"/>
    </row>
    <row r="65" spans="1:39" ht="15" customHeight="1">
      <c r="A65" s="71" t="s">
        <v>116</v>
      </c>
      <c r="B65" s="72"/>
      <c r="C65" s="72"/>
      <c r="D65" s="72"/>
      <c r="E65" s="73"/>
      <c r="F65" s="73"/>
      <c r="G65" s="74"/>
      <c r="H65" s="290"/>
      <c r="I65" s="290"/>
      <c r="J65" s="290"/>
      <c r="K65" s="290"/>
      <c r="L65" s="290"/>
      <c r="M65" s="307"/>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9"/>
    </row>
    <row r="66" spans="1:39" ht="15" customHeight="1">
      <c r="A66" s="71" t="s">
        <v>117</v>
      </c>
      <c r="B66" s="72"/>
      <c r="C66" s="72"/>
      <c r="D66" s="72"/>
      <c r="E66" s="73"/>
      <c r="F66" s="73"/>
      <c r="G66" s="74"/>
      <c r="H66" s="290"/>
      <c r="I66" s="290"/>
      <c r="J66" s="290"/>
      <c r="K66" s="290"/>
      <c r="L66" s="290"/>
      <c r="M66" s="307"/>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9"/>
    </row>
    <row r="67" spans="1:39" ht="15" customHeight="1">
      <c r="A67" s="71" t="s">
        <v>118</v>
      </c>
      <c r="B67" s="72"/>
      <c r="C67" s="72"/>
      <c r="D67" s="72"/>
      <c r="E67" s="73"/>
      <c r="F67" s="73"/>
      <c r="G67" s="74"/>
      <c r="H67" s="290"/>
      <c r="I67" s="290"/>
      <c r="J67" s="290"/>
      <c r="K67" s="290"/>
      <c r="L67" s="290"/>
      <c r="M67" s="307"/>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9"/>
    </row>
    <row r="68" spans="1:39" ht="15" customHeight="1">
      <c r="A68" s="71" t="s">
        <v>119</v>
      </c>
      <c r="B68" s="75"/>
      <c r="C68" s="75"/>
      <c r="D68" s="75"/>
      <c r="E68" s="75"/>
      <c r="F68" s="75"/>
      <c r="G68" s="76"/>
      <c r="H68" s="290"/>
      <c r="I68" s="290"/>
      <c r="J68" s="290"/>
      <c r="K68" s="290"/>
      <c r="L68" s="290"/>
      <c r="M68" s="307"/>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9"/>
    </row>
    <row r="69" spans="1:39" ht="15" customHeight="1">
      <c r="A69" s="77" t="s">
        <v>120</v>
      </c>
      <c r="B69" s="78"/>
      <c r="C69" s="78"/>
      <c r="D69" s="78"/>
      <c r="E69" s="79"/>
      <c r="F69" s="79"/>
      <c r="G69" s="80"/>
      <c r="H69" s="300"/>
      <c r="I69" s="300"/>
      <c r="J69" s="300"/>
      <c r="K69" s="300"/>
      <c r="L69" s="300"/>
      <c r="M69" s="310"/>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2"/>
    </row>
    <row r="70" spans="1:39" ht="15" customHeight="1">
      <c r="A70" s="81" t="s">
        <v>16</v>
      </c>
      <c r="B70" s="89"/>
      <c r="C70" s="89"/>
      <c r="D70" s="89"/>
      <c r="E70" s="82"/>
      <c r="F70" s="82"/>
      <c r="G70" s="83"/>
      <c r="H70" s="295">
        <f>SUM(H61:L69)</f>
        <v>0</v>
      </c>
      <c r="I70" s="295"/>
      <c r="J70" s="295"/>
      <c r="K70" s="295"/>
      <c r="L70" s="296"/>
      <c r="M70" s="297"/>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9"/>
    </row>
    <row r="71" spans="1:39" ht="4.5" customHeight="1">
      <c r="A71" s="84"/>
      <c r="B71" s="84"/>
      <c r="C71" s="84"/>
      <c r="D71" s="84"/>
      <c r="E71" s="90"/>
      <c r="F71" s="90"/>
      <c r="G71" s="90"/>
      <c r="H71" s="90"/>
      <c r="I71" s="90"/>
      <c r="J71" s="92"/>
      <c r="K71" s="92"/>
      <c r="L71" s="92"/>
      <c r="M71" s="92"/>
      <c r="N71" s="92"/>
      <c r="O71" s="90"/>
      <c r="P71" s="90"/>
      <c r="Q71" s="90"/>
      <c r="R71" s="90"/>
      <c r="S71" s="90"/>
      <c r="T71" s="90"/>
      <c r="U71" s="90"/>
      <c r="V71" s="90"/>
      <c r="W71" s="90"/>
      <c r="X71" s="90"/>
      <c r="Y71" s="93"/>
      <c r="Z71" s="93"/>
      <c r="AA71" s="93"/>
      <c r="AB71" s="93"/>
      <c r="AC71" s="93"/>
      <c r="AD71" s="93"/>
      <c r="AE71" s="90"/>
      <c r="AF71" s="90"/>
      <c r="AG71" s="90"/>
      <c r="AH71" s="90"/>
      <c r="AI71" s="90"/>
      <c r="AJ71" s="90"/>
      <c r="AK71" s="90"/>
      <c r="AL71" s="90"/>
      <c r="AM71" s="90"/>
    </row>
    <row r="72" spans="1:39">
      <c r="A72" s="39" t="s">
        <v>161</v>
      </c>
      <c r="B72" s="91"/>
      <c r="C72" s="91"/>
      <c r="D72" s="91"/>
      <c r="E72" s="91"/>
      <c r="F72" s="91"/>
      <c r="G72" s="91"/>
      <c r="H72" s="91"/>
      <c r="I72" s="91"/>
      <c r="J72" s="91"/>
      <c r="K72" s="91"/>
      <c r="L72" s="91"/>
      <c r="M72" s="91"/>
      <c r="N72" s="91"/>
      <c r="O72" s="91"/>
      <c r="P72" s="91"/>
      <c r="Q72" s="91"/>
      <c r="R72" s="91"/>
      <c r="S72" s="91"/>
      <c r="T72" s="91"/>
      <c r="U72" s="91"/>
      <c r="V72" s="91"/>
      <c r="W72" s="91"/>
      <c r="X72" s="91"/>
      <c r="Y72" s="68"/>
      <c r="Z72" s="68"/>
      <c r="AA72" s="68"/>
      <c r="AB72" s="68"/>
      <c r="AC72" s="68"/>
      <c r="AD72" s="68"/>
      <c r="AE72" s="91"/>
      <c r="AF72" s="91"/>
      <c r="AG72" s="91"/>
      <c r="AH72" s="91"/>
      <c r="AI72" s="91"/>
      <c r="AJ72" s="91"/>
      <c r="AK72" s="91"/>
      <c r="AL72" s="91"/>
      <c r="AM72" s="91"/>
    </row>
  </sheetData>
  <sheetProtection algorithmName="SHA-512" hashValue="YxYtKPToYqQVbADkRF3fjE1yE30uRLz5jsBl9Vb6LPzUDLqnxN/mqlXLjmb5hfW3q9pmDY9mykZrur/0RZvmFw==" saltValue="pK6EuPWEo1aaWYCqcFgjVw==" spinCount="100000" sheet="1" objects="1" scenarios="1"/>
  <mergeCells count="158">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33:L33"/>
    <mergeCell ref="M33:AM33"/>
    <mergeCell ref="H34:L34"/>
    <mergeCell ref="M34:AM34"/>
    <mergeCell ref="H35:L35"/>
    <mergeCell ref="M35:AM35"/>
    <mergeCell ref="H30:L30"/>
    <mergeCell ref="M30:AM30"/>
    <mergeCell ref="H31:L31"/>
    <mergeCell ref="M31:AM31"/>
    <mergeCell ref="H32:L32"/>
    <mergeCell ref="M32:AM32"/>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42:L42"/>
    <mergeCell ref="M42:AM42"/>
    <mergeCell ref="H43:L43"/>
    <mergeCell ref="M43:AM43"/>
    <mergeCell ref="H44:L44"/>
    <mergeCell ref="M44:AM44"/>
    <mergeCell ref="AE40:AH40"/>
    <mergeCell ref="AI40:AK40"/>
    <mergeCell ref="AL40:AM40"/>
    <mergeCell ref="H48:L48"/>
    <mergeCell ref="M48:AM48"/>
    <mergeCell ref="H49:L49"/>
    <mergeCell ref="M49:AM49"/>
    <mergeCell ref="H50:L50"/>
    <mergeCell ref="M50:AM50"/>
    <mergeCell ref="H45:L45"/>
    <mergeCell ref="M45:AM45"/>
    <mergeCell ref="H46:L46"/>
    <mergeCell ref="M46:AM46"/>
    <mergeCell ref="H47:L47"/>
    <mergeCell ref="M47:AM47"/>
    <mergeCell ref="AE52:AH52"/>
    <mergeCell ref="AI52:AK52"/>
    <mergeCell ref="AL52:AM52"/>
    <mergeCell ref="A53:W53"/>
    <mergeCell ref="X53:Z53"/>
    <mergeCell ref="AA53:AB53"/>
    <mergeCell ref="AC53:AH53"/>
    <mergeCell ref="AI53:AK53"/>
    <mergeCell ref="AL53:AM53"/>
    <mergeCell ref="A55:W55"/>
    <mergeCell ref="X55:Z55"/>
    <mergeCell ref="AA55:AB55"/>
    <mergeCell ref="AC55:AH55"/>
    <mergeCell ref="AI55:AK55"/>
    <mergeCell ref="AL55:AM55"/>
    <mergeCell ref="A54:W54"/>
    <mergeCell ref="X54:Z54"/>
    <mergeCell ref="AA54:AB54"/>
    <mergeCell ref="AC54:AH54"/>
    <mergeCell ref="AI54:AK54"/>
    <mergeCell ref="AL54:AM54"/>
    <mergeCell ref="X57:AB57"/>
    <mergeCell ref="AC57:AC59"/>
    <mergeCell ref="AI57:AK57"/>
    <mergeCell ref="AL57:AM57"/>
    <mergeCell ref="X58:Z59"/>
    <mergeCell ref="AA58:AB59"/>
    <mergeCell ref="AI58:AK58"/>
    <mergeCell ref="AL58:AM58"/>
    <mergeCell ref="AI59:AK59"/>
    <mergeCell ref="AL59:AM59"/>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H69:L69"/>
    <mergeCell ref="M69:AM69"/>
    <mergeCell ref="H70:L70"/>
    <mergeCell ref="M70:AM70"/>
    <mergeCell ref="H66:L66"/>
    <mergeCell ref="M66:AM66"/>
    <mergeCell ref="H67:L67"/>
    <mergeCell ref="M67:AM67"/>
    <mergeCell ref="H68:L68"/>
    <mergeCell ref="M68:AM68"/>
  </mergeCells>
  <phoneticPr fontId="4"/>
  <conditionalFormatting sqref="AI52:AK52">
    <cfRule type="expression" dxfId="3" priority="1">
      <formula>INDIRECT(ADDRESS(ROW(),COLUMN()))=TRUNC(INDIRECT(ADDRESS(ROW(),COLUMN())))</formula>
    </cfRule>
  </conditionalFormatting>
  <dataValidations count="4">
    <dataValidation type="list" allowBlank="1" showInputMessage="1" showErrorMessage="1" sqref="X16:Z17" xr:uid="{DE92B85A-DE76-4A98-96E5-D84042E9C21E}">
      <formula1>"✔"</formula1>
    </dataValidation>
    <dataValidation imeMode="halfAlpha" allowBlank="1" showInputMessage="1" showErrorMessage="1" sqref="S24:V26 J24:N26 J39:N40 S39:V40" xr:uid="{D27F98D4-08DA-4CF7-8EE4-958DAB469CB7}"/>
    <dataValidation type="list" allowBlank="1" showInputMessage="1" showErrorMessage="1" sqref="D9:G9" xr:uid="{210FC5DC-73DE-4F40-8209-98EFCAF52FD7}">
      <formula1>都道府県</formula1>
    </dataValidation>
    <dataValidation type="list" allowBlank="1" showInputMessage="1" showErrorMessage="1" sqref="L10:Y10" xr:uid="{B0359F2E-4C3E-4A19-988A-E385EF0E4C43}">
      <formula1>提供サービス</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V72"/>
  <sheetViews>
    <sheetView showGridLines="0" view="pageBreakPreview" zoomScaleNormal="100" zoomScaleSheetLayoutView="100" workbookViewId="0">
      <selection activeCell="BT9" sqref="BT9"/>
    </sheetView>
  </sheetViews>
  <sheetFormatPr defaultColWidth="2.25" defaultRowHeight="13.5"/>
  <cols>
    <col min="1" max="1" width="2.25" style="2" customWidth="1"/>
    <col min="2" max="7" width="2.25" style="2"/>
    <col min="8" max="19" width="2.5" style="2" bestFit="1" customWidth="1"/>
    <col min="20" max="39" width="2.25" style="2"/>
    <col min="40" max="40" width="2.25" style="2" customWidth="1"/>
    <col min="41" max="47" width="5.625" style="2" hidden="1" customWidth="1"/>
    <col min="48" max="48" width="2.25" style="2" customWidth="1"/>
    <col min="49" max="57" width="2.25" style="2"/>
    <col min="58" max="58" width="9.125" style="2" bestFit="1" customWidth="1"/>
    <col min="59" max="16384" width="2.25" style="2"/>
  </cols>
  <sheetData>
    <row r="1" spans="1:48">
      <c r="A1" s="2" t="s">
        <v>146</v>
      </c>
    </row>
    <row r="2" spans="1:48" ht="7.5" customHeight="1"/>
    <row r="3" spans="1:48">
      <c r="A3" s="387" t="s">
        <v>203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9"/>
    </row>
    <row r="4" spans="1:48" ht="9"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8">
      <c r="A5" s="384" t="s">
        <v>52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6"/>
    </row>
    <row r="6" spans="1:48" ht="4.5" customHeight="1">
      <c r="A6" s="41"/>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200"/>
    </row>
    <row r="7" spans="1:48" ht="17.25" customHeight="1">
      <c r="A7" s="301" t="s">
        <v>22</v>
      </c>
      <c r="B7" s="302"/>
      <c r="C7" s="302"/>
      <c r="D7" s="302"/>
      <c r="E7" s="302"/>
      <c r="F7" s="302"/>
      <c r="G7" s="303"/>
      <c r="H7" s="411" t="s">
        <v>238</v>
      </c>
      <c r="I7" s="412"/>
      <c r="J7" s="412"/>
      <c r="K7" s="412"/>
      <c r="L7" s="412"/>
      <c r="M7" s="412"/>
      <c r="N7" s="413"/>
      <c r="O7" s="301" t="s">
        <v>53</v>
      </c>
      <c r="P7" s="302"/>
      <c r="Q7" s="302"/>
      <c r="R7" s="302"/>
      <c r="S7" s="303"/>
      <c r="T7" s="414" t="s">
        <v>255</v>
      </c>
      <c r="U7" s="361"/>
      <c r="V7" s="361"/>
      <c r="W7" s="361"/>
      <c r="X7" s="361"/>
      <c r="Y7" s="361"/>
      <c r="Z7" s="361"/>
      <c r="AA7" s="361"/>
      <c r="AB7" s="361"/>
      <c r="AC7" s="361"/>
      <c r="AD7" s="361"/>
      <c r="AE7" s="361"/>
      <c r="AF7" s="361"/>
      <c r="AG7" s="361"/>
      <c r="AH7" s="361"/>
      <c r="AI7" s="361"/>
      <c r="AJ7" s="361"/>
      <c r="AK7" s="361"/>
      <c r="AL7" s="361"/>
      <c r="AM7" s="415"/>
    </row>
    <row r="8" spans="1:48">
      <c r="A8" s="390" t="s">
        <v>54</v>
      </c>
      <c r="B8" s="391"/>
      <c r="C8" s="392"/>
      <c r="D8" s="301" t="s">
        <v>55</v>
      </c>
      <c r="E8" s="302"/>
      <c r="F8" s="302"/>
      <c r="G8" s="303"/>
      <c r="H8" s="21" t="s">
        <v>56</v>
      </c>
      <c r="I8" s="21"/>
      <c r="J8" s="21"/>
      <c r="K8" s="21"/>
      <c r="L8" s="21"/>
      <c r="M8" s="21"/>
      <c r="N8" s="21"/>
      <c r="O8" s="21"/>
      <c r="P8" s="21"/>
      <c r="Q8" s="21"/>
      <c r="R8" s="21"/>
      <c r="S8" s="22"/>
      <c r="T8" s="390" t="s">
        <v>57</v>
      </c>
      <c r="U8" s="391"/>
      <c r="V8" s="392"/>
      <c r="W8" s="301" t="s">
        <v>4</v>
      </c>
      <c r="X8" s="302"/>
      <c r="Y8" s="302"/>
      <c r="Z8" s="302"/>
      <c r="AA8" s="302"/>
      <c r="AB8" s="302"/>
      <c r="AC8" s="302"/>
      <c r="AD8" s="302"/>
      <c r="AE8" s="302"/>
      <c r="AF8" s="303"/>
      <c r="AG8" s="399" t="s">
        <v>59</v>
      </c>
      <c r="AH8" s="400"/>
      <c r="AI8" s="400"/>
      <c r="AJ8" s="400"/>
      <c r="AK8" s="400"/>
      <c r="AL8" s="400"/>
      <c r="AM8" s="401"/>
    </row>
    <row r="9" spans="1:48" ht="17.25" customHeight="1">
      <c r="A9" s="393"/>
      <c r="B9" s="394"/>
      <c r="C9" s="395"/>
      <c r="D9" s="396" t="s">
        <v>92</v>
      </c>
      <c r="E9" s="397"/>
      <c r="F9" s="397"/>
      <c r="G9" s="398"/>
      <c r="H9" s="402" t="s">
        <v>245</v>
      </c>
      <c r="I9" s="403"/>
      <c r="J9" s="403"/>
      <c r="K9" s="403"/>
      <c r="L9" s="403"/>
      <c r="M9" s="403"/>
      <c r="N9" s="403"/>
      <c r="O9" s="403"/>
      <c r="P9" s="403"/>
      <c r="Q9" s="403"/>
      <c r="R9" s="403"/>
      <c r="S9" s="404"/>
      <c r="T9" s="393"/>
      <c r="U9" s="394"/>
      <c r="V9" s="395"/>
      <c r="W9" s="405" t="s">
        <v>358</v>
      </c>
      <c r="X9" s="406"/>
      <c r="Y9" s="406"/>
      <c r="Z9" s="406"/>
      <c r="AA9" s="406"/>
      <c r="AB9" s="406"/>
      <c r="AC9" s="406"/>
      <c r="AD9" s="406"/>
      <c r="AE9" s="406"/>
      <c r="AF9" s="407"/>
      <c r="AG9" s="408" t="s">
        <v>256</v>
      </c>
      <c r="AH9" s="409"/>
      <c r="AI9" s="409"/>
      <c r="AJ9" s="409"/>
      <c r="AK9" s="409"/>
      <c r="AL9" s="409"/>
      <c r="AM9" s="410"/>
    </row>
    <row r="10" spans="1:48" s="3" customFormat="1" ht="20.25" customHeight="1">
      <c r="A10" s="25" t="s">
        <v>121</v>
      </c>
      <c r="B10" s="23"/>
      <c r="C10" s="26"/>
      <c r="D10" s="26"/>
      <c r="E10" s="24"/>
      <c r="F10" s="24"/>
      <c r="G10" s="24"/>
      <c r="H10" s="24"/>
      <c r="I10" s="24"/>
      <c r="J10" s="24"/>
      <c r="K10" s="27"/>
      <c r="L10" s="368" t="s">
        <v>160</v>
      </c>
      <c r="M10" s="369"/>
      <c r="N10" s="369"/>
      <c r="O10" s="369"/>
      <c r="P10" s="369"/>
      <c r="Q10" s="369"/>
      <c r="R10" s="369"/>
      <c r="S10" s="369"/>
      <c r="T10" s="369"/>
      <c r="U10" s="369"/>
      <c r="V10" s="369"/>
      <c r="W10" s="369"/>
      <c r="X10" s="369"/>
      <c r="Y10" s="370"/>
      <c r="Z10" s="365" t="s">
        <v>43</v>
      </c>
      <c r="AA10" s="366"/>
      <c r="AB10" s="367"/>
      <c r="AC10" s="361"/>
      <c r="AD10" s="361"/>
      <c r="AE10" s="338" t="s">
        <v>13</v>
      </c>
      <c r="AF10" s="339"/>
      <c r="AG10" s="362" t="s">
        <v>128</v>
      </c>
      <c r="AH10" s="363"/>
      <c r="AI10" s="364"/>
      <c r="AJ10" s="361">
        <v>10</v>
      </c>
      <c r="AK10" s="361"/>
      <c r="AL10" s="338" t="s">
        <v>13</v>
      </c>
      <c r="AM10" s="339"/>
      <c r="AP10" s="356"/>
      <c r="AQ10" s="356"/>
      <c r="AR10" s="356"/>
      <c r="AS10" s="356"/>
      <c r="AT10" s="356"/>
      <c r="AU10" s="356"/>
    </row>
    <row r="11" spans="1:48" s="3" customFormat="1" ht="18" customHeight="1">
      <c r="A11" s="371" t="s">
        <v>6</v>
      </c>
      <c r="B11" s="372"/>
      <c r="C11" s="372"/>
      <c r="D11" s="372"/>
      <c r="E11" s="372"/>
      <c r="F11" s="372"/>
      <c r="G11" s="372"/>
      <c r="H11" s="373"/>
      <c r="I11" s="8"/>
      <c r="J11" s="44" t="s">
        <v>149</v>
      </c>
      <c r="K11" s="45"/>
      <c r="L11" s="46"/>
      <c r="M11" s="46"/>
      <c r="N11" s="46"/>
      <c r="O11" s="46"/>
      <c r="P11" s="46"/>
      <c r="Q11" s="46"/>
      <c r="R11" s="46"/>
      <c r="S11" s="46"/>
      <c r="T11" s="46"/>
      <c r="U11" s="46"/>
      <c r="V11" s="46"/>
      <c r="W11" s="46"/>
      <c r="X11" s="46"/>
      <c r="Y11" s="8"/>
      <c r="Z11" s="44" t="s">
        <v>150</v>
      </c>
      <c r="AA11" s="45"/>
      <c r="AB11" s="46"/>
      <c r="AC11" s="46"/>
      <c r="AD11" s="46"/>
      <c r="AE11" s="46"/>
      <c r="AF11" s="46"/>
      <c r="AG11" s="46"/>
      <c r="AH11" s="46"/>
      <c r="AI11" s="46"/>
      <c r="AJ11" s="46"/>
      <c r="AK11" s="46"/>
      <c r="AL11" s="46"/>
      <c r="AM11" s="50"/>
    </row>
    <row r="12" spans="1:48" s="3" customFormat="1" ht="18" customHeight="1">
      <c r="A12" s="374"/>
      <c r="B12" s="375"/>
      <c r="C12" s="375"/>
      <c r="D12" s="375"/>
      <c r="E12" s="375"/>
      <c r="F12" s="375"/>
      <c r="G12" s="375"/>
      <c r="H12" s="376"/>
      <c r="I12" s="13"/>
      <c r="J12" s="47" t="s">
        <v>47</v>
      </c>
      <c r="K12" s="48"/>
      <c r="L12" s="49"/>
      <c r="M12" s="49"/>
      <c r="N12" s="49"/>
      <c r="O12" s="49"/>
      <c r="P12" s="49"/>
      <c r="Q12" s="49"/>
      <c r="R12" s="49"/>
      <c r="S12" s="49"/>
      <c r="T12" s="49"/>
      <c r="U12" s="48"/>
      <c r="V12" s="49"/>
      <c r="W12" s="49"/>
      <c r="X12" s="49"/>
      <c r="Y12" s="7"/>
      <c r="Z12" s="51" t="s">
        <v>46</v>
      </c>
      <c r="AA12" s="48"/>
      <c r="AB12" s="49"/>
      <c r="AC12" s="49"/>
      <c r="AD12" s="49"/>
      <c r="AE12" s="49"/>
      <c r="AF12" s="49"/>
      <c r="AG12" s="49"/>
      <c r="AH12" s="49"/>
      <c r="AI12" s="49"/>
      <c r="AJ12" s="49"/>
      <c r="AK12" s="49"/>
      <c r="AL12" s="49"/>
      <c r="AM12" s="52"/>
    </row>
    <row r="13" spans="1:48" s="3" customFormat="1" ht="9" customHeight="1">
      <c r="A13" s="53"/>
      <c r="B13" s="201"/>
      <c r="C13" s="201"/>
      <c r="D13" s="201"/>
      <c r="E13" s="201"/>
      <c r="F13" s="201"/>
      <c r="G13" s="201"/>
      <c r="H13" s="201"/>
      <c r="I13" s="55"/>
      <c r="J13" s="56"/>
      <c r="K13" s="55"/>
      <c r="L13" s="57"/>
      <c r="M13" s="57"/>
      <c r="N13" s="57"/>
      <c r="O13" s="57"/>
      <c r="P13" s="57"/>
      <c r="Q13" s="57"/>
      <c r="R13" s="57"/>
      <c r="S13" s="57"/>
      <c r="T13" s="57"/>
      <c r="U13" s="58"/>
      <c r="V13" s="57"/>
      <c r="W13" s="57"/>
      <c r="X13" s="57"/>
      <c r="Y13" s="47"/>
      <c r="Z13" s="51"/>
      <c r="AA13" s="48"/>
      <c r="AB13" s="49"/>
      <c r="AC13" s="49"/>
      <c r="AD13" s="49"/>
      <c r="AE13" s="49"/>
      <c r="AF13" s="49"/>
      <c r="AG13" s="49"/>
      <c r="AH13" s="49"/>
      <c r="AI13" s="49"/>
      <c r="AJ13" s="49"/>
      <c r="AK13" s="49"/>
      <c r="AL13" s="57"/>
      <c r="AM13" s="59"/>
    </row>
    <row r="14" spans="1:48" s="3" customFormat="1" ht="12">
      <c r="A14" s="384" t="s">
        <v>107</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48" s="3" customFormat="1" ht="4.5" customHeight="1">
      <c r="A15" s="60"/>
      <c r="B15" s="60"/>
      <c r="C15" s="60"/>
      <c r="D15" s="60"/>
      <c r="E15" s="60"/>
      <c r="F15" s="60"/>
      <c r="G15" s="60"/>
      <c r="H15" s="60"/>
      <c r="I15" s="56"/>
      <c r="J15" s="61"/>
      <c r="K15" s="55"/>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8" s="3" customFormat="1" ht="19.5" customHeight="1">
      <c r="A16" s="417" t="s">
        <v>183</v>
      </c>
      <c r="B16" s="417"/>
      <c r="C16" s="417"/>
      <c r="D16" s="417"/>
      <c r="E16" s="417"/>
      <c r="F16" s="417"/>
      <c r="G16" s="417"/>
      <c r="H16" s="417"/>
      <c r="I16" s="417"/>
      <c r="J16" s="417"/>
      <c r="K16" s="417"/>
      <c r="L16" s="417"/>
      <c r="M16" s="417"/>
      <c r="N16" s="417"/>
      <c r="O16" s="417"/>
      <c r="P16" s="417"/>
      <c r="Q16" s="417"/>
      <c r="R16" s="417"/>
      <c r="S16" s="417"/>
      <c r="T16" s="417"/>
      <c r="U16" s="417"/>
      <c r="V16" s="417"/>
      <c r="W16" s="417"/>
      <c r="X16" s="416" t="s">
        <v>244</v>
      </c>
      <c r="Y16" s="416"/>
      <c r="Z16" s="416"/>
      <c r="AA16" s="418" t="s">
        <v>205</v>
      </c>
      <c r="AB16" s="419"/>
      <c r="AC16" s="419"/>
      <c r="AD16" s="419"/>
      <c r="AE16" s="419"/>
      <c r="AF16" s="419"/>
      <c r="AG16" s="419"/>
      <c r="AH16" s="419"/>
      <c r="AI16" s="419"/>
      <c r="AJ16" s="419"/>
      <c r="AK16" s="419"/>
      <c r="AL16" s="419"/>
      <c r="AM16" s="419"/>
    </row>
    <row r="17" spans="1:48" s="3" customFormat="1" ht="19.5" customHeight="1">
      <c r="A17" s="417" t="s">
        <v>122</v>
      </c>
      <c r="B17" s="417"/>
      <c r="C17" s="417"/>
      <c r="D17" s="417"/>
      <c r="E17" s="417"/>
      <c r="F17" s="417"/>
      <c r="G17" s="417"/>
      <c r="H17" s="417"/>
      <c r="I17" s="417"/>
      <c r="J17" s="417"/>
      <c r="K17" s="417"/>
      <c r="L17" s="417"/>
      <c r="M17" s="417"/>
      <c r="N17" s="417"/>
      <c r="O17" s="417"/>
      <c r="P17" s="417"/>
      <c r="Q17" s="417"/>
      <c r="R17" s="417"/>
      <c r="S17" s="417"/>
      <c r="T17" s="417"/>
      <c r="U17" s="417"/>
      <c r="V17" s="417"/>
      <c r="W17" s="417"/>
      <c r="X17" s="416" t="s">
        <v>244</v>
      </c>
      <c r="Y17" s="416"/>
      <c r="Z17" s="416"/>
      <c r="AA17" s="418" t="s">
        <v>108</v>
      </c>
      <c r="AB17" s="419"/>
      <c r="AC17" s="419"/>
      <c r="AD17" s="419"/>
      <c r="AE17" s="419"/>
      <c r="AF17" s="419"/>
      <c r="AG17" s="419"/>
      <c r="AH17" s="419"/>
      <c r="AI17" s="419"/>
      <c r="AJ17" s="419"/>
      <c r="AK17" s="419"/>
      <c r="AL17" s="419"/>
      <c r="AM17" s="419"/>
    </row>
    <row r="18" spans="1:48" s="3" customFormat="1" ht="9" customHeight="1">
      <c r="A18" s="60"/>
      <c r="B18" s="60"/>
      <c r="C18" s="60"/>
      <c r="D18" s="60"/>
      <c r="E18" s="60"/>
      <c r="F18" s="60"/>
      <c r="G18" s="60"/>
      <c r="H18" s="60"/>
      <c r="I18" s="56"/>
      <c r="J18" s="61"/>
      <c r="K18" s="55"/>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48" s="3" customFormat="1" ht="12">
      <c r="A19" s="384" t="s">
        <v>109</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48" s="3" customFormat="1" ht="6" customHeight="1" thickBot="1">
      <c r="A20" s="60"/>
      <c r="B20" s="60"/>
      <c r="C20" s="60"/>
      <c r="D20" s="60"/>
      <c r="E20" s="60"/>
      <c r="F20" s="60"/>
      <c r="G20" s="60"/>
      <c r="H20" s="60"/>
      <c r="I20" s="56"/>
      <c r="J20" s="61"/>
      <c r="K20" s="55"/>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48" s="3" customFormat="1" ht="19.5" customHeight="1" thickBot="1">
      <c r="A21" s="62" t="s">
        <v>165</v>
      </c>
      <c r="B21" s="60"/>
      <c r="C21" s="60"/>
      <c r="D21" s="60"/>
      <c r="E21" s="60"/>
      <c r="F21" s="60"/>
      <c r="G21" s="60"/>
      <c r="H21" s="60"/>
      <c r="I21" s="175" t="s">
        <v>143</v>
      </c>
      <c r="J21" s="61"/>
      <c r="K21" s="55"/>
      <c r="L21" s="57"/>
      <c r="M21" s="57"/>
      <c r="N21" s="57"/>
      <c r="O21" s="57"/>
      <c r="P21" s="57"/>
      <c r="Q21" s="57"/>
      <c r="R21" s="57"/>
      <c r="S21" s="57"/>
      <c r="T21" s="57"/>
      <c r="U21" s="57"/>
      <c r="V21" s="57"/>
      <c r="W21" s="57"/>
      <c r="X21" s="57"/>
      <c r="Y21" s="57"/>
      <c r="Z21" s="57"/>
      <c r="AA21" s="57"/>
      <c r="AB21" s="57"/>
      <c r="AC21" s="57"/>
      <c r="AD21" s="57"/>
      <c r="AE21" s="328" t="s">
        <v>124</v>
      </c>
      <c r="AF21" s="329"/>
      <c r="AG21" s="329"/>
      <c r="AH21" s="330"/>
      <c r="AI21" s="324">
        <f>(20*M22+5*V22)*10+ROUNDDOWN(AE22,0)</f>
        <v>500</v>
      </c>
      <c r="AJ21" s="325"/>
      <c r="AK21" s="325"/>
      <c r="AL21" s="326" t="s">
        <v>12</v>
      </c>
      <c r="AM21" s="327"/>
    </row>
    <row r="22" spans="1:48" s="3" customFormat="1" ht="19.5" customHeight="1">
      <c r="A22" s="28" t="s">
        <v>39</v>
      </c>
      <c r="B22" s="29"/>
      <c r="C22" s="30"/>
      <c r="D22" s="30"/>
      <c r="E22" s="30"/>
      <c r="F22" s="30"/>
      <c r="G22" s="31"/>
      <c r="H22" s="357" t="s">
        <v>40</v>
      </c>
      <c r="I22" s="358"/>
      <c r="J22" s="358"/>
      <c r="K22" s="358"/>
      <c r="L22" s="359"/>
      <c r="M22" s="360">
        <f>COUNTIFS(職員表!$H6:$H85,$H$7,職員表!$O6:$O85,20,職員表!$I6:$I85,個票3!$L$10)</f>
        <v>0</v>
      </c>
      <c r="N22" s="360"/>
      <c r="O22" s="360"/>
      <c r="P22" s="20" t="s">
        <v>13</v>
      </c>
      <c r="Q22" s="333" t="s">
        <v>42</v>
      </c>
      <c r="R22" s="334"/>
      <c r="S22" s="334"/>
      <c r="T22" s="334"/>
      <c r="U22" s="335"/>
      <c r="V22" s="360">
        <f>COUNTIFS(職員表!$H6:$H85,$H7,職員表!$O6:$O85,5,職員表!$I6:$I85,個票3!$L$10)</f>
        <v>10</v>
      </c>
      <c r="W22" s="360"/>
      <c r="X22" s="360"/>
      <c r="Y22" s="70" t="s">
        <v>13</v>
      </c>
      <c r="Z22" s="191" t="s">
        <v>144</v>
      </c>
      <c r="AA22" s="192"/>
      <c r="AB22" s="192"/>
      <c r="AC22" s="192"/>
      <c r="AD22" s="193"/>
      <c r="AE22" s="313"/>
      <c r="AF22" s="314"/>
      <c r="AG22" s="314"/>
      <c r="AH22" s="340" t="s">
        <v>12</v>
      </c>
      <c r="AI22" s="340"/>
      <c r="AJ22" s="142" t="s">
        <v>145</v>
      </c>
      <c r="AK22" s="49"/>
      <c r="AL22" s="49"/>
      <c r="AM22" s="52"/>
      <c r="AO22" s="3">
        <f>IF(M22=0,,"有")</f>
        <v>0</v>
      </c>
    </row>
    <row r="23" spans="1:48" s="3" customFormat="1" ht="7.5" customHeight="1" thickBot="1">
      <c r="A23" s="60"/>
      <c r="B23" s="60"/>
      <c r="C23" s="60"/>
      <c r="D23" s="60"/>
      <c r="E23" s="60"/>
      <c r="F23" s="60"/>
      <c r="G23" s="60"/>
      <c r="H23" s="60"/>
      <c r="I23" s="56"/>
      <c r="J23" s="61"/>
      <c r="K23" s="55"/>
      <c r="L23" s="57"/>
      <c r="M23" s="57"/>
      <c r="N23" s="57"/>
      <c r="O23" s="57"/>
      <c r="P23" s="57"/>
      <c r="Q23" s="57"/>
      <c r="R23" s="57"/>
      <c r="S23" s="57"/>
      <c r="T23" s="57"/>
      <c r="U23" s="57"/>
      <c r="V23" s="57"/>
      <c r="W23" s="57"/>
      <c r="X23" s="199"/>
      <c r="Y23" s="199"/>
      <c r="Z23" s="199"/>
      <c r="AA23" s="199"/>
      <c r="AB23" s="199"/>
      <c r="AC23" s="199"/>
      <c r="AD23" s="46"/>
      <c r="AE23" s="57"/>
      <c r="AF23" s="57"/>
      <c r="AG23" s="57"/>
      <c r="AH23" s="57"/>
      <c r="AI23" s="57"/>
      <c r="AJ23" s="57"/>
      <c r="AK23" s="57"/>
      <c r="AL23" s="57"/>
      <c r="AM23" s="57"/>
    </row>
    <row r="24" spans="1:48" ht="19.5" customHeight="1" thickBot="1">
      <c r="A24" s="63" t="s">
        <v>196</v>
      </c>
      <c r="B24" s="60"/>
      <c r="C24" s="201"/>
      <c r="D24" s="60"/>
      <c r="E24" s="64"/>
      <c r="F24" s="60"/>
      <c r="G24" s="60"/>
      <c r="H24" s="60"/>
      <c r="I24" s="60"/>
      <c r="J24" s="65"/>
      <c r="K24" s="65"/>
      <c r="L24" s="65"/>
      <c r="M24" s="65"/>
      <c r="N24" s="65"/>
      <c r="O24" s="66"/>
      <c r="P24" s="67"/>
      <c r="Q24" s="68"/>
      <c r="R24" s="68"/>
      <c r="S24" s="65"/>
      <c r="T24" s="61"/>
      <c r="U24" s="65"/>
      <c r="V24" s="65"/>
      <c r="W24" s="201"/>
      <c r="X24" s="377" t="s">
        <v>126</v>
      </c>
      <c r="Y24" s="378"/>
      <c r="Z24" s="378"/>
      <c r="AA24" s="378"/>
      <c r="AB24" s="379"/>
      <c r="AC24" s="355" t="s">
        <v>123</v>
      </c>
      <c r="AD24" s="100" t="s">
        <v>48</v>
      </c>
      <c r="AE24" s="101"/>
      <c r="AF24" s="101"/>
      <c r="AG24" s="102"/>
      <c r="AH24" s="101"/>
      <c r="AI24" s="324">
        <f>MIN(X25,ROUNDDOWN(H37/1000,0))</f>
        <v>188</v>
      </c>
      <c r="AJ24" s="325"/>
      <c r="AK24" s="325"/>
      <c r="AL24" s="326" t="s">
        <v>12</v>
      </c>
      <c r="AM24" s="327"/>
    </row>
    <row r="25" spans="1:48">
      <c r="A25" s="63"/>
      <c r="B25" s="60"/>
      <c r="C25" s="149" t="s">
        <v>151</v>
      </c>
      <c r="D25" s="60"/>
      <c r="E25" s="64"/>
      <c r="F25" s="60"/>
      <c r="G25" s="60"/>
      <c r="H25" s="60"/>
      <c r="I25" s="60"/>
      <c r="J25" s="65"/>
      <c r="K25" s="65"/>
      <c r="L25" s="65"/>
      <c r="M25" s="65"/>
      <c r="N25" s="65"/>
      <c r="O25" s="66"/>
      <c r="P25" s="67"/>
      <c r="Q25" s="68"/>
      <c r="R25" s="68"/>
      <c r="S25" s="65"/>
      <c r="T25" s="61"/>
      <c r="U25" s="65"/>
      <c r="V25" s="65"/>
      <c r="W25" s="69"/>
      <c r="X25" s="380">
        <f>VLOOKUP(L10,助成上限額,2,FALSE)</f>
        <v>188</v>
      </c>
      <c r="Y25" s="381"/>
      <c r="Z25" s="381"/>
      <c r="AA25" s="382" t="s">
        <v>12</v>
      </c>
      <c r="AB25" s="383"/>
      <c r="AC25" s="355"/>
      <c r="AD25" s="196" t="s">
        <v>25</v>
      </c>
      <c r="AE25" s="103"/>
      <c r="AF25" s="103"/>
      <c r="AG25" s="103"/>
      <c r="AH25" s="105"/>
      <c r="AI25" s="313"/>
      <c r="AJ25" s="314"/>
      <c r="AK25" s="314"/>
      <c r="AL25" s="315" t="s">
        <v>12</v>
      </c>
      <c r="AM25" s="316"/>
      <c r="AV25" s="3"/>
    </row>
    <row r="26" spans="1:48">
      <c r="A26" s="201" t="s">
        <v>152</v>
      </c>
      <c r="B26" s="60"/>
      <c r="C26" s="201"/>
      <c r="D26" s="60"/>
      <c r="E26" s="64"/>
      <c r="F26" s="60"/>
      <c r="G26" s="60"/>
      <c r="H26" s="60"/>
      <c r="I26" s="60"/>
      <c r="J26" s="65"/>
      <c r="K26" s="65"/>
      <c r="L26" s="65"/>
      <c r="M26" s="65"/>
      <c r="N26" s="65"/>
      <c r="O26" s="66"/>
      <c r="P26" s="67"/>
      <c r="Q26" s="68"/>
      <c r="R26" s="68"/>
      <c r="S26" s="65"/>
      <c r="T26" s="61"/>
      <c r="U26" s="65"/>
      <c r="V26" s="65"/>
      <c r="W26" s="69"/>
      <c r="X26" s="380"/>
      <c r="Y26" s="381"/>
      <c r="Z26" s="381"/>
      <c r="AA26" s="382"/>
      <c r="AB26" s="383"/>
      <c r="AC26" s="355"/>
      <c r="AD26" s="194" t="s">
        <v>26</v>
      </c>
      <c r="AE26" s="104"/>
      <c r="AF26" s="104"/>
      <c r="AG26" s="104"/>
      <c r="AH26" s="190"/>
      <c r="AI26" s="291">
        <f>SUM(AI24:AK25)</f>
        <v>188</v>
      </c>
      <c r="AJ26" s="292"/>
      <c r="AK26" s="292"/>
      <c r="AL26" s="293" t="s">
        <v>12</v>
      </c>
      <c r="AM26" s="294"/>
    </row>
    <row r="27" spans="1:48" ht="15" customHeight="1">
      <c r="A27" s="301" t="s">
        <v>110</v>
      </c>
      <c r="B27" s="302"/>
      <c r="C27" s="302"/>
      <c r="D27" s="302"/>
      <c r="E27" s="302"/>
      <c r="F27" s="302"/>
      <c r="G27" s="303"/>
      <c r="H27" s="302" t="s">
        <v>111</v>
      </c>
      <c r="I27" s="302"/>
      <c r="J27" s="302"/>
      <c r="K27" s="302"/>
      <c r="L27" s="302"/>
      <c r="M27" s="301" t="s">
        <v>7</v>
      </c>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3"/>
    </row>
    <row r="28" spans="1:48" ht="15" customHeight="1">
      <c r="A28" s="134" t="s">
        <v>112</v>
      </c>
      <c r="B28" s="135"/>
      <c r="C28" s="135"/>
      <c r="D28" s="135"/>
      <c r="E28" s="136"/>
      <c r="F28" s="136"/>
      <c r="G28" s="137"/>
      <c r="H28" s="345"/>
      <c r="I28" s="345"/>
      <c r="J28" s="345"/>
      <c r="K28" s="345"/>
      <c r="L28" s="345"/>
      <c r="M28" s="304"/>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row>
    <row r="29" spans="1:48" ht="15" customHeight="1">
      <c r="A29" s="71" t="s">
        <v>113</v>
      </c>
      <c r="B29" s="72"/>
      <c r="C29" s="72"/>
      <c r="D29" s="72"/>
      <c r="E29" s="73"/>
      <c r="F29" s="73"/>
      <c r="G29" s="74"/>
      <c r="H29" s="290">
        <v>50000</v>
      </c>
      <c r="I29" s="290"/>
      <c r="J29" s="290"/>
      <c r="K29" s="290"/>
      <c r="L29" s="290"/>
      <c r="M29" s="307" t="s">
        <v>257</v>
      </c>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9"/>
    </row>
    <row r="30" spans="1:48" ht="15" customHeight="1">
      <c r="A30" s="71" t="s">
        <v>114</v>
      </c>
      <c r="B30" s="72"/>
      <c r="C30" s="72"/>
      <c r="D30" s="72"/>
      <c r="E30" s="73"/>
      <c r="F30" s="73"/>
      <c r="G30" s="74"/>
      <c r="H30" s="290"/>
      <c r="I30" s="290"/>
      <c r="J30" s="290"/>
      <c r="K30" s="290"/>
      <c r="L30" s="290"/>
      <c r="M30" s="307"/>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9"/>
    </row>
    <row r="31" spans="1:48" ht="15" customHeight="1">
      <c r="A31" s="71" t="s">
        <v>115</v>
      </c>
      <c r="B31" s="72"/>
      <c r="C31" s="72"/>
      <c r="D31" s="72"/>
      <c r="E31" s="73"/>
      <c r="F31" s="73"/>
      <c r="G31" s="74"/>
      <c r="H31" s="290">
        <v>10000</v>
      </c>
      <c r="I31" s="290"/>
      <c r="J31" s="290"/>
      <c r="K31" s="290"/>
      <c r="L31" s="290"/>
      <c r="M31" s="307" t="s">
        <v>258</v>
      </c>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9"/>
    </row>
    <row r="32" spans="1:48" ht="15" customHeight="1">
      <c r="A32" s="71" t="s">
        <v>116</v>
      </c>
      <c r="B32" s="72"/>
      <c r="C32" s="72"/>
      <c r="D32" s="72"/>
      <c r="E32" s="73"/>
      <c r="F32" s="73"/>
      <c r="G32" s="74"/>
      <c r="H32" s="290">
        <v>160000</v>
      </c>
      <c r="I32" s="290"/>
      <c r="J32" s="290"/>
      <c r="K32" s="290"/>
      <c r="L32" s="290"/>
      <c r="M32" s="307" t="s">
        <v>357</v>
      </c>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row>
    <row r="33" spans="1:48" ht="15" customHeight="1">
      <c r="A33" s="71" t="s">
        <v>117</v>
      </c>
      <c r="B33" s="72"/>
      <c r="C33" s="72"/>
      <c r="D33" s="72"/>
      <c r="E33" s="73"/>
      <c r="F33" s="73"/>
      <c r="G33" s="74"/>
      <c r="H33" s="290"/>
      <c r="I33" s="290"/>
      <c r="J33" s="290"/>
      <c r="K33" s="290"/>
      <c r="L33" s="290"/>
      <c r="M33" s="307"/>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V33" s="3"/>
    </row>
    <row r="34" spans="1:48" ht="15" customHeight="1">
      <c r="A34" s="71" t="s">
        <v>118</v>
      </c>
      <c r="B34" s="72"/>
      <c r="C34" s="72"/>
      <c r="D34" s="72"/>
      <c r="E34" s="73"/>
      <c r="F34" s="73"/>
      <c r="G34" s="74"/>
      <c r="H34" s="290"/>
      <c r="I34" s="290"/>
      <c r="J34" s="290"/>
      <c r="K34" s="290"/>
      <c r="L34" s="290"/>
      <c r="M34" s="307"/>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row>
    <row r="35" spans="1:48" ht="15" customHeight="1">
      <c r="A35" s="71" t="s">
        <v>119</v>
      </c>
      <c r="B35" s="75"/>
      <c r="C35" s="75"/>
      <c r="D35" s="75"/>
      <c r="E35" s="75"/>
      <c r="F35" s="75"/>
      <c r="G35" s="76"/>
      <c r="H35" s="290"/>
      <c r="I35" s="290"/>
      <c r="J35" s="290"/>
      <c r="K35" s="290"/>
      <c r="L35" s="290"/>
      <c r="M35" s="307"/>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row>
    <row r="36" spans="1:48" ht="15" customHeight="1">
      <c r="A36" s="77" t="s">
        <v>120</v>
      </c>
      <c r="B36" s="78"/>
      <c r="C36" s="78"/>
      <c r="D36" s="78"/>
      <c r="E36" s="79"/>
      <c r="F36" s="79"/>
      <c r="G36" s="80"/>
      <c r="H36" s="300"/>
      <c r="I36" s="300"/>
      <c r="J36" s="300"/>
      <c r="K36" s="300"/>
      <c r="L36" s="300"/>
      <c r="M36" s="310"/>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row>
    <row r="37" spans="1:48" ht="15" customHeight="1">
      <c r="A37" s="81" t="s">
        <v>16</v>
      </c>
      <c r="B37" s="82"/>
      <c r="C37" s="82"/>
      <c r="D37" s="82"/>
      <c r="E37" s="82"/>
      <c r="F37" s="82"/>
      <c r="G37" s="83"/>
      <c r="H37" s="295">
        <f>SUM(H28:L36)</f>
        <v>220000</v>
      </c>
      <c r="I37" s="295"/>
      <c r="J37" s="295"/>
      <c r="K37" s="295"/>
      <c r="L37" s="296"/>
      <c r="M37" s="297"/>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9"/>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52"/>
      <c r="AI38" s="87"/>
      <c r="AJ38" s="87"/>
      <c r="AK38" s="87"/>
      <c r="AL38" s="87"/>
      <c r="AM38" s="87"/>
    </row>
    <row r="39" spans="1:48" ht="19.5" customHeight="1" thickBot="1">
      <c r="A39" s="63" t="s">
        <v>197</v>
      </c>
      <c r="B39" s="60"/>
      <c r="C39" s="201"/>
      <c r="D39" s="60"/>
      <c r="E39" s="64"/>
      <c r="F39" s="60"/>
      <c r="G39" s="60"/>
      <c r="H39" s="60"/>
      <c r="I39" s="60"/>
      <c r="J39" s="65"/>
      <c r="K39" s="65"/>
      <c r="L39" s="65"/>
      <c r="M39" s="65"/>
      <c r="N39" s="65"/>
      <c r="O39" s="66"/>
      <c r="P39" s="67"/>
      <c r="Q39" s="68"/>
      <c r="R39" s="68"/>
      <c r="S39" s="65"/>
      <c r="T39" s="61"/>
      <c r="U39" s="65"/>
      <c r="V39" s="65"/>
      <c r="W39" s="201"/>
      <c r="X39" s="351" t="s">
        <v>126</v>
      </c>
      <c r="Y39" s="352"/>
      <c r="Z39" s="352"/>
      <c r="AA39" s="352"/>
      <c r="AB39" s="353"/>
      <c r="AC39" s="317"/>
      <c r="AD39" s="198"/>
      <c r="AE39" s="198"/>
      <c r="AF39" s="198"/>
      <c r="AG39" s="198"/>
      <c r="AH39" s="198"/>
      <c r="AI39" s="318"/>
      <c r="AJ39" s="318"/>
      <c r="AK39" s="318"/>
      <c r="AL39" s="319"/>
      <c r="AM39" s="319"/>
    </row>
    <row r="40" spans="1:48" ht="14.25" thickBot="1">
      <c r="A40" s="63"/>
      <c r="B40" s="60"/>
      <c r="C40" s="149" t="s">
        <v>162</v>
      </c>
      <c r="D40" s="60"/>
      <c r="E40" s="64"/>
      <c r="F40" s="60"/>
      <c r="G40" s="60"/>
      <c r="H40" s="60"/>
      <c r="I40" s="60"/>
      <c r="J40" s="65"/>
      <c r="K40" s="65"/>
      <c r="L40" s="65"/>
      <c r="M40" s="65"/>
      <c r="N40" s="65"/>
      <c r="O40" s="66"/>
      <c r="P40" s="67"/>
      <c r="Q40" s="68"/>
      <c r="R40" s="68"/>
      <c r="S40" s="65"/>
      <c r="T40" s="61"/>
      <c r="U40" s="65"/>
      <c r="V40" s="65"/>
      <c r="W40" s="69"/>
      <c r="X40" s="320">
        <f>VLOOKUP(L10,助成上限額,5,FALSE)</f>
        <v>0</v>
      </c>
      <c r="Y40" s="321"/>
      <c r="Z40" s="321"/>
      <c r="AA40" s="322" t="s">
        <v>12</v>
      </c>
      <c r="AB40" s="323"/>
      <c r="AC40" s="317"/>
      <c r="AD40" s="198"/>
      <c r="AE40" s="328" t="s">
        <v>123</v>
      </c>
      <c r="AF40" s="329"/>
      <c r="AG40" s="329"/>
      <c r="AH40" s="330"/>
      <c r="AI40" s="324" t="str">
        <f>IF(OR(L10=A7, L10=A17,L10=A18,L10=A19,L10=A20,L10=A21,L10=A22,L10=A23),MIN(X40,ROUNDDOWN(H50/1000,0)),"")</f>
        <v/>
      </c>
      <c r="AJ40" s="325"/>
      <c r="AK40" s="325"/>
      <c r="AL40" s="326" t="s">
        <v>12</v>
      </c>
      <c r="AM40" s="327"/>
      <c r="AV40" s="3"/>
    </row>
    <row r="41" spans="1:48" ht="15" customHeight="1">
      <c r="A41" s="301" t="s">
        <v>110</v>
      </c>
      <c r="B41" s="302"/>
      <c r="C41" s="302"/>
      <c r="D41" s="302"/>
      <c r="E41" s="302"/>
      <c r="F41" s="302"/>
      <c r="G41" s="303"/>
      <c r="H41" s="302" t="s">
        <v>111</v>
      </c>
      <c r="I41" s="302"/>
      <c r="J41" s="302"/>
      <c r="K41" s="302"/>
      <c r="L41" s="302"/>
      <c r="M41" s="301" t="s">
        <v>7</v>
      </c>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3"/>
    </row>
    <row r="42" spans="1:48" ht="15" customHeight="1">
      <c r="A42" s="71" t="s">
        <v>163</v>
      </c>
      <c r="B42" s="72"/>
      <c r="C42" s="72"/>
      <c r="D42" s="72"/>
      <c r="E42" s="73"/>
      <c r="F42" s="73"/>
      <c r="G42" s="74"/>
      <c r="H42" s="290"/>
      <c r="I42" s="290"/>
      <c r="J42" s="290"/>
      <c r="K42" s="290"/>
      <c r="L42" s="290"/>
      <c r="M42" s="307"/>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9"/>
    </row>
    <row r="43" spans="1:48" ht="15" customHeight="1">
      <c r="A43" s="157" t="s">
        <v>171</v>
      </c>
      <c r="B43" s="72"/>
      <c r="C43" s="72"/>
      <c r="D43" s="72"/>
      <c r="E43" s="73"/>
      <c r="F43" s="73"/>
      <c r="G43" s="74"/>
      <c r="H43" s="290"/>
      <c r="I43" s="290"/>
      <c r="J43" s="290"/>
      <c r="K43" s="290"/>
      <c r="L43" s="290"/>
      <c r="M43" s="307"/>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9"/>
    </row>
    <row r="44" spans="1:48" ht="15" customHeight="1">
      <c r="A44" s="157" t="s">
        <v>116</v>
      </c>
      <c r="B44" s="72"/>
      <c r="C44" s="72"/>
      <c r="D44" s="72"/>
      <c r="E44" s="73"/>
      <c r="F44" s="73"/>
      <c r="G44" s="74"/>
      <c r="H44" s="290"/>
      <c r="I44" s="290"/>
      <c r="J44" s="290"/>
      <c r="K44" s="290"/>
      <c r="L44" s="290"/>
      <c r="M44" s="307"/>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9"/>
    </row>
    <row r="45" spans="1:48" ht="15" customHeight="1">
      <c r="A45" s="71" t="s">
        <v>117</v>
      </c>
      <c r="B45" s="72"/>
      <c r="C45" s="72"/>
      <c r="D45" s="72"/>
      <c r="E45" s="73"/>
      <c r="F45" s="73"/>
      <c r="G45" s="74"/>
      <c r="H45" s="290"/>
      <c r="I45" s="290"/>
      <c r="J45" s="290"/>
      <c r="K45" s="290"/>
      <c r="L45" s="290"/>
      <c r="M45" s="307"/>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9"/>
    </row>
    <row r="46" spans="1:48" ht="15" customHeight="1">
      <c r="A46" s="71" t="s">
        <v>115</v>
      </c>
      <c r="B46" s="72"/>
      <c r="C46" s="72"/>
      <c r="D46" s="72"/>
      <c r="E46" s="73"/>
      <c r="F46" s="73"/>
      <c r="G46" s="74"/>
      <c r="H46" s="290"/>
      <c r="I46" s="290"/>
      <c r="J46" s="290"/>
      <c r="K46" s="290"/>
      <c r="L46" s="290"/>
      <c r="M46" s="307"/>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9"/>
    </row>
    <row r="47" spans="1:48" ht="15" customHeight="1">
      <c r="A47" s="71" t="s">
        <v>118</v>
      </c>
      <c r="B47" s="72"/>
      <c r="C47" s="72"/>
      <c r="D47" s="72"/>
      <c r="E47" s="73"/>
      <c r="F47" s="73"/>
      <c r="G47" s="74"/>
      <c r="H47" s="290"/>
      <c r="I47" s="290"/>
      <c r="J47" s="290"/>
      <c r="K47" s="290"/>
      <c r="L47" s="290"/>
      <c r="M47" s="307"/>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9"/>
    </row>
    <row r="48" spans="1:48" ht="15" customHeight="1">
      <c r="A48" s="71" t="s">
        <v>119</v>
      </c>
      <c r="B48" s="75"/>
      <c r="C48" s="75"/>
      <c r="D48" s="75"/>
      <c r="E48" s="75"/>
      <c r="F48" s="75"/>
      <c r="G48" s="76"/>
      <c r="H48" s="290"/>
      <c r="I48" s="290"/>
      <c r="J48" s="290"/>
      <c r="K48" s="290"/>
      <c r="L48" s="290"/>
      <c r="M48" s="307"/>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9"/>
    </row>
    <row r="49" spans="1:46" ht="15" customHeight="1">
      <c r="A49" s="77" t="s">
        <v>120</v>
      </c>
      <c r="B49" s="78"/>
      <c r="C49" s="78"/>
      <c r="D49" s="78"/>
      <c r="E49" s="79"/>
      <c r="F49" s="79"/>
      <c r="G49" s="80"/>
      <c r="H49" s="300"/>
      <c r="I49" s="300"/>
      <c r="J49" s="300"/>
      <c r="K49" s="300"/>
      <c r="L49" s="300"/>
      <c r="M49" s="310"/>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2"/>
    </row>
    <row r="50" spans="1:46" ht="15" customHeight="1">
      <c r="A50" s="81" t="s">
        <v>16</v>
      </c>
      <c r="B50" s="82"/>
      <c r="C50" s="82"/>
      <c r="D50" s="82"/>
      <c r="E50" s="82"/>
      <c r="F50" s="82"/>
      <c r="G50" s="83"/>
      <c r="H50" s="295">
        <f>SUM(H42:L49)</f>
        <v>0</v>
      </c>
      <c r="I50" s="295"/>
      <c r="J50" s="295"/>
      <c r="K50" s="295"/>
      <c r="L50" s="296"/>
      <c r="M50" s="297"/>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9"/>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51"/>
      <c r="AI51" s="87"/>
      <c r="AJ51" s="87"/>
      <c r="AK51" s="87"/>
      <c r="AL51" s="87"/>
      <c r="AM51" s="87"/>
    </row>
    <row r="52" spans="1:46" s="3" customFormat="1" ht="19.5" customHeight="1" thickBot="1">
      <c r="A52" s="62" t="s">
        <v>198</v>
      </c>
      <c r="B52" s="60"/>
      <c r="C52" s="60"/>
      <c r="D52" s="60"/>
      <c r="E52" s="60"/>
      <c r="F52" s="60"/>
      <c r="G52" s="60"/>
      <c r="H52" s="60"/>
      <c r="I52" s="56"/>
      <c r="J52" s="61"/>
      <c r="K52" s="55"/>
      <c r="L52" s="57"/>
      <c r="M52" s="57"/>
      <c r="N52" s="57"/>
      <c r="O52" s="57"/>
      <c r="P52" s="57"/>
      <c r="Q52" s="57"/>
      <c r="R52" s="57"/>
      <c r="S52" s="57"/>
      <c r="T52" s="57"/>
      <c r="U52" s="57"/>
      <c r="V52" s="57"/>
      <c r="W52" s="57"/>
      <c r="X52" s="57"/>
      <c r="Y52" s="57"/>
      <c r="Z52" s="57"/>
      <c r="AA52" s="57"/>
      <c r="AB52" s="57"/>
      <c r="AC52" s="57"/>
      <c r="AD52" s="57"/>
      <c r="AE52" s="328" t="s">
        <v>125</v>
      </c>
      <c r="AF52" s="329"/>
      <c r="AG52" s="329"/>
      <c r="AH52" s="330"/>
      <c r="AI52" s="341">
        <f>IF(L10=A54,X54*AI54/1000,IF(L10=A55,X55*AI55/1000,IF(NOT(OR(L10=A54,L10=A55)),X53*AI53/1000)))</f>
        <v>20</v>
      </c>
      <c r="AJ52" s="342"/>
      <c r="AK52" s="342"/>
      <c r="AL52" s="326" t="s">
        <v>12</v>
      </c>
      <c r="AM52" s="327"/>
    </row>
    <row r="53" spans="1:46" s="3" customFormat="1" ht="15.75" customHeight="1">
      <c r="A53" s="333" t="s">
        <v>153</v>
      </c>
      <c r="B53" s="334"/>
      <c r="C53" s="334"/>
      <c r="D53" s="334"/>
      <c r="E53" s="334"/>
      <c r="F53" s="334"/>
      <c r="G53" s="334"/>
      <c r="H53" s="334"/>
      <c r="I53" s="334"/>
      <c r="J53" s="334"/>
      <c r="K53" s="334"/>
      <c r="L53" s="334"/>
      <c r="M53" s="334"/>
      <c r="N53" s="334"/>
      <c r="O53" s="334"/>
      <c r="P53" s="334"/>
      <c r="Q53" s="334"/>
      <c r="R53" s="334"/>
      <c r="S53" s="334"/>
      <c r="T53" s="334"/>
      <c r="U53" s="334"/>
      <c r="V53" s="334"/>
      <c r="W53" s="335"/>
      <c r="X53" s="346">
        <v>2000</v>
      </c>
      <c r="Y53" s="346"/>
      <c r="Z53" s="346"/>
      <c r="AA53" s="331" t="s">
        <v>23</v>
      </c>
      <c r="AB53" s="332"/>
      <c r="AC53" s="333" t="s">
        <v>24</v>
      </c>
      <c r="AD53" s="334"/>
      <c r="AE53" s="334"/>
      <c r="AF53" s="334"/>
      <c r="AG53" s="334"/>
      <c r="AH53" s="335"/>
      <c r="AI53" s="336">
        <v>10</v>
      </c>
      <c r="AJ53" s="337"/>
      <c r="AK53" s="337"/>
      <c r="AL53" s="343" t="s">
        <v>13</v>
      </c>
      <c r="AM53" s="344"/>
    </row>
    <row r="54" spans="1:46" s="3" customFormat="1" ht="15.75" customHeight="1">
      <c r="A54" s="333" t="s">
        <v>154</v>
      </c>
      <c r="B54" s="334"/>
      <c r="C54" s="334"/>
      <c r="D54" s="334"/>
      <c r="E54" s="334"/>
      <c r="F54" s="334"/>
      <c r="G54" s="334"/>
      <c r="H54" s="334"/>
      <c r="I54" s="334"/>
      <c r="J54" s="334"/>
      <c r="K54" s="334"/>
      <c r="L54" s="334"/>
      <c r="M54" s="334"/>
      <c r="N54" s="334"/>
      <c r="O54" s="334"/>
      <c r="P54" s="334"/>
      <c r="Q54" s="334"/>
      <c r="R54" s="334"/>
      <c r="S54" s="334"/>
      <c r="T54" s="334"/>
      <c r="U54" s="334"/>
      <c r="V54" s="334"/>
      <c r="W54" s="335"/>
      <c r="X54" s="346">
        <v>1500</v>
      </c>
      <c r="Y54" s="346"/>
      <c r="Z54" s="346"/>
      <c r="AA54" s="331" t="s">
        <v>23</v>
      </c>
      <c r="AB54" s="332"/>
      <c r="AC54" s="333" t="s">
        <v>24</v>
      </c>
      <c r="AD54" s="334"/>
      <c r="AE54" s="334"/>
      <c r="AF54" s="334"/>
      <c r="AG54" s="334"/>
      <c r="AH54" s="335"/>
      <c r="AI54" s="336"/>
      <c r="AJ54" s="337"/>
      <c r="AK54" s="337"/>
      <c r="AL54" s="338" t="s">
        <v>13</v>
      </c>
      <c r="AM54" s="339"/>
    </row>
    <row r="55" spans="1:46" s="3" customFormat="1" ht="15.75" customHeight="1">
      <c r="A55" s="333" t="s">
        <v>155</v>
      </c>
      <c r="B55" s="334"/>
      <c r="C55" s="334"/>
      <c r="D55" s="334"/>
      <c r="E55" s="334"/>
      <c r="F55" s="334"/>
      <c r="G55" s="334"/>
      <c r="H55" s="334"/>
      <c r="I55" s="334"/>
      <c r="J55" s="334"/>
      <c r="K55" s="334"/>
      <c r="L55" s="334"/>
      <c r="M55" s="334"/>
      <c r="N55" s="334"/>
      <c r="O55" s="334"/>
      <c r="P55" s="334"/>
      <c r="Q55" s="334"/>
      <c r="R55" s="334"/>
      <c r="S55" s="334"/>
      <c r="T55" s="334"/>
      <c r="U55" s="334"/>
      <c r="V55" s="334"/>
      <c r="W55" s="335"/>
      <c r="X55" s="346">
        <v>2500</v>
      </c>
      <c r="Y55" s="346"/>
      <c r="Z55" s="346"/>
      <c r="AA55" s="331" t="s">
        <v>23</v>
      </c>
      <c r="AB55" s="332"/>
      <c r="AC55" s="333" t="s">
        <v>24</v>
      </c>
      <c r="AD55" s="334"/>
      <c r="AE55" s="334"/>
      <c r="AF55" s="334"/>
      <c r="AG55" s="334"/>
      <c r="AH55" s="335"/>
      <c r="AI55" s="336"/>
      <c r="AJ55" s="337"/>
      <c r="AK55" s="337"/>
      <c r="AL55" s="338" t="s">
        <v>13</v>
      </c>
      <c r="AM55" s="339"/>
    </row>
    <row r="56" spans="1:46" s="3" customFormat="1" ht="7.5" customHeight="1" thickBot="1">
      <c r="A56" s="60"/>
      <c r="B56" s="60"/>
      <c r="C56" s="60"/>
      <c r="D56" s="60"/>
      <c r="E56" s="60"/>
      <c r="F56" s="60"/>
      <c r="G56" s="60"/>
      <c r="H56" s="60"/>
      <c r="I56" s="56"/>
      <c r="J56" s="61"/>
      <c r="K56" s="55"/>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row>
    <row r="57" spans="1:46" s="3" customFormat="1" ht="19.5" customHeight="1" thickBot="1">
      <c r="A57" s="62" t="s">
        <v>156</v>
      </c>
      <c r="B57" s="55"/>
      <c r="C57" s="60"/>
      <c r="D57" s="60"/>
      <c r="E57" s="60"/>
      <c r="F57" s="60"/>
      <c r="G57" s="60"/>
      <c r="H57" s="60"/>
      <c r="I57" s="56"/>
      <c r="J57" s="61"/>
      <c r="K57" s="55"/>
      <c r="L57" s="57"/>
      <c r="M57" s="57"/>
      <c r="N57" s="57"/>
      <c r="O57" s="58"/>
      <c r="P57" s="58"/>
      <c r="Q57" s="58"/>
      <c r="R57" s="58"/>
      <c r="S57" s="58"/>
      <c r="T57" s="88"/>
      <c r="U57" s="88"/>
      <c r="V57" s="88"/>
      <c r="W57" s="88"/>
      <c r="X57" s="351" t="s">
        <v>126</v>
      </c>
      <c r="Y57" s="352"/>
      <c r="Z57" s="352"/>
      <c r="AA57" s="352"/>
      <c r="AB57" s="353"/>
      <c r="AC57" s="354" t="s">
        <v>123</v>
      </c>
      <c r="AD57" s="100" t="s">
        <v>29</v>
      </c>
      <c r="AE57" s="101"/>
      <c r="AF57" s="101"/>
      <c r="AG57" s="101"/>
      <c r="AH57" s="106"/>
      <c r="AI57" s="324">
        <f>MIN(X58,ROUNDDOWN(H70/1000,0))</f>
        <v>0</v>
      </c>
      <c r="AJ57" s="325"/>
      <c r="AK57" s="325"/>
      <c r="AL57" s="326" t="s">
        <v>12</v>
      </c>
      <c r="AM57" s="327"/>
    </row>
    <row r="58" spans="1:46" s="3" customFormat="1" ht="12">
      <c r="A58" s="58"/>
      <c r="B58" s="150" t="s">
        <v>157</v>
      </c>
      <c r="C58" s="60"/>
      <c r="D58" s="60"/>
      <c r="E58" s="60"/>
      <c r="F58" s="60"/>
      <c r="G58" s="60"/>
      <c r="H58" s="60"/>
      <c r="I58" s="60"/>
      <c r="J58" s="60"/>
      <c r="K58" s="60"/>
      <c r="L58" s="60"/>
      <c r="M58" s="60"/>
      <c r="N58" s="60"/>
      <c r="O58" s="60"/>
      <c r="P58" s="60"/>
      <c r="Q58" s="60"/>
      <c r="R58" s="60"/>
      <c r="S58" s="60"/>
      <c r="T58" s="60"/>
      <c r="U58" s="60"/>
      <c r="V58" s="60"/>
      <c r="W58" s="60"/>
      <c r="X58" s="347">
        <f>VLOOKUP(L10,助成上限額,6,FALSE)</f>
        <v>200</v>
      </c>
      <c r="Y58" s="348"/>
      <c r="Z58" s="348"/>
      <c r="AA58" s="349" t="s">
        <v>12</v>
      </c>
      <c r="AB58" s="350"/>
      <c r="AC58" s="355"/>
      <c r="AD58" s="196" t="s">
        <v>25</v>
      </c>
      <c r="AE58" s="197"/>
      <c r="AF58" s="197"/>
      <c r="AG58" s="197"/>
      <c r="AH58" s="107"/>
      <c r="AI58" s="313">
        <v>0</v>
      </c>
      <c r="AJ58" s="314"/>
      <c r="AK58" s="314"/>
      <c r="AL58" s="315" t="s">
        <v>12</v>
      </c>
      <c r="AM58" s="316"/>
    </row>
    <row r="59" spans="1:46" s="3" customFormat="1" ht="12">
      <c r="A59" s="201" t="s">
        <v>129</v>
      </c>
      <c r="B59" s="60"/>
      <c r="C59" s="60"/>
      <c r="D59" s="60"/>
      <c r="E59" s="60"/>
      <c r="F59" s="60"/>
      <c r="G59" s="60"/>
      <c r="H59" s="60"/>
      <c r="I59" s="60"/>
      <c r="J59" s="60"/>
      <c r="K59" s="60"/>
      <c r="L59" s="60"/>
      <c r="M59" s="60"/>
      <c r="N59" s="60"/>
      <c r="O59" s="60"/>
      <c r="P59" s="60"/>
      <c r="Q59" s="60"/>
      <c r="R59" s="60"/>
      <c r="S59" s="60"/>
      <c r="T59" s="60"/>
      <c r="U59" s="60"/>
      <c r="V59" s="60"/>
      <c r="W59" s="60"/>
      <c r="X59" s="347" t="e">
        <f>VLOOKUP(L30,#REF!,5,FALSE)</f>
        <v>#REF!</v>
      </c>
      <c r="Y59" s="348"/>
      <c r="Z59" s="348"/>
      <c r="AA59" s="349"/>
      <c r="AB59" s="350"/>
      <c r="AC59" s="355"/>
      <c r="AD59" s="194" t="s">
        <v>26</v>
      </c>
      <c r="AE59" s="195"/>
      <c r="AF59" s="195"/>
      <c r="AG59" s="195"/>
      <c r="AH59" s="108"/>
      <c r="AI59" s="291">
        <f>SUM(AI57:AK58)</f>
        <v>0</v>
      </c>
      <c r="AJ59" s="292"/>
      <c r="AK59" s="292"/>
      <c r="AL59" s="293" t="s">
        <v>12</v>
      </c>
      <c r="AM59" s="294"/>
      <c r="AT59" s="4"/>
    </row>
    <row r="60" spans="1:46" ht="15" customHeight="1">
      <c r="A60" s="301" t="s">
        <v>110</v>
      </c>
      <c r="B60" s="302"/>
      <c r="C60" s="302"/>
      <c r="D60" s="302"/>
      <c r="E60" s="302"/>
      <c r="F60" s="302"/>
      <c r="G60" s="303"/>
      <c r="H60" s="302" t="s">
        <v>111</v>
      </c>
      <c r="I60" s="302"/>
      <c r="J60" s="302"/>
      <c r="K60" s="302"/>
      <c r="L60" s="302"/>
      <c r="M60" s="301" t="s">
        <v>7</v>
      </c>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3"/>
    </row>
    <row r="61" spans="1:46" ht="15" customHeight="1">
      <c r="A61" s="134" t="s">
        <v>112</v>
      </c>
      <c r="B61" s="135"/>
      <c r="C61" s="135"/>
      <c r="D61" s="135"/>
      <c r="E61" s="136"/>
      <c r="F61" s="136"/>
      <c r="G61" s="137"/>
      <c r="H61" s="345"/>
      <c r="I61" s="345"/>
      <c r="J61" s="345"/>
      <c r="K61" s="345"/>
      <c r="L61" s="345"/>
      <c r="M61" s="304"/>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6"/>
    </row>
    <row r="62" spans="1:46" ht="15" customHeight="1">
      <c r="A62" s="71" t="s">
        <v>113</v>
      </c>
      <c r="B62" s="72"/>
      <c r="C62" s="72"/>
      <c r="D62" s="72"/>
      <c r="E62" s="73"/>
      <c r="F62" s="73"/>
      <c r="G62" s="74"/>
      <c r="H62" s="290"/>
      <c r="I62" s="290"/>
      <c r="J62" s="290"/>
      <c r="K62" s="290"/>
      <c r="L62" s="290"/>
      <c r="M62" s="307"/>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9"/>
    </row>
    <row r="63" spans="1:46" ht="15" customHeight="1">
      <c r="A63" s="71" t="s">
        <v>114</v>
      </c>
      <c r="B63" s="72"/>
      <c r="C63" s="72"/>
      <c r="D63" s="72"/>
      <c r="E63" s="73"/>
      <c r="F63" s="73"/>
      <c r="G63" s="74"/>
      <c r="H63" s="290"/>
      <c r="I63" s="290"/>
      <c r="J63" s="290"/>
      <c r="K63" s="290"/>
      <c r="L63" s="290"/>
      <c r="M63" s="307"/>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9"/>
    </row>
    <row r="64" spans="1:46" ht="15" customHeight="1">
      <c r="A64" s="71" t="s">
        <v>115</v>
      </c>
      <c r="B64" s="72"/>
      <c r="C64" s="72"/>
      <c r="D64" s="72"/>
      <c r="E64" s="73"/>
      <c r="F64" s="73"/>
      <c r="G64" s="74"/>
      <c r="H64" s="290"/>
      <c r="I64" s="290"/>
      <c r="J64" s="290"/>
      <c r="K64" s="290"/>
      <c r="L64" s="290"/>
      <c r="M64" s="307"/>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9"/>
    </row>
    <row r="65" spans="1:39" ht="15" customHeight="1">
      <c r="A65" s="71" t="s">
        <v>116</v>
      </c>
      <c r="B65" s="72"/>
      <c r="C65" s="72"/>
      <c r="D65" s="72"/>
      <c r="E65" s="73"/>
      <c r="F65" s="73"/>
      <c r="G65" s="74"/>
      <c r="H65" s="290"/>
      <c r="I65" s="290"/>
      <c r="J65" s="290"/>
      <c r="K65" s="290"/>
      <c r="L65" s="290"/>
      <c r="M65" s="307"/>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9"/>
    </row>
    <row r="66" spans="1:39" ht="15" customHeight="1">
      <c r="A66" s="71" t="s">
        <v>117</v>
      </c>
      <c r="B66" s="72"/>
      <c r="C66" s="72"/>
      <c r="D66" s="72"/>
      <c r="E66" s="73"/>
      <c r="F66" s="73"/>
      <c r="G66" s="74"/>
      <c r="H66" s="290"/>
      <c r="I66" s="290"/>
      <c r="J66" s="290"/>
      <c r="K66" s="290"/>
      <c r="L66" s="290"/>
      <c r="M66" s="307"/>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9"/>
    </row>
    <row r="67" spans="1:39" ht="15" customHeight="1">
      <c r="A67" s="71" t="s">
        <v>118</v>
      </c>
      <c r="B67" s="72"/>
      <c r="C67" s="72"/>
      <c r="D67" s="72"/>
      <c r="E67" s="73"/>
      <c r="F67" s="73"/>
      <c r="G67" s="74"/>
      <c r="H67" s="290"/>
      <c r="I67" s="290"/>
      <c r="J67" s="290"/>
      <c r="K67" s="290"/>
      <c r="L67" s="290"/>
      <c r="M67" s="307"/>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9"/>
    </row>
    <row r="68" spans="1:39" ht="15" customHeight="1">
      <c r="A68" s="71" t="s">
        <v>119</v>
      </c>
      <c r="B68" s="75"/>
      <c r="C68" s="75"/>
      <c r="D68" s="75"/>
      <c r="E68" s="75"/>
      <c r="F68" s="75"/>
      <c r="G68" s="76"/>
      <c r="H68" s="290"/>
      <c r="I68" s="290"/>
      <c r="J68" s="290"/>
      <c r="K68" s="290"/>
      <c r="L68" s="290"/>
      <c r="M68" s="307"/>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9"/>
    </row>
    <row r="69" spans="1:39" ht="15" customHeight="1">
      <c r="A69" s="77" t="s">
        <v>120</v>
      </c>
      <c r="B69" s="78"/>
      <c r="C69" s="78"/>
      <c r="D69" s="78"/>
      <c r="E69" s="79"/>
      <c r="F69" s="79"/>
      <c r="G69" s="80"/>
      <c r="H69" s="300"/>
      <c r="I69" s="300"/>
      <c r="J69" s="300"/>
      <c r="K69" s="300"/>
      <c r="L69" s="300"/>
      <c r="M69" s="310"/>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2"/>
    </row>
    <row r="70" spans="1:39" ht="15" customHeight="1">
      <c r="A70" s="81" t="s">
        <v>16</v>
      </c>
      <c r="B70" s="89"/>
      <c r="C70" s="89"/>
      <c r="D70" s="89"/>
      <c r="E70" s="82"/>
      <c r="F70" s="82"/>
      <c r="G70" s="83"/>
      <c r="H70" s="295">
        <f>SUM(H61:L69)</f>
        <v>0</v>
      </c>
      <c r="I70" s="295"/>
      <c r="J70" s="295"/>
      <c r="K70" s="295"/>
      <c r="L70" s="296"/>
      <c r="M70" s="297"/>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9"/>
    </row>
    <row r="71" spans="1:39" ht="4.5" customHeight="1">
      <c r="A71" s="84"/>
      <c r="B71" s="84"/>
      <c r="C71" s="84"/>
      <c r="D71" s="84"/>
      <c r="E71" s="90"/>
      <c r="F71" s="90"/>
      <c r="G71" s="90"/>
      <c r="H71" s="90"/>
      <c r="I71" s="90"/>
      <c r="J71" s="92"/>
      <c r="K71" s="92"/>
      <c r="L71" s="92"/>
      <c r="M71" s="92"/>
      <c r="N71" s="92"/>
      <c r="O71" s="90"/>
      <c r="P71" s="90"/>
      <c r="Q71" s="90"/>
      <c r="R71" s="90"/>
      <c r="S71" s="90"/>
      <c r="T71" s="90"/>
      <c r="U71" s="90"/>
      <c r="V71" s="90"/>
      <c r="W71" s="90"/>
      <c r="X71" s="90"/>
      <c r="Y71" s="93"/>
      <c r="Z71" s="93"/>
      <c r="AA71" s="93"/>
      <c r="AB71" s="93"/>
      <c r="AC71" s="93"/>
      <c r="AD71" s="93"/>
      <c r="AE71" s="90"/>
      <c r="AF71" s="90"/>
      <c r="AG71" s="90"/>
      <c r="AH71" s="90"/>
      <c r="AI71" s="90"/>
      <c r="AJ71" s="90"/>
      <c r="AK71" s="90"/>
      <c r="AL71" s="90"/>
      <c r="AM71" s="90"/>
    </row>
    <row r="72" spans="1:39">
      <c r="A72" s="39" t="s">
        <v>161</v>
      </c>
      <c r="B72" s="91"/>
      <c r="C72" s="91"/>
      <c r="D72" s="91"/>
      <c r="E72" s="91"/>
      <c r="F72" s="91"/>
      <c r="G72" s="91"/>
      <c r="H72" s="91"/>
      <c r="I72" s="91"/>
      <c r="J72" s="91"/>
      <c r="K72" s="91"/>
      <c r="L72" s="91"/>
      <c r="M72" s="91"/>
      <c r="N72" s="91"/>
      <c r="O72" s="91"/>
      <c r="P72" s="91"/>
      <c r="Q72" s="91"/>
      <c r="R72" s="91"/>
      <c r="S72" s="91"/>
      <c r="T72" s="91"/>
      <c r="U72" s="91"/>
      <c r="V72" s="91"/>
      <c r="W72" s="91"/>
      <c r="X72" s="91"/>
      <c r="Y72" s="68"/>
      <c r="Z72" s="68"/>
      <c r="AA72" s="68"/>
      <c r="AB72" s="68"/>
      <c r="AC72" s="68"/>
      <c r="AD72" s="68"/>
      <c r="AE72" s="91"/>
      <c r="AF72" s="91"/>
      <c r="AG72" s="91"/>
      <c r="AH72" s="91"/>
      <c r="AI72" s="91"/>
      <c r="AJ72" s="91"/>
      <c r="AK72" s="91"/>
      <c r="AL72" s="91"/>
      <c r="AM72" s="91"/>
    </row>
  </sheetData>
  <sheetProtection algorithmName="SHA-512" hashValue="Ri9Ven1GlTdn4Nq194fJqwHZ3OjHV4jt+s+uwF4kSK1Nb1MAVXOzqW70bUriMsVb9VZoutvufUkYGgQoFRm0lg==" saltValue="dEmoVSXAya6+8uG0ZK8PRQ==" spinCount="100000" sheet="1" objects="1" scenarios="1"/>
  <mergeCells count="158">
    <mergeCell ref="H69:L69"/>
    <mergeCell ref="M69:AM69"/>
    <mergeCell ref="H70:L70"/>
    <mergeCell ref="M70:AM70"/>
    <mergeCell ref="H66:L66"/>
    <mergeCell ref="M66:AM66"/>
    <mergeCell ref="H67:L67"/>
    <mergeCell ref="M67:AM67"/>
    <mergeCell ref="H68:L68"/>
    <mergeCell ref="M68:AM68"/>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X57:AB57"/>
    <mergeCell ref="AC57:AC59"/>
    <mergeCell ref="AI57:AK57"/>
    <mergeCell ref="AL57:AM57"/>
    <mergeCell ref="X58:Z59"/>
    <mergeCell ref="AA58:AB59"/>
    <mergeCell ref="AI58:AK58"/>
    <mergeCell ref="AL58:AM58"/>
    <mergeCell ref="AI59:AK59"/>
    <mergeCell ref="AL59:AM59"/>
    <mergeCell ref="A55:W55"/>
    <mergeCell ref="X55:Z55"/>
    <mergeCell ref="AA55:AB55"/>
    <mergeCell ref="AC55:AH55"/>
    <mergeCell ref="AI55:AK55"/>
    <mergeCell ref="AL55:AM55"/>
    <mergeCell ref="A54:W54"/>
    <mergeCell ref="X54:Z54"/>
    <mergeCell ref="AA54:AB54"/>
    <mergeCell ref="AC54:AH54"/>
    <mergeCell ref="AI54:AK54"/>
    <mergeCell ref="AL54:AM54"/>
    <mergeCell ref="AE52:AH52"/>
    <mergeCell ref="AI52:AK52"/>
    <mergeCell ref="AL52:AM52"/>
    <mergeCell ref="A53:W53"/>
    <mergeCell ref="X53:Z53"/>
    <mergeCell ref="AA53:AB53"/>
    <mergeCell ref="AC53:AH53"/>
    <mergeCell ref="AI53:AK53"/>
    <mergeCell ref="AL53:AM53"/>
    <mergeCell ref="H48:L48"/>
    <mergeCell ref="M48:AM48"/>
    <mergeCell ref="H49:L49"/>
    <mergeCell ref="M49:AM49"/>
    <mergeCell ref="H50:L50"/>
    <mergeCell ref="M50:AM50"/>
    <mergeCell ref="H45:L45"/>
    <mergeCell ref="M45:AM45"/>
    <mergeCell ref="H46:L46"/>
    <mergeCell ref="M46:AM46"/>
    <mergeCell ref="H47:L47"/>
    <mergeCell ref="M47:AM47"/>
    <mergeCell ref="H42:L42"/>
    <mergeCell ref="M42:AM42"/>
    <mergeCell ref="H43:L43"/>
    <mergeCell ref="M43:AM43"/>
    <mergeCell ref="H44:L44"/>
    <mergeCell ref="M44:AM44"/>
    <mergeCell ref="AE40:AH40"/>
    <mergeCell ref="AI40:AK40"/>
    <mergeCell ref="AL40:AM40"/>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33:L33"/>
    <mergeCell ref="M33:AM33"/>
    <mergeCell ref="H34:L34"/>
    <mergeCell ref="M34:AM34"/>
    <mergeCell ref="H35:L35"/>
    <mergeCell ref="M35:AM35"/>
    <mergeCell ref="H30:L30"/>
    <mergeCell ref="M30:AM30"/>
    <mergeCell ref="H31:L31"/>
    <mergeCell ref="M31:AM31"/>
    <mergeCell ref="H32:L32"/>
    <mergeCell ref="M32:AM32"/>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s>
  <phoneticPr fontId="4"/>
  <conditionalFormatting sqref="AI52:AK52">
    <cfRule type="expression" dxfId="2" priority="1">
      <formula>INDIRECT(ADDRESS(ROW(),COLUMN()))=TRUNC(INDIRECT(ADDRESS(ROW(),COLUMN())))</formula>
    </cfRule>
  </conditionalFormatting>
  <dataValidations count="4">
    <dataValidation type="list" allowBlank="1" showInputMessage="1" showErrorMessage="1" sqref="X16:Z17" xr:uid="{00000000-0002-0000-0400-000000000000}">
      <formula1>"✔"</formula1>
    </dataValidation>
    <dataValidation imeMode="halfAlpha" allowBlank="1" showInputMessage="1" showErrorMessage="1" sqref="S24:V26 J24:N26 J39:N40 S39:V40" xr:uid="{00000000-0002-0000-0400-000001000000}"/>
    <dataValidation type="list" allowBlank="1" showInputMessage="1" showErrorMessage="1" sqref="L10:Y10" xr:uid="{00000000-0002-0000-0400-000002000000}">
      <formula1>提供サービス</formula1>
    </dataValidation>
    <dataValidation type="list" allowBlank="1" showInputMessage="1" showErrorMessage="1" sqref="D9:G9" xr:uid="{00000000-0002-0000-0400-000003000000}">
      <formula1>都道府県</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V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39" width="2.25" style="2"/>
    <col min="40" max="40" width="2.25" style="2" customWidth="1"/>
    <col min="41" max="47" width="5.625" style="2" hidden="1" customWidth="1"/>
    <col min="48" max="48" width="2.25" style="2" customWidth="1"/>
    <col min="49" max="57" width="2.25" style="2"/>
    <col min="58" max="58" width="9.125" style="2" bestFit="1" customWidth="1"/>
    <col min="59" max="16384" width="2.25" style="2"/>
  </cols>
  <sheetData>
    <row r="1" spans="1:48">
      <c r="A1" s="2" t="s">
        <v>146</v>
      </c>
    </row>
    <row r="2" spans="1:48" ht="7.5" customHeight="1"/>
    <row r="3" spans="1:48">
      <c r="A3" s="387" t="s">
        <v>203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9"/>
    </row>
    <row r="4" spans="1:48" ht="9"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8">
      <c r="A5" s="384" t="s">
        <v>52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6"/>
    </row>
    <row r="6" spans="1:48" ht="4.5" customHeight="1">
      <c r="A6" s="4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2"/>
    </row>
    <row r="7" spans="1:48" ht="17.25" customHeight="1">
      <c r="A7" s="301" t="s">
        <v>22</v>
      </c>
      <c r="B7" s="302"/>
      <c r="C7" s="302"/>
      <c r="D7" s="302"/>
      <c r="E7" s="302"/>
      <c r="F7" s="302"/>
      <c r="G7" s="303"/>
      <c r="H7" s="411" t="s">
        <v>359</v>
      </c>
      <c r="I7" s="412"/>
      <c r="J7" s="412"/>
      <c r="K7" s="412"/>
      <c r="L7" s="412"/>
      <c r="M7" s="412"/>
      <c r="N7" s="413"/>
      <c r="O7" s="301" t="s">
        <v>53</v>
      </c>
      <c r="P7" s="302"/>
      <c r="Q7" s="302"/>
      <c r="R7" s="302"/>
      <c r="S7" s="303"/>
      <c r="T7" s="414" t="s">
        <v>255</v>
      </c>
      <c r="U7" s="361"/>
      <c r="V7" s="361"/>
      <c r="W7" s="361"/>
      <c r="X7" s="361"/>
      <c r="Y7" s="361"/>
      <c r="Z7" s="361"/>
      <c r="AA7" s="361"/>
      <c r="AB7" s="361"/>
      <c r="AC7" s="361"/>
      <c r="AD7" s="361"/>
      <c r="AE7" s="361"/>
      <c r="AF7" s="361"/>
      <c r="AG7" s="361"/>
      <c r="AH7" s="361"/>
      <c r="AI7" s="361"/>
      <c r="AJ7" s="361"/>
      <c r="AK7" s="361"/>
      <c r="AL7" s="361"/>
      <c r="AM7" s="415"/>
    </row>
    <row r="8" spans="1:48">
      <c r="A8" s="390" t="s">
        <v>54</v>
      </c>
      <c r="B8" s="391"/>
      <c r="C8" s="392"/>
      <c r="D8" s="301" t="s">
        <v>55</v>
      </c>
      <c r="E8" s="302"/>
      <c r="F8" s="302"/>
      <c r="G8" s="303"/>
      <c r="H8" s="21" t="s">
        <v>56</v>
      </c>
      <c r="I8" s="21"/>
      <c r="J8" s="21"/>
      <c r="K8" s="21"/>
      <c r="L8" s="21"/>
      <c r="M8" s="21"/>
      <c r="N8" s="21"/>
      <c r="O8" s="21"/>
      <c r="P8" s="21"/>
      <c r="Q8" s="21"/>
      <c r="R8" s="21"/>
      <c r="S8" s="22"/>
      <c r="T8" s="390" t="s">
        <v>57</v>
      </c>
      <c r="U8" s="391"/>
      <c r="V8" s="392"/>
      <c r="W8" s="301" t="s">
        <v>4</v>
      </c>
      <c r="X8" s="302"/>
      <c r="Y8" s="302"/>
      <c r="Z8" s="302"/>
      <c r="AA8" s="302"/>
      <c r="AB8" s="302"/>
      <c r="AC8" s="302"/>
      <c r="AD8" s="302"/>
      <c r="AE8" s="302"/>
      <c r="AF8" s="303"/>
      <c r="AG8" s="399" t="s">
        <v>59</v>
      </c>
      <c r="AH8" s="400"/>
      <c r="AI8" s="400"/>
      <c r="AJ8" s="400"/>
      <c r="AK8" s="400"/>
      <c r="AL8" s="400"/>
      <c r="AM8" s="401"/>
    </row>
    <row r="9" spans="1:48" ht="17.25" customHeight="1">
      <c r="A9" s="393"/>
      <c r="B9" s="394"/>
      <c r="C9" s="395"/>
      <c r="D9" s="396" t="s">
        <v>92</v>
      </c>
      <c r="E9" s="397"/>
      <c r="F9" s="397"/>
      <c r="G9" s="398"/>
      <c r="H9" s="402" t="s">
        <v>245</v>
      </c>
      <c r="I9" s="403"/>
      <c r="J9" s="403"/>
      <c r="K9" s="403"/>
      <c r="L9" s="403"/>
      <c r="M9" s="403"/>
      <c r="N9" s="403"/>
      <c r="O9" s="403"/>
      <c r="P9" s="403"/>
      <c r="Q9" s="403"/>
      <c r="R9" s="403"/>
      <c r="S9" s="404"/>
      <c r="T9" s="393"/>
      <c r="U9" s="394"/>
      <c r="V9" s="395"/>
      <c r="W9" s="405" t="s">
        <v>360</v>
      </c>
      <c r="X9" s="406"/>
      <c r="Y9" s="406"/>
      <c r="Z9" s="406"/>
      <c r="AA9" s="406"/>
      <c r="AB9" s="406"/>
      <c r="AC9" s="406"/>
      <c r="AD9" s="406"/>
      <c r="AE9" s="406"/>
      <c r="AF9" s="407"/>
      <c r="AG9" s="408" t="s">
        <v>256</v>
      </c>
      <c r="AH9" s="409"/>
      <c r="AI9" s="409"/>
      <c r="AJ9" s="409"/>
      <c r="AK9" s="409"/>
      <c r="AL9" s="409"/>
      <c r="AM9" s="410"/>
    </row>
    <row r="10" spans="1:48" s="3" customFormat="1" ht="20.25" customHeight="1">
      <c r="A10" s="25" t="s">
        <v>121</v>
      </c>
      <c r="B10" s="23"/>
      <c r="C10" s="26"/>
      <c r="D10" s="26"/>
      <c r="E10" s="24"/>
      <c r="F10" s="24"/>
      <c r="G10" s="24"/>
      <c r="H10" s="24"/>
      <c r="I10" s="24"/>
      <c r="J10" s="24"/>
      <c r="K10" s="27"/>
      <c r="L10" s="368" t="s">
        <v>159</v>
      </c>
      <c r="M10" s="369"/>
      <c r="N10" s="369"/>
      <c r="O10" s="369"/>
      <c r="P10" s="369"/>
      <c r="Q10" s="369"/>
      <c r="R10" s="369"/>
      <c r="S10" s="369"/>
      <c r="T10" s="369"/>
      <c r="U10" s="369"/>
      <c r="V10" s="369"/>
      <c r="W10" s="369"/>
      <c r="X10" s="369"/>
      <c r="Y10" s="370"/>
      <c r="Z10" s="365" t="s">
        <v>43</v>
      </c>
      <c r="AA10" s="366"/>
      <c r="AB10" s="367"/>
      <c r="AC10" s="361"/>
      <c r="AD10" s="361"/>
      <c r="AE10" s="338" t="s">
        <v>13</v>
      </c>
      <c r="AF10" s="339"/>
      <c r="AG10" s="362" t="s">
        <v>128</v>
      </c>
      <c r="AH10" s="363"/>
      <c r="AI10" s="364"/>
      <c r="AJ10" s="361">
        <v>10</v>
      </c>
      <c r="AK10" s="361"/>
      <c r="AL10" s="338" t="s">
        <v>13</v>
      </c>
      <c r="AM10" s="339"/>
      <c r="AP10" s="356"/>
      <c r="AQ10" s="356"/>
      <c r="AR10" s="356"/>
      <c r="AS10" s="356"/>
      <c r="AT10" s="356"/>
      <c r="AU10" s="356"/>
    </row>
    <row r="11" spans="1:48" s="3" customFormat="1" ht="18" customHeight="1">
      <c r="A11" s="371" t="s">
        <v>6</v>
      </c>
      <c r="B11" s="372"/>
      <c r="C11" s="372"/>
      <c r="D11" s="372"/>
      <c r="E11" s="372"/>
      <c r="F11" s="372"/>
      <c r="G11" s="372"/>
      <c r="H11" s="373"/>
      <c r="I11" s="8"/>
      <c r="J11" s="44" t="s">
        <v>149</v>
      </c>
      <c r="K11" s="45"/>
      <c r="L11" s="46"/>
      <c r="M11" s="46"/>
      <c r="N11" s="46"/>
      <c r="O11" s="46"/>
      <c r="P11" s="46"/>
      <c r="Q11" s="46"/>
      <c r="R11" s="46"/>
      <c r="S11" s="46"/>
      <c r="T11" s="46"/>
      <c r="U11" s="46"/>
      <c r="V11" s="46"/>
      <c r="W11" s="46"/>
      <c r="X11" s="46"/>
      <c r="Y11" s="8"/>
      <c r="Z11" s="44" t="s">
        <v>150</v>
      </c>
      <c r="AA11" s="45"/>
      <c r="AB11" s="46"/>
      <c r="AC11" s="46"/>
      <c r="AD11" s="46"/>
      <c r="AE11" s="46"/>
      <c r="AF11" s="46"/>
      <c r="AG11" s="46"/>
      <c r="AH11" s="46"/>
      <c r="AI11" s="46"/>
      <c r="AJ11" s="46"/>
      <c r="AK11" s="46"/>
      <c r="AL11" s="46"/>
      <c r="AM11" s="50"/>
    </row>
    <row r="12" spans="1:48" s="3" customFormat="1" ht="18" customHeight="1">
      <c r="A12" s="374"/>
      <c r="B12" s="375"/>
      <c r="C12" s="375"/>
      <c r="D12" s="375"/>
      <c r="E12" s="375"/>
      <c r="F12" s="375"/>
      <c r="G12" s="375"/>
      <c r="H12" s="376"/>
      <c r="I12" s="13"/>
      <c r="J12" s="47" t="s">
        <v>47</v>
      </c>
      <c r="K12" s="48"/>
      <c r="L12" s="49"/>
      <c r="M12" s="49"/>
      <c r="N12" s="49"/>
      <c r="O12" s="49"/>
      <c r="P12" s="49"/>
      <c r="Q12" s="49"/>
      <c r="R12" s="49"/>
      <c r="S12" s="49"/>
      <c r="T12" s="49"/>
      <c r="U12" s="48"/>
      <c r="V12" s="49"/>
      <c r="W12" s="49"/>
      <c r="X12" s="49"/>
      <c r="Y12" s="7"/>
      <c r="Z12" s="51" t="s">
        <v>46</v>
      </c>
      <c r="AA12" s="48"/>
      <c r="AB12" s="49"/>
      <c r="AC12" s="49"/>
      <c r="AD12" s="49"/>
      <c r="AE12" s="49"/>
      <c r="AF12" s="49"/>
      <c r="AG12" s="49"/>
      <c r="AH12" s="49"/>
      <c r="AI12" s="49"/>
      <c r="AJ12" s="49"/>
      <c r="AK12" s="49"/>
      <c r="AL12" s="49"/>
      <c r="AM12" s="52"/>
    </row>
    <row r="13" spans="1:48" s="3" customFormat="1" ht="9" customHeight="1">
      <c r="A13" s="53"/>
      <c r="B13" s="213"/>
      <c r="C13" s="213"/>
      <c r="D13" s="213"/>
      <c r="E13" s="213"/>
      <c r="F13" s="213"/>
      <c r="G13" s="213"/>
      <c r="H13" s="213"/>
      <c r="I13" s="55"/>
      <c r="J13" s="56"/>
      <c r="K13" s="55"/>
      <c r="L13" s="57"/>
      <c r="M13" s="57"/>
      <c r="N13" s="57"/>
      <c r="O13" s="57"/>
      <c r="P13" s="57"/>
      <c r="Q13" s="57"/>
      <c r="R13" s="57"/>
      <c r="S13" s="57"/>
      <c r="T13" s="57"/>
      <c r="U13" s="58"/>
      <c r="V13" s="57"/>
      <c r="W13" s="57"/>
      <c r="X13" s="57"/>
      <c r="Y13" s="47"/>
      <c r="Z13" s="51"/>
      <c r="AA13" s="48"/>
      <c r="AB13" s="49"/>
      <c r="AC13" s="49"/>
      <c r="AD13" s="49"/>
      <c r="AE13" s="49"/>
      <c r="AF13" s="49"/>
      <c r="AG13" s="49"/>
      <c r="AH13" s="49"/>
      <c r="AI13" s="49"/>
      <c r="AJ13" s="49"/>
      <c r="AK13" s="49"/>
      <c r="AL13" s="57"/>
      <c r="AM13" s="59"/>
    </row>
    <row r="14" spans="1:48" s="3" customFormat="1" ht="12">
      <c r="A14" s="384" t="s">
        <v>107</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48" s="3" customFormat="1" ht="4.5" customHeight="1">
      <c r="A15" s="60"/>
      <c r="B15" s="60"/>
      <c r="C15" s="60"/>
      <c r="D15" s="60"/>
      <c r="E15" s="60"/>
      <c r="F15" s="60"/>
      <c r="G15" s="60"/>
      <c r="H15" s="60"/>
      <c r="I15" s="56"/>
      <c r="J15" s="61"/>
      <c r="K15" s="55"/>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8" s="3" customFormat="1" ht="19.5" customHeight="1">
      <c r="A16" s="417" t="s">
        <v>183</v>
      </c>
      <c r="B16" s="417"/>
      <c r="C16" s="417"/>
      <c r="D16" s="417"/>
      <c r="E16" s="417"/>
      <c r="F16" s="417"/>
      <c r="G16" s="417"/>
      <c r="H16" s="417"/>
      <c r="I16" s="417"/>
      <c r="J16" s="417"/>
      <c r="K16" s="417"/>
      <c r="L16" s="417"/>
      <c r="M16" s="417"/>
      <c r="N16" s="417"/>
      <c r="O16" s="417"/>
      <c r="P16" s="417"/>
      <c r="Q16" s="417"/>
      <c r="R16" s="417"/>
      <c r="S16" s="417"/>
      <c r="T16" s="417"/>
      <c r="U16" s="417"/>
      <c r="V16" s="417"/>
      <c r="W16" s="417"/>
      <c r="X16" s="416" t="s">
        <v>244</v>
      </c>
      <c r="Y16" s="416"/>
      <c r="Z16" s="416"/>
      <c r="AA16" s="418" t="s">
        <v>205</v>
      </c>
      <c r="AB16" s="419"/>
      <c r="AC16" s="419"/>
      <c r="AD16" s="419"/>
      <c r="AE16" s="419"/>
      <c r="AF16" s="419"/>
      <c r="AG16" s="419"/>
      <c r="AH16" s="419"/>
      <c r="AI16" s="419"/>
      <c r="AJ16" s="419"/>
      <c r="AK16" s="419"/>
      <c r="AL16" s="419"/>
      <c r="AM16" s="419"/>
    </row>
    <row r="17" spans="1:48" s="3" customFormat="1" ht="19.5" customHeight="1">
      <c r="A17" s="417" t="s">
        <v>122</v>
      </c>
      <c r="B17" s="417"/>
      <c r="C17" s="417"/>
      <c r="D17" s="417"/>
      <c r="E17" s="417"/>
      <c r="F17" s="417"/>
      <c r="G17" s="417"/>
      <c r="H17" s="417"/>
      <c r="I17" s="417"/>
      <c r="J17" s="417"/>
      <c r="K17" s="417"/>
      <c r="L17" s="417"/>
      <c r="M17" s="417"/>
      <c r="N17" s="417"/>
      <c r="O17" s="417"/>
      <c r="P17" s="417"/>
      <c r="Q17" s="417"/>
      <c r="R17" s="417"/>
      <c r="S17" s="417"/>
      <c r="T17" s="417"/>
      <c r="U17" s="417"/>
      <c r="V17" s="417"/>
      <c r="W17" s="417"/>
      <c r="X17" s="416" t="s">
        <v>244</v>
      </c>
      <c r="Y17" s="416"/>
      <c r="Z17" s="416"/>
      <c r="AA17" s="418" t="s">
        <v>108</v>
      </c>
      <c r="AB17" s="419"/>
      <c r="AC17" s="419"/>
      <c r="AD17" s="419"/>
      <c r="AE17" s="419"/>
      <c r="AF17" s="419"/>
      <c r="AG17" s="419"/>
      <c r="AH17" s="419"/>
      <c r="AI17" s="419"/>
      <c r="AJ17" s="419"/>
      <c r="AK17" s="419"/>
      <c r="AL17" s="419"/>
      <c r="AM17" s="419"/>
    </row>
    <row r="18" spans="1:48" s="3" customFormat="1" ht="9" customHeight="1">
      <c r="A18" s="60"/>
      <c r="B18" s="60"/>
      <c r="C18" s="60"/>
      <c r="D18" s="60"/>
      <c r="E18" s="60"/>
      <c r="F18" s="60"/>
      <c r="G18" s="60"/>
      <c r="H18" s="60"/>
      <c r="I18" s="56"/>
      <c r="J18" s="61"/>
      <c r="K18" s="55"/>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48" s="3" customFormat="1" ht="12">
      <c r="A19" s="384" t="s">
        <v>109</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48" s="3" customFormat="1" ht="6" customHeight="1" thickBot="1">
      <c r="A20" s="60"/>
      <c r="B20" s="60"/>
      <c r="C20" s="60"/>
      <c r="D20" s="60"/>
      <c r="E20" s="60"/>
      <c r="F20" s="60"/>
      <c r="G20" s="60"/>
      <c r="H20" s="60"/>
      <c r="I20" s="56"/>
      <c r="J20" s="61"/>
      <c r="K20" s="55"/>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48" s="3" customFormat="1" ht="19.5" customHeight="1" thickBot="1">
      <c r="A21" s="62" t="s">
        <v>165</v>
      </c>
      <c r="B21" s="60"/>
      <c r="C21" s="60"/>
      <c r="D21" s="60"/>
      <c r="E21" s="60"/>
      <c r="F21" s="60"/>
      <c r="G21" s="60"/>
      <c r="H21" s="60"/>
      <c r="I21" s="175" t="s">
        <v>143</v>
      </c>
      <c r="J21" s="61"/>
      <c r="K21" s="55"/>
      <c r="L21" s="57"/>
      <c r="M21" s="57"/>
      <c r="N21" s="57"/>
      <c r="O21" s="57"/>
      <c r="P21" s="57"/>
      <c r="Q21" s="57"/>
      <c r="R21" s="57"/>
      <c r="S21" s="57"/>
      <c r="T21" s="57"/>
      <c r="U21" s="57"/>
      <c r="V21" s="57"/>
      <c r="W21" s="57"/>
      <c r="X21" s="57"/>
      <c r="Y21" s="57"/>
      <c r="Z21" s="57"/>
      <c r="AA21" s="57"/>
      <c r="AB21" s="57"/>
      <c r="AC21" s="57"/>
      <c r="AD21" s="57"/>
      <c r="AE21" s="328" t="s">
        <v>124</v>
      </c>
      <c r="AF21" s="329"/>
      <c r="AG21" s="329"/>
      <c r="AH21" s="330"/>
      <c r="AI21" s="324">
        <f>(20*M22+5*V22)*10+ROUNDDOWN(AE22,0)</f>
        <v>500</v>
      </c>
      <c r="AJ21" s="325"/>
      <c r="AK21" s="325"/>
      <c r="AL21" s="326" t="s">
        <v>12</v>
      </c>
      <c r="AM21" s="327"/>
    </row>
    <row r="22" spans="1:48" s="3" customFormat="1" ht="19.5" customHeight="1">
      <c r="A22" s="28" t="s">
        <v>39</v>
      </c>
      <c r="B22" s="29"/>
      <c r="C22" s="30"/>
      <c r="D22" s="30"/>
      <c r="E22" s="30"/>
      <c r="F22" s="30"/>
      <c r="G22" s="31"/>
      <c r="H22" s="357" t="s">
        <v>40</v>
      </c>
      <c r="I22" s="358"/>
      <c r="J22" s="358"/>
      <c r="K22" s="358"/>
      <c r="L22" s="359"/>
      <c r="M22" s="360">
        <f>COUNTIFS(職員表!$H6:$H85,$H$7,職員表!$O6:$O85,20,職員表!$I6:$I85,個票4!$L$10)</f>
        <v>0</v>
      </c>
      <c r="N22" s="360"/>
      <c r="O22" s="360"/>
      <c r="P22" s="20" t="s">
        <v>13</v>
      </c>
      <c r="Q22" s="333" t="s">
        <v>42</v>
      </c>
      <c r="R22" s="334"/>
      <c r="S22" s="334"/>
      <c r="T22" s="334"/>
      <c r="U22" s="335"/>
      <c r="V22" s="360">
        <f>COUNTIFS(職員表!$H6:$H85,$H7,職員表!$O6:$O85,5,職員表!$I6:$I85,個票4!$L$10)</f>
        <v>10</v>
      </c>
      <c r="W22" s="360"/>
      <c r="X22" s="360"/>
      <c r="Y22" s="70" t="s">
        <v>13</v>
      </c>
      <c r="Z22" s="203" t="s">
        <v>144</v>
      </c>
      <c r="AA22" s="204"/>
      <c r="AB22" s="204"/>
      <c r="AC22" s="204"/>
      <c r="AD22" s="205"/>
      <c r="AE22" s="313"/>
      <c r="AF22" s="314"/>
      <c r="AG22" s="314"/>
      <c r="AH22" s="340" t="s">
        <v>12</v>
      </c>
      <c r="AI22" s="340"/>
      <c r="AJ22" s="142" t="s">
        <v>145</v>
      </c>
      <c r="AK22" s="49"/>
      <c r="AL22" s="49"/>
      <c r="AM22" s="52"/>
      <c r="AO22" s="3">
        <f>IF(M22=0,,"有")</f>
        <v>0</v>
      </c>
    </row>
    <row r="23" spans="1:48" s="3" customFormat="1" ht="7.5" customHeight="1" thickBot="1">
      <c r="A23" s="60"/>
      <c r="B23" s="60"/>
      <c r="C23" s="60"/>
      <c r="D23" s="60"/>
      <c r="E23" s="60"/>
      <c r="F23" s="60"/>
      <c r="G23" s="60"/>
      <c r="H23" s="60"/>
      <c r="I23" s="56"/>
      <c r="J23" s="61"/>
      <c r="K23" s="55"/>
      <c r="L23" s="57"/>
      <c r="M23" s="57"/>
      <c r="N23" s="57"/>
      <c r="O23" s="57"/>
      <c r="P23" s="57"/>
      <c r="Q23" s="57"/>
      <c r="R23" s="57"/>
      <c r="S23" s="57"/>
      <c r="T23" s="57"/>
      <c r="U23" s="57"/>
      <c r="V23" s="57"/>
      <c r="W23" s="57"/>
      <c r="X23" s="211"/>
      <c r="Y23" s="211"/>
      <c r="Z23" s="211"/>
      <c r="AA23" s="211"/>
      <c r="AB23" s="211"/>
      <c r="AC23" s="211"/>
      <c r="AD23" s="46"/>
      <c r="AE23" s="57"/>
      <c r="AF23" s="57"/>
      <c r="AG23" s="57"/>
      <c r="AH23" s="57"/>
      <c r="AI23" s="57"/>
      <c r="AJ23" s="57"/>
      <c r="AK23" s="57"/>
      <c r="AL23" s="57"/>
      <c r="AM23" s="57"/>
    </row>
    <row r="24" spans="1:48" ht="19.5" customHeight="1" thickBot="1">
      <c r="A24" s="63" t="s">
        <v>196</v>
      </c>
      <c r="B24" s="60"/>
      <c r="C24" s="213"/>
      <c r="D24" s="60"/>
      <c r="E24" s="64"/>
      <c r="F24" s="60"/>
      <c r="G24" s="60"/>
      <c r="H24" s="60"/>
      <c r="I24" s="60"/>
      <c r="J24" s="65"/>
      <c r="K24" s="65"/>
      <c r="L24" s="65"/>
      <c r="M24" s="65"/>
      <c r="N24" s="65"/>
      <c r="O24" s="66"/>
      <c r="P24" s="67"/>
      <c r="Q24" s="68"/>
      <c r="R24" s="68"/>
      <c r="S24" s="65"/>
      <c r="T24" s="61"/>
      <c r="U24" s="65"/>
      <c r="V24" s="65"/>
      <c r="W24" s="213"/>
      <c r="X24" s="377" t="s">
        <v>126</v>
      </c>
      <c r="Y24" s="378"/>
      <c r="Z24" s="378"/>
      <c r="AA24" s="378"/>
      <c r="AB24" s="379"/>
      <c r="AC24" s="355" t="s">
        <v>123</v>
      </c>
      <c r="AD24" s="100" t="s">
        <v>48</v>
      </c>
      <c r="AE24" s="101"/>
      <c r="AF24" s="101"/>
      <c r="AG24" s="102"/>
      <c r="AH24" s="101"/>
      <c r="AI24" s="324">
        <f>MIN(X25,ROUNDDOWN(H37/1000,0))</f>
        <v>70</v>
      </c>
      <c r="AJ24" s="325"/>
      <c r="AK24" s="325"/>
      <c r="AL24" s="326" t="s">
        <v>12</v>
      </c>
      <c r="AM24" s="327"/>
    </row>
    <row r="25" spans="1:48">
      <c r="A25" s="63"/>
      <c r="B25" s="60"/>
      <c r="C25" s="149" t="s">
        <v>151</v>
      </c>
      <c r="D25" s="60"/>
      <c r="E25" s="64"/>
      <c r="F25" s="60"/>
      <c r="G25" s="60"/>
      <c r="H25" s="60"/>
      <c r="I25" s="60"/>
      <c r="J25" s="65"/>
      <c r="K25" s="65"/>
      <c r="L25" s="65"/>
      <c r="M25" s="65"/>
      <c r="N25" s="65"/>
      <c r="O25" s="66"/>
      <c r="P25" s="67"/>
      <c r="Q25" s="68"/>
      <c r="R25" s="68"/>
      <c r="S25" s="65"/>
      <c r="T25" s="61"/>
      <c r="U25" s="65"/>
      <c r="V25" s="65"/>
      <c r="W25" s="69"/>
      <c r="X25" s="380">
        <f>VLOOKUP(L10,助成上限額,2,FALSE)</f>
        <v>115</v>
      </c>
      <c r="Y25" s="381"/>
      <c r="Z25" s="381"/>
      <c r="AA25" s="382" t="s">
        <v>12</v>
      </c>
      <c r="AB25" s="383"/>
      <c r="AC25" s="355"/>
      <c r="AD25" s="208" t="s">
        <v>25</v>
      </c>
      <c r="AE25" s="103"/>
      <c r="AF25" s="103"/>
      <c r="AG25" s="103"/>
      <c r="AH25" s="105"/>
      <c r="AI25" s="313"/>
      <c r="AJ25" s="314"/>
      <c r="AK25" s="314"/>
      <c r="AL25" s="315" t="s">
        <v>12</v>
      </c>
      <c r="AM25" s="316"/>
      <c r="AV25" s="3"/>
    </row>
    <row r="26" spans="1:48">
      <c r="A26" s="213" t="s">
        <v>152</v>
      </c>
      <c r="B26" s="60"/>
      <c r="C26" s="213"/>
      <c r="D26" s="60"/>
      <c r="E26" s="64"/>
      <c r="F26" s="60"/>
      <c r="G26" s="60"/>
      <c r="H26" s="60"/>
      <c r="I26" s="60"/>
      <c r="J26" s="65"/>
      <c r="K26" s="65"/>
      <c r="L26" s="65"/>
      <c r="M26" s="65"/>
      <c r="N26" s="65"/>
      <c r="O26" s="66"/>
      <c r="P26" s="67"/>
      <c r="Q26" s="68"/>
      <c r="R26" s="68"/>
      <c r="S26" s="65"/>
      <c r="T26" s="61"/>
      <c r="U26" s="65"/>
      <c r="V26" s="65"/>
      <c r="W26" s="69"/>
      <c r="X26" s="380"/>
      <c r="Y26" s="381"/>
      <c r="Z26" s="381"/>
      <c r="AA26" s="382"/>
      <c r="AB26" s="383"/>
      <c r="AC26" s="355"/>
      <c r="AD26" s="206" t="s">
        <v>26</v>
      </c>
      <c r="AE26" s="104"/>
      <c r="AF26" s="104"/>
      <c r="AG26" s="104"/>
      <c r="AH26" s="202"/>
      <c r="AI26" s="291">
        <f>SUM(AI24:AK25)</f>
        <v>70</v>
      </c>
      <c r="AJ26" s="292"/>
      <c r="AK26" s="292"/>
      <c r="AL26" s="293" t="s">
        <v>12</v>
      </c>
      <c r="AM26" s="294"/>
    </row>
    <row r="27" spans="1:48" ht="15" customHeight="1">
      <c r="A27" s="301" t="s">
        <v>110</v>
      </c>
      <c r="B27" s="302"/>
      <c r="C27" s="302"/>
      <c r="D27" s="302"/>
      <c r="E27" s="302"/>
      <c r="F27" s="302"/>
      <c r="G27" s="303"/>
      <c r="H27" s="302" t="s">
        <v>111</v>
      </c>
      <c r="I27" s="302"/>
      <c r="J27" s="302"/>
      <c r="K27" s="302"/>
      <c r="L27" s="302"/>
      <c r="M27" s="301" t="s">
        <v>7</v>
      </c>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3"/>
    </row>
    <row r="28" spans="1:48" ht="15" customHeight="1">
      <c r="A28" s="134" t="s">
        <v>112</v>
      </c>
      <c r="B28" s="135"/>
      <c r="C28" s="135"/>
      <c r="D28" s="135"/>
      <c r="E28" s="136"/>
      <c r="F28" s="136"/>
      <c r="G28" s="137"/>
      <c r="H28" s="345"/>
      <c r="I28" s="345"/>
      <c r="J28" s="345"/>
      <c r="K28" s="345"/>
      <c r="L28" s="345"/>
      <c r="M28" s="304"/>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row>
    <row r="29" spans="1:48" ht="15" customHeight="1">
      <c r="A29" s="71" t="s">
        <v>113</v>
      </c>
      <c r="B29" s="72"/>
      <c r="C29" s="72"/>
      <c r="D29" s="72"/>
      <c r="E29" s="73"/>
      <c r="F29" s="73"/>
      <c r="G29" s="74"/>
      <c r="H29" s="290"/>
      <c r="I29" s="290"/>
      <c r="J29" s="290"/>
      <c r="K29" s="290"/>
      <c r="L29" s="290"/>
      <c r="M29" s="307"/>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9"/>
    </row>
    <row r="30" spans="1:48" ht="15" customHeight="1">
      <c r="A30" s="71" t="s">
        <v>114</v>
      </c>
      <c r="B30" s="72"/>
      <c r="C30" s="72"/>
      <c r="D30" s="72"/>
      <c r="E30" s="73"/>
      <c r="F30" s="73"/>
      <c r="G30" s="74"/>
      <c r="H30" s="290"/>
      <c r="I30" s="290"/>
      <c r="J30" s="290"/>
      <c r="K30" s="290"/>
      <c r="L30" s="290"/>
      <c r="M30" s="307"/>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9"/>
    </row>
    <row r="31" spans="1:48" ht="15" customHeight="1">
      <c r="A31" s="71" t="s">
        <v>115</v>
      </c>
      <c r="B31" s="72"/>
      <c r="C31" s="72"/>
      <c r="D31" s="72"/>
      <c r="E31" s="73"/>
      <c r="F31" s="73"/>
      <c r="G31" s="74"/>
      <c r="H31" s="290"/>
      <c r="I31" s="290"/>
      <c r="J31" s="290"/>
      <c r="K31" s="290"/>
      <c r="L31" s="290"/>
      <c r="M31" s="307"/>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9"/>
    </row>
    <row r="32" spans="1:48" ht="15" customHeight="1">
      <c r="A32" s="71" t="s">
        <v>116</v>
      </c>
      <c r="B32" s="72"/>
      <c r="C32" s="72"/>
      <c r="D32" s="72"/>
      <c r="E32" s="73"/>
      <c r="F32" s="73"/>
      <c r="G32" s="74"/>
      <c r="H32" s="290">
        <v>70000</v>
      </c>
      <c r="I32" s="290"/>
      <c r="J32" s="290"/>
      <c r="K32" s="290"/>
      <c r="L32" s="290"/>
      <c r="M32" s="307" t="s">
        <v>356</v>
      </c>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row>
    <row r="33" spans="1:48" ht="15" customHeight="1">
      <c r="A33" s="71" t="s">
        <v>117</v>
      </c>
      <c r="B33" s="72"/>
      <c r="C33" s="72"/>
      <c r="D33" s="72"/>
      <c r="E33" s="73"/>
      <c r="F33" s="73"/>
      <c r="G33" s="74"/>
      <c r="H33" s="290"/>
      <c r="I33" s="290"/>
      <c r="J33" s="290"/>
      <c r="K33" s="290"/>
      <c r="L33" s="290"/>
      <c r="M33" s="307"/>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V33" s="3"/>
    </row>
    <row r="34" spans="1:48" ht="15" customHeight="1">
      <c r="A34" s="71" t="s">
        <v>118</v>
      </c>
      <c r="B34" s="72"/>
      <c r="C34" s="72"/>
      <c r="D34" s="72"/>
      <c r="E34" s="73"/>
      <c r="F34" s="73"/>
      <c r="G34" s="74"/>
      <c r="H34" s="290"/>
      <c r="I34" s="290"/>
      <c r="J34" s="290"/>
      <c r="K34" s="290"/>
      <c r="L34" s="290"/>
      <c r="M34" s="307"/>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row>
    <row r="35" spans="1:48" ht="15" customHeight="1">
      <c r="A35" s="71" t="s">
        <v>119</v>
      </c>
      <c r="B35" s="75"/>
      <c r="C35" s="75"/>
      <c r="D35" s="75"/>
      <c r="E35" s="75"/>
      <c r="F35" s="75"/>
      <c r="G35" s="76"/>
      <c r="H35" s="290"/>
      <c r="I35" s="290"/>
      <c r="J35" s="290"/>
      <c r="K35" s="290"/>
      <c r="L35" s="290"/>
      <c r="M35" s="307"/>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row>
    <row r="36" spans="1:48" ht="15" customHeight="1">
      <c r="A36" s="77" t="s">
        <v>120</v>
      </c>
      <c r="B36" s="78"/>
      <c r="C36" s="78"/>
      <c r="D36" s="78"/>
      <c r="E36" s="79"/>
      <c r="F36" s="79"/>
      <c r="G36" s="80"/>
      <c r="H36" s="300"/>
      <c r="I36" s="300"/>
      <c r="J36" s="300"/>
      <c r="K36" s="300"/>
      <c r="L36" s="300"/>
      <c r="M36" s="310"/>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row>
    <row r="37" spans="1:48" ht="15" customHeight="1">
      <c r="A37" s="81" t="s">
        <v>16</v>
      </c>
      <c r="B37" s="82"/>
      <c r="C37" s="82"/>
      <c r="D37" s="82"/>
      <c r="E37" s="82"/>
      <c r="F37" s="82"/>
      <c r="G37" s="83"/>
      <c r="H37" s="295">
        <f>SUM(H28:L36)</f>
        <v>70000</v>
      </c>
      <c r="I37" s="295"/>
      <c r="J37" s="295"/>
      <c r="K37" s="295"/>
      <c r="L37" s="296"/>
      <c r="M37" s="297"/>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9"/>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52"/>
      <c r="AI38" s="87"/>
      <c r="AJ38" s="87"/>
      <c r="AK38" s="87"/>
      <c r="AL38" s="87"/>
      <c r="AM38" s="87"/>
    </row>
    <row r="39" spans="1:48" ht="19.5" customHeight="1" thickBot="1">
      <c r="A39" s="63" t="s">
        <v>197</v>
      </c>
      <c r="B39" s="60"/>
      <c r="C39" s="213"/>
      <c r="D39" s="60"/>
      <c r="E39" s="64"/>
      <c r="F39" s="60"/>
      <c r="G39" s="60"/>
      <c r="H39" s="60"/>
      <c r="I39" s="60"/>
      <c r="J39" s="65"/>
      <c r="K39" s="65"/>
      <c r="L39" s="65"/>
      <c r="M39" s="65"/>
      <c r="N39" s="65"/>
      <c r="O39" s="66"/>
      <c r="P39" s="67"/>
      <c r="Q39" s="68"/>
      <c r="R39" s="68"/>
      <c r="S39" s="65"/>
      <c r="T39" s="61"/>
      <c r="U39" s="65"/>
      <c r="V39" s="65"/>
      <c r="W39" s="213"/>
      <c r="X39" s="351" t="s">
        <v>126</v>
      </c>
      <c r="Y39" s="352"/>
      <c r="Z39" s="352"/>
      <c r="AA39" s="352"/>
      <c r="AB39" s="353"/>
      <c r="AC39" s="317"/>
      <c r="AD39" s="210"/>
      <c r="AE39" s="210"/>
      <c r="AF39" s="210"/>
      <c r="AG39" s="210"/>
      <c r="AH39" s="210"/>
      <c r="AI39" s="318"/>
      <c r="AJ39" s="318"/>
      <c r="AK39" s="318"/>
      <c r="AL39" s="319"/>
      <c r="AM39" s="319"/>
    </row>
    <row r="40" spans="1:48" ht="14.25" thickBot="1">
      <c r="A40" s="63"/>
      <c r="B40" s="60"/>
      <c r="C40" s="149" t="s">
        <v>162</v>
      </c>
      <c r="D40" s="60"/>
      <c r="E40" s="64"/>
      <c r="F40" s="60"/>
      <c r="G40" s="60"/>
      <c r="H40" s="60"/>
      <c r="I40" s="60"/>
      <c r="J40" s="65"/>
      <c r="K40" s="65"/>
      <c r="L40" s="65"/>
      <c r="M40" s="65"/>
      <c r="N40" s="65"/>
      <c r="O40" s="66"/>
      <c r="P40" s="67"/>
      <c r="Q40" s="68"/>
      <c r="R40" s="68"/>
      <c r="S40" s="65"/>
      <c r="T40" s="61"/>
      <c r="U40" s="65"/>
      <c r="V40" s="65"/>
      <c r="W40" s="69"/>
      <c r="X40" s="320">
        <f>VLOOKUP(L10,助成上限額,5,FALSE)</f>
        <v>0</v>
      </c>
      <c r="Y40" s="321"/>
      <c r="Z40" s="321"/>
      <c r="AA40" s="322" t="s">
        <v>12</v>
      </c>
      <c r="AB40" s="323"/>
      <c r="AC40" s="317"/>
      <c r="AD40" s="210"/>
      <c r="AE40" s="328" t="s">
        <v>123</v>
      </c>
      <c r="AF40" s="329"/>
      <c r="AG40" s="329"/>
      <c r="AH40" s="330"/>
      <c r="AI40" s="324" t="str">
        <f>IF(OR(L10=A7, L10=A17,L10=A18,L10=A19,L10=A20,L10=A21,L10=A22,L10=A23),MIN(X40,ROUNDDOWN(H50/1000,0)),"")</f>
        <v/>
      </c>
      <c r="AJ40" s="325"/>
      <c r="AK40" s="325"/>
      <c r="AL40" s="326" t="s">
        <v>12</v>
      </c>
      <c r="AM40" s="327"/>
      <c r="AV40" s="3"/>
    </row>
    <row r="41" spans="1:48" ht="15" customHeight="1">
      <c r="A41" s="301" t="s">
        <v>110</v>
      </c>
      <c r="B41" s="302"/>
      <c r="C41" s="302"/>
      <c r="D41" s="302"/>
      <c r="E41" s="302"/>
      <c r="F41" s="302"/>
      <c r="G41" s="303"/>
      <c r="H41" s="302" t="s">
        <v>111</v>
      </c>
      <c r="I41" s="302"/>
      <c r="J41" s="302"/>
      <c r="K41" s="302"/>
      <c r="L41" s="302"/>
      <c r="M41" s="301" t="s">
        <v>7</v>
      </c>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3"/>
    </row>
    <row r="42" spans="1:48" ht="15" customHeight="1">
      <c r="A42" s="71" t="s">
        <v>163</v>
      </c>
      <c r="B42" s="72"/>
      <c r="C42" s="72"/>
      <c r="D42" s="72"/>
      <c r="E42" s="73"/>
      <c r="F42" s="73"/>
      <c r="G42" s="74"/>
      <c r="H42" s="290"/>
      <c r="I42" s="290"/>
      <c r="J42" s="290"/>
      <c r="K42" s="290"/>
      <c r="L42" s="290"/>
      <c r="M42" s="307"/>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9"/>
    </row>
    <row r="43" spans="1:48" ht="15" customHeight="1">
      <c r="A43" s="157" t="s">
        <v>171</v>
      </c>
      <c r="B43" s="72"/>
      <c r="C43" s="72"/>
      <c r="D43" s="72"/>
      <c r="E43" s="73"/>
      <c r="F43" s="73"/>
      <c r="G43" s="74"/>
      <c r="H43" s="290"/>
      <c r="I43" s="290"/>
      <c r="J43" s="290"/>
      <c r="K43" s="290"/>
      <c r="L43" s="290"/>
      <c r="M43" s="307"/>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9"/>
    </row>
    <row r="44" spans="1:48" ht="15" customHeight="1">
      <c r="A44" s="157" t="s">
        <v>116</v>
      </c>
      <c r="B44" s="72"/>
      <c r="C44" s="72"/>
      <c r="D44" s="72"/>
      <c r="E44" s="73"/>
      <c r="F44" s="73"/>
      <c r="G44" s="74"/>
      <c r="H44" s="290"/>
      <c r="I44" s="290"/>
      <c r="J44" s="290"/>
      <c r="K44" s="290"/>
      <c r="L44" s="290"/>
      <c r="M44" s="307"/>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9"/>
    </row>
    <row r="45" spans="1:48" ht="15" customHeight="1">
      <c r="A45" s="71" t="s">
        <v>117</v>
      </c>
      <c r="B45" s="72"/>
      <c r="C45" s="72"/>
      <c r="D45" s="72"/>
      <c r="E45" s="73"/>
      <c r="F45" s="73"/>
      <c r="G45" s="74"/>
      <c r="H45" s="290"/>
      <c r="I45" s="290"/>
      <c r="J45" s="290"/>
      <c r="K45" s="290"/>
      <c r="L45" s="290"/>
      <c r="M45" s="307"/>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9"/>
    </row>
    <row r="46" spans="1:48" ht="15" customHeight="1">
      <c r="A46" s="71" t="s">
        <v>115</v>
      </c>
      <c r="B46" s="72"/>
      <c r="C46" s="72"/>
      <c r="D46" s="72"/>
      <c r="E46" s="73"/>
      <c r="F46" s="73"/>
      <c r="G46" s="74"/>
      <c r="H46" s="290"/>
      <c r="I46" s="290"/>
      <c r="J46" s="290"/>
      <c r="K46" s="290"/>
      <c r="L46" s="290"/>
      <c r="M46" s="307"/>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9"/>
    </row>
    <row r="47" spans="1:48" ht="15" customHeight="1">
      <c r="A47" s="71" t="s">
        <v>118</v>
      </c>
      <c r="B47" s="72"/>
      <c r="C47" s="72"/>
      <c r="D47" s="72"/>
      <c r="E47" s="73"/>
      <c r="F47" s="73"/>
      <c r="G47" s="74"/>
      <c r="H47" s="290"/>
      <c r="I47" s="290"/>
      <c r="J47" s="290"/>
      <c r="K47" s="290"/>
      <c r="L47" s="290"/>
      <c r="M47" s="307"/>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9"/>
    </row>
    <row r="48" spans="1:48" ht="15" customHeight="1">
      <c r="A48" s="71" t="s">
        <v>119</v>
      </c>
      <c r="B48" s="75"/>
      <c r="C48" s="75"/>
      <c r="D48" s="75"/>
      <c r="E48" s="75"/>
      <c r="F48" s="75"/>
      <c r="G48" s="76"/>
      <c r="H48" s="290"/>
      <c r="I48" s="290"/>
      <c r="J48" s="290"/>
      <c r="K48" s="290"/>
      <c r="L48" s="290"/>
      <c r="M48" s="307"/>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9"/>
    </row>
    <row r="49" spans="1:46" ht="15" customHeight="1">
      <c r="A49" s="77" t="s">
        <v>120</v>
      </c>
      <c r="B49" s="78"/>
      <c r="C49" s="78"/>
      <c r="D49" s="78"/>
      <c r="E49" s="79"/>
      <c r="F49" s="79"/>
      <c r="G49" s="80"/>
      <c r="H49" s="300"/>
      <c r="I49" s="300"/>
      <c r="J49" s="300"/>
      <c r="K49" s="300"/>
      <c r="L49" s="300"/>
      <c r="M49" s="310"/>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2"/>
    </row>
    <row r="50" spans="1:46" ht="15" customHeight="1">
      <c r="A50" s="81" t="s">
        <v>16</v>
      </c>
      <c r="B50" s="82"/>
      <c r="C50" s="82"/>
      <c r="D50" s="82"/>
      <c r="E50" s="82"/>
      <c r="F50" s="82"/>
      <c r="G50" s="83"/>
      <c r="H50" s="295">
        <f>SUM(H42:L49)</f>
        <v>0</v>
      </c>
      <c r="I50" s="295"/>
      <c r="J50" s="295"/>
      <c r="K50" s="295"/>
      <c r="L50" s="296"/>
      <c r="M50" s="297"/>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9"/>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51"/>
      <c r="AI51" s="87"/>
      <c r="AJ51" s="87"/>
      <c r="AK51" s="87"/>
      <c r="AL51" s="87"/>
      <c r="AM51" s="87"/>
    </row>
    <row r="52" spans="1:46" s="3" customFormat="1" ht="19.5" customHeight="1" thickBot="1">
      <c r="A52" s="62" t="s">
        <v>198</v>
      </c>
      <c r="B52" s="60"/>
      <c r="C52" s="60"/>
      <c r="D52" s="60"/>
      <c r="E52" s="60"/>
      <c r="F52" s="60"/>
      <c r="G52" s="60"/>
      <c r="H52" s="60"/>
      <c r="I52" s="56"/>
      <c r="J52" s="61"/>
      <c r="K52" s="55"/>
      <c r="L52" s="57"/>
      <c r="M52" s="57"/>
      <c r="N52" s="57"/>
      <c r="O52" s="57"/>
      <c r="P52" s="57"/>
      <c r="Q52" s="57"/>
      <c r="R52" s="57"/>
      <c r="S52" s="57"/>
      <c r="T52" s="57"/>
      <c r="U52" s="57"/>
      <c r="V52" s="57"/>
      <c r="W52" s="57"/>
      <c r="X52" s="57"/>
      <c r="Y52" s="57"/>
      <c r="Z52" s="57"/>
      <c r="AA52" s="57"/>
      <c r="AB52" s="57"/>
      <c r="AC52" s="57"/>
      <c r="AD52" s="57"/>
      <c r="AE52" s="328" t="s">
        <v>125</v>
      </c>
      <c r="AF52" s="329"/>
      <c r="AG52" s="329"/>
      <c r="AH52" s="330"/>
      <c r="AI52" s="341">
        <f>IF(L10=A54,X54*AI54/1000,IF(L10=A55,X55*AI55/1000,IF(NOT(OR(L10=A54,L10=A55)),X53*AI53/1000)))</f>
        <v>6</v>
      </c>
      <c r="AJ52" s="342"/>
      <c r="AK52" s="342"/>
      <c r="AL52" s="326" t="s">
        <v>12</v>
      </c>
      <c r="AM52" s="327"/>
    </row>
    <row r="53" spans="1:46" s="3" customFormat="1" ht="15.75" customHeight="1">
      <c r="A53" s="333" t="s">
        <v>153</v>
      </c>
      <c r="B53" s="334"/>
      <c r="C53" s="334"/>
      <c r="D53" s="334"/>
      <c r="E53" s="334"/>
      <c r="F53" s="334"/>
      <c r="G53" s="334"/>
      <c r="H53" s="334"/>
      <c r="I53" s="334"/>
      <c r="J53" s="334"/>
      <c r="K53" s="334"/>
      <c r="L53" s="334"/>
      <c r="M53" s="334"/>
      <c r="N53" s="334"/>
      <c r="O53" s="334"/>
      <c r="P53" s="334"/>
      <c r="Q53" s="334"/>
      <c r="R53" s="334"/>
      <c r="S53" s="334"/>
      <c r="T53" s="334"/>
      <c r="U53" s="334"/>
      <c r="V53" s="334"/>
      <c r="W53" s="335"/>
      <c r="X53" s="346">
        <v>2000</v>
      </c>
      <c r="Y53" s="346"/>
      <c r="Z53" s="346"/>
      <c r="AA53" s="331" t="s">
        <v>23</v>
      </c>
      <c r="AB53" s="332"/>
      <c r="AC53" s="333" t="s">
        <v>24</v>
      </c>
      <c r="AD53" s="334"/>
      <c r="AE53" s="334"/>
      <c r="AF53" s="334"/>
      <c r="AG53" s="334"/>
      <c r="AH53" s="335"/>
      <c r="AI53" s="336">
        <v>3</v>
      </c>
      <c r="AJ53" s="337"/>
      <c r="AK53" s="337"/>
      <c r="AL53" s="343" t="s">
        <v>13</v>
      </c>
      <c r="AM53" s="344"/>
    </row>
    <row r="54" spans="1:46" s="3" customFormat="1" ht="15.75" customHeight="1">
      <c r="A54" s="333" t="s">
        <v>154</v>
      </c>
      <c r="B54" s="334"/>
      <c r="C54" s="334"/>
      <c r="D54" s="334"/>
      <c r="E54" s="334"/>
      <c r="F54" s="334"/>
      <c r="G54" s="334"/>
      <c r="H54" s="334"/>
      <c r="I54" s="334"/>
      <c r="J54" s="334"/>
      <c r="K54" s="334"/>
      <c r="L54" s="334"/>
      <c r="M54" s="334"/>
      <c r="N54" s="334"/>
      <c r="O54" s="334"/>
      <c r="P54" s="334"/>
      <c r="Q54" s="334"/>
      <c r="R54" s="334"/>
      <c r="S54" s="334"/>
      <c r="T54" s="334"/>
      <c r="U54" s="334"/>
      <c r="V54" s="334"/>
      <c r="W54" s="335"/>
      <c r="X54" s="346">
        <v>1500</v>
      </c>
      <c r="Y54" s="346"/>
      <c r="Z54" s="346"/>
      <c r="AA54" s="331" t="s">
        <v>23</v>
      </c>
      <c r="AB54" s="332"/>
      <c r="AC54" s="333" t="s">
        <v>24</v>
      </c>
      <c r="AD54" s="334"/>
      <c r="AE54" s="334"/>
      <c r="AF54" s="334"/>
      <c r="AG54" s="334"/>
      <c r="AH54" s="335"/>
      <c r="AI54" s="336"/>
      <c r="AJ54" s="337"/>
      <c r="AK54" s="337"/>
      <c r="AL54" s="338" t="s">
        <v>13</v>
      </c>
      <c r="AM54" s="339"/>
    </row>
    <row r="55" spans="1:46" s="3" customFormat="1" ht="15.75" customHeight="1">
      <c r="A55" s="333" t="s">
        <v>155</v>
      </c>
      <c r="B55" s="334"/>
      <c r="C55" s="334"/>
      <c r="D55" s="334"/>
      <c r="E55" s="334"/>
      <c r="F55" s="334"/>
      <c r="G55" s="334"/>
      <c r="H55" s="334"/>
      <c r="I55" s="334"/>
      <c r="J55" s="334"/>
      <c r="K55" s="334"/>
      <c r="L55" s="334"/>
      <c r="M55" s="334"/>
      <c r="N55" s="334"/>
      <c r="O55" s="334"/>
      <c r="P55" s="334"/>
      <c r="Q55" s="334"/>
      <c r="R55" s="334"/>
      <c r="S55" s="334"/>
      <c r="T55" s="334"/>
      <c r="U55" s="334"/>
      <c r="V55" s="334"/>
      <c r="W55" s="335"/>
      <c r="X55" s="346">
        <v>2500</v>
      </c>
      <c r="Y55" s="346"/>
      <c r="Z55" s="346"/>
      <c r="AA55" s="331" t="s">
        <v>23</v>
      </c>
      <c r="AB55" s="332"/>
      <c r="AC55" s="333" t="s">
        <v>24</v>
      </c>
      <c r="AD55" s="334"/>
      <c r="AE55" s="334"/>
      <c r="AF55" s="334"/>
      <c r="AG55" s="334"/>
      <c r="AH55" s="335"/>
      <c r="AI55" s="336"/>
      <c r="AJ55" s="337"/>
      <c r="AK55" s="337"/>
      <c r="AL55" s="338" t="s">
        <v>13</v>
      </c>
      <c r="AM55" s="339"/>
    </row>
    <row r="56" spans="1:46" s="3" customFormat="1" ht="7.5" customHeight="1" thickBot="1">
      <c r="A56" s="60"/>
      <c r="B56" s="60"/>
      <c r="C56" s="60"/>
      <c r="D56" s="60"/>
      <c r="E56" s="60"/>
      <c r="F56" s="60"/>
      <c r="G56" s="60"/>
      <c r="H56" s="60"/>
      <c r="I56" s="56"/>
      <c r="J56" s="61"/>
      <c r="K56" s="55"/>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row>
    <row r="57" spans="1:46" s="3" customFormat="1" ht="19.5" customHeight="1" thickBot="1">
      <c r="A57" s="62" t="s">
        <v>156</v>
      </c>
      <c r="B57" s="55"/>
      <c r="C57" s="60"/>
      <c r="D57" s="60"/>
      <c r="E57" s="60"/>
      <c r="F57" s="60"/>
      <c r="G57" s="60"/>
      <c r="H57" s="60"/>
      <c r="I57" s="56"/>
      <c r="J57" s="61"/>
      <c r="K57" s="55"/>
      <c r="L57" s="57"/>
      <c r="M57" s="57"/>
      <c r="N57" s="57"/>
      <c r="O57" s="58"/>
      <c r="P57" s="58"/>
      <c r="Q57" s="58"/>
      <c r="R57" s="58"/>
      <c r="S57" s="58"/>
      <c r="T57" s="88"/>
      <c r="U57" s="88"/>
      <c r="V57" s="88"/>
      <c r="W57" s="88"/>
      <c r="X57" s="351" t="s">
        <v>126</v>
      </c>
      <c r="Y57" s="352"/>
      <c r="Z57" s="352"/>
      <c r="AA57" s="352"/>
      <c r="AB57" s="353"/>
      <c r="AC57" s="354" t="s">
        <v>123</v>
      </c>
      <c r="AD57" s="100" t="s">
        <v>29</v>
      </c>
      <c r="AE57" s="101"/>
      <c r="AF57" s="101"/>
      <c r="AG57" s="101"/>
      <c r="AH57" s="106"/>
      <c r="AI57" s="324">
        <f>MIN(X58,ROUNDDOWN(H70/1000,0))</f>
        <v>200</v>
      </c>
      <c r="AJ57" s="325"/>
      <c r="AK57" s="325"/>
      <c r="AL57" s="326" t="s">
        <v>12</v>
      </c>
      <c r="AM57" s="327"/>
    </row>
    <row r="58" spans="1:46" s="3" customFormat="1" ht="12">
      <c r="A58" s="58"/>
      <c r="B58" s="150" t="s">
        <v>157</v>
      </c>
      <c r="C58" s="60"/>
      <c r="D58" s="60"/>
      <c r="E58" s="60"/>
      <c r="F58" s="60"/>
      <c r="G58" s="60"/>
      <c r="H58" s="60"/>
      <c r="I58" s="60"/>
      <c r="J58" s="60"/>
      <c r="K58" s="60"/>
      <c r="L58" s="60"/>
      <c r="M58" s="60"/>
      <c r="N58" s="60"/>
      <c r="O58" s="60"/>
      <c r="P58" s="60"/>
      <c r="Q58" s="60"/>
      <c r="R58" s="60"/>
      <c r="S58" s="60"/>
      <c r="T58" s="60"/>
      <c r="U58" s="60"/>
      <c r="V58" s="60"/>
      <c r="W58" s="60"/>
      <c r="X58" s="347">
        <f>VLOOKUP(L10,助成上限額,6,FALSE)</f>
        <v>200</v>
      </c>
      <c r="Y58" s="348"/>
      <c r="Z58" s="348"/>
      <c r="AA58" s="349" t="s">
        <v>12</v>
      </c>
      <c r="AB58" s="350"/>
      <c r="AC58" s="355"/>
      <c r="AD58" s="208" t="s">
        <v>25</v>
      </c>
      <c r="AE58" s="209"/>
      <c r="AF58" s="209"/>
      <c r="AG58" s="209"/>
      <c r="AH58" s="107"/>
      <c r="AI58" s="313">
        <v>0</v>
      </c>
      <c r="AJ58" s="314"/>
      <c r="AK58" s="314"/>
      <c r="AL58" s="315" t="s">
        <v>12</v>
      </c>
      <c r="AM58" s="316"/>
    </row>
    <row r="59" spans="1:46" s="3" customFormat="1" ht="12">
      <c r="A59" s="213" t="s">
        <v>129</v>
      </c>
      <c r="B59" s="60"/>
      <c r="C59" s="60"/>
      <c r="D59" s="60"/>
      <c r="E59" s="60"/>
      <c r="F59" s="60"/>
      <c r="G59" s="60"/>
      <c r="H59" s="60"/>
      <c r="I59" s="60"/>
      <c r="J59" s="60"/>
      <c r="K59" s="60"/>
      <c r="L59" s="60"/>
      <c r="M59" s="60"/>
      <c r="N59" s="60"/>
      <c r="O59" s="60"/>
      <c r="P59" s="60"/>
      <c r="Q59" s="60"/>
      <c r="R59" s="60"/>
      <c r="S59" s="60"/>
      <c r="T59" s="60"/>
      <c r="U59" s="60"/>
      <c r="V59" s="60"/>
      <c r="W59" s="60"/>
      <c r="X59" s="347" t="e">
        <f>VLOOKUP(L30,#REF!,5,FALSE)</f>
        <v>#REF!</v>
      </c>
      <c r="Y59" s="348"/>
      <c r="Z59" s="348"/>
      <c r="AA59" s="349"/>
      <c r="AB59" s="350"/>
      <c r="AC59" s="355"/>
      <c r="AD59" s="206" t="s">
        <v>26</v>
      </c>
      <c r="AE59" s="207"/>
      <c r="AF59" s="207"/>
      <c r="AG59" s="207"/>
      <c r="AH59" s="108"/>
      <c r="AI59" s="291">
        <f>SUM(AI57:AK58)</f>
        <v>200</v>
      </c>
      <c r="AJ59" s="292"/>
      <c r="AK59" s="292"/>
      <c r="AL59" s="293" t="s">
        <v>12</v>
      </c>
      <c r="AM59" s="294"/>
      <c r="AT59" s="4"/>
    </row>
    <row r="60" spans="1:46" ht="15" customHeight="1">
      <c r="A60" s="301" t="s">
        <v>110</v>
      </c>
      <c r="B60" s="302"/>
      <c r="C60" s="302"/>
      <c r="D60" s="302"/>
      <c r="E60" s="302"/>
      <c r="F60" s="302"/>
      <c r="G60" s="303"/>
      <c r="H60" s="302" t="s">
        <v>111</v>
      </c>
      <c r="I60" s="302"/>
      <c r="J60" s="302"/>
      <c r="K60" s="302"/>
      <c r="L60" s="302"/>
      <c r="M60" s="301" t="s">
        <v>7</v>
      </c>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3"/>
    </row>
    <row r="61" spans="1:46" ht="15" customHeight="1">
      <c r="A61" s="134" t="s">
        <v>112</v>
      </c>
      <c r="B61" s="135"/>
      <c r="C61" s="135"/>
      <c r="D61" s="135"/>
      <c r="E61" s="136"/>
      <c r="F61" s="136"/>
      <c r="G61" s="137"/>
      <c r="H61" s="345"/>
      <c r="I61" s="345"/>
      <c r="J61" s="345"/>
      <c r="K61" s="345"/>
      <c r="L61" s="345"/>
      <c r="M61" s="304"/>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6"/>
    </row>
    <row r="62" spans="1:46" ht="15" customHeight="1">
      <c r="A62" s="71" t="s">
        <v>113</v>
      </c>
      <c r="B62" s="72"/>
      <c r="C62" s="72"/>
      <c r="D62" s="72"/>
      <c r="E62" s="73"/>
      <c r="F62" s="73"/>
      <c r="G62" s="74"/>
      <c r="H62" s="290"/>
      <c r="I62" s="290"/>
      <c r="J62" s="290"/>
      <c r="K62" s="290"/>
      <c r="L62" s="290"/>
      <c r="M62" s="307"/>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9"/>
    </row>
    <row r="63" spans="1:46" ht="15" customHeight="1">
      <c r="A63" s="71" t="s">
        <v>114</v>
      </c>
      <c r="B63" s="72"/>
      <c r="C63" s="72"/>
      <c r="D63" s="72"/>
      <c r="E63" s="73"/>
      <c r="F63" s="73"/>
      <c r="G63" s="74"/>
      <c r="H63" s="290"/>
      <c r="I63" s="290"/>
      <c r="J63" s="290"/>
      <c r="K63" s="290"/>
      <c r="L63" s="290"/>
      <c r="M63" s="307"/>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9"/>
    </row>
    <row r="64" spans="1:46" ht="15" customHeight="1">
      <c r="A64" s="71" t="s">
        <v>115</v>
      </c>
      <c r="B64" s="72"/>
      <c r="C64" s="72"/>
      <c r="D64" s="72"/>
      <c r="E64" s="73"/>
      <c r="F64" s="73"/>
      <c r="G64" s="74"/>
      <c r="H64" s="290"/>
      <c r="I64" s="290"/>
      <c r="J64" s="290"/>
      <c r="K64" s="290"/>
      <c r="L64" s="290"/>
      <c r="M64" s="307"/>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9"/>
    </row>
    <row r="65" spans="1:39" ht="15" customHeight="1">
      <c r="A65" s="71" t="s">
        <v>116</v>
      </c>
      <c r="B65" s="72"/>
      <c r="C65" s="72"/>
      <c r="D65" s="72"/>
      <c r="E65" s="73"/>
      <c r="F65" s="73"/>
      <c r="G65" s="74"/>
      <c r="H65" s="290"/>
      <c r="I65" s="290"/>
      <c r="J65" s="290"/>
      <c r="K65" s="290"/>
      <c r="L65" s="290"/>
      <c r="M65" s="307"/>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9"/>
    </row>
    <row r="66" spans="1:39" ht="15" customHeight="1">
      <c r="A66" s="71" t="s">
        <v>117</v>
      </c>
      <c r="B66" s="72"/>
      <c r="C66" s="72"/>
      <c r="D66" s="72"/>
      <c r="E66" s="73"/>
      <c r="F66" s="73"/>
      <c r="G66" s="74"/>
      <c r="H66" s="290"/>
      <c r="I66" s="290"/>
      <c r="J66" s="290"/>
      <c r="K66" s="290"/>
      <c r="L66" s="290"/>
      <c r="M66" s="307"/>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9"/>
    </row>
    <row r="67" spans="1:39" ht="15" customHeight="1">
      <c r="A67" s="71" t="s">
        <v>118</v>
      </c>
      <c r="B67" s="72"/>
      <c r="C67" s="72"/>
      <c r="D67" s="72"/>
      <c r="E67" s="73"/>
      <c r="F67" s="73"/>
      <c r="G67" s="74"/>
      <c r="H67" s="290">
        <v>240000</v>
      </c>
      <c r="I67" s="290"/>
      <c r="J67" s="290"/>
      <c r="K67" s="290"/>
      <c r="L67" s="290"/>
      <c r="M67" s="307" t="s">
        <v>363</v>
      </c>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9"/>
    </row>
    <row r="68" spans="1:39" ht="15" customHeight="1">
      <c r="A68" s="71" t="s">
        <v>119</v>
      </c>
      <c r="B68" s="75"/>
      <c r="C68" s="75"/>
      <c r="D68" s="75"/>
      <c r="E68" s="75"/>
      <c r="F68" s="75"/>
      <c r="G68" s="76"/>
      <c r="H68" s="290"/>
      <c r="I68" s="290"/>
      <c r="J68" s="290"/>
      <c r="K68" s="290"/>
      <c r="L68" s="290"/>
      <c r="M68" s="307"/>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9"/>
    </row>
    <row r="69" spans="1:39" ht="15" customHeight="1">
      <c r="A69" s="77" t="s">
        <v>120</v>
      </c>
      <c r="B69" s="78"/>
      <c r="C69" s="78"/>
      <c r="D69" s="78"/>
      <c r="E69" s="79"/>
      <c r="F69" s="79"/>
      <c r="G69" s="80"/>
      <c r="H69" s="300"/>
      <c r="I69" s="300"/>
      <c r="J69" s="300"/>
      <c r="K69" s="300"/>
      <c r="L69" s="300"/>
      <c r="M69" s="310"/>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2"/>
    </row>
    <row r="70" spans="1:39" ht="15" customHeight="1">
      <c r="A70" s="81" t="s">
        <v>16</v>
      </c>
      <c r="B70" s="89"/>
      <c r="C70" s="89"/>
      <c r="D70" s="89"/>
      <c r="E70" s="82"/>
      <c r="F70" s="82"/>
      <c r="G70" s="83"/>
      <c r="H70" s="295">
        <f>SUM(H61:L69)</f>
        <v>240000</v>
      </c>
      <c r="I70" s="295"/>
      <c r="J70" s="295"/>
      <c r="K70" s="295"/>
      <c r="L70" s="296"/>
      <c r="M70" s="297"/>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9"/>
    </row>
    <row r="71" spans="1:39" ht="4.5" customHeight="1">
      <c r="A71" s="84"/>
      <c r="B71" s="84"/>
      <c r="C71" s="84"/>
      <c r="D71" s="84"/>
      <c r="E71" s="90"/>
      <c r="F71" s="90"/>
      <c r="G71" s="90"/>
      <c r="H71" s="90"/>
      <c r="I71" s="90"/>
      <c r="J71" s="92"/>
      <c r="K71" s="92"/>
      <c r="L71" s="92"/>
      <c r="M71" s="92"/>
      <c r="N71" s="92"/>
      <c r="O71" s="90"/>
      <c r="P71" s="90"/>
      <c r="Q71" s="90"/>
      <c r="R71" s="90"/>
      <c r="S71" s="90"/>
      <c r="T71" s="90"/>
      <c r="U71" s="90"/>
      <c r="V71" s="90"/>
      <c r="W71" s="90"/>
      <c r="X71" s="90"/>
      <c r="Y71" s="93"/>
      <c r="Z71" s="93"/>
      <c r="AA71" s="93"/>
      <c r="AB71" s="93"/>
      <c r="AC71" s="93"/>
      <c r="AD71" s="93"/>
      <c r="AE71" s="90"/>
      <c r="AF71" s="90"/>
      <c r="AG71" s="90"/>
      <c r="AH71" s="90"/>
      <c r="AI71" s="90"/>
      <c r="AJ71" s="90"/>
      <c r="AK71" s="90"/>
      <c r="AL71" s="90"/>
      <c r="AM71" s="90"/>
    </row>
    <row r="72" spans="1:39">
      <c r="A72" s="39" t="s">
        <v>161</v>
      </c>
      <c r="B72" s="91"/>
      <c r="C72" s="91"/>
      <c r="D72" s="91"/>
      <c r="E72" s="91"/>
      <c r="F72" s="91"/>
      <c r="G72" s="91"/>
      <c r="H72" s="91"/>
      <c r="I72" s="91"/>
      <c r="J72" s="91"/>
      <c r="K72" s="91"/>
      <c r="L72" s="91"/>
      <c r="M72" s="91"/>
      <c r="N72" s="91"/>
      <c r="O72" s="91"/>
      <c r="P72" s="91"/>
      <c r="Q72" s="91"/>
      <c r="R72" s="91"/>
      <c r="S72" s="91"/>
      <c r="T72" s="91"/>
      <c r="U72" s="91"/>
      <c r="V72" s="91"/>
      <c r="W72" s="91"/>
      <c r="X72" s="91"/>
      <c r="Y72" s="68"/>
      <c r="Z72" s="68"/>
      <c r="AA72" s="68"/>
      <c r="AB72" s="68"/>
      <c r="AC72" s="68"/>
      <c r="AD72" s="68"/>
      <c r="AE72" s="91"/>
      <c r="AF72" s="91"/>
      <c r="AG72" s="91"/>
      <c r="AH72" s="91"/>
      <c r="AI72" s="91"/>
      <c r="AJ72" s="91"/>
      <c r="AK72" s="91"/>
      <c r="AL72" s="91"/>
      <c r="AM72" s="91"/>
    </row>
  </sheetData>
  <sheetProtection algorithmName="SHA-512" hashValue="o5tZJhwwl73bFjmzbmi6/bkLJwbo8lQ0PK36TXou+AeNM9yQAywwUNoQUGAyEaHoC5jOaA8XIoioqQhv5vIOTw==" saltValue="6SOoX3PUBmBt5f9OlVImNg==" spinCount="100000" sheet="1" objects="1" scenarios="1"/>
  <mergeCells count="158">
    <mergeCell ref="H69:L69"/>
    <mergeCell ref="M69:AM69"/>
    <mergeCell ref="H70:L70"/>
    <mergeCell ref="M70:AM70"/>
    <mergeCell ref="H66:L66"/>
    <mergeCell ref="M66:AM66"/>
    <mergeCell ref="H67:L67"/>
    <mergeCell ref="M67:AM67"/>
    <mergeCell ref="H68:L68"/>
    <mergeCell ref="M68:AM68"/>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X57:AB57"/>
    <mergeCell ref="AC57:AC59"/>
    <mergeCell ref="AI57:AK57"/>
    <mergeCell ref="AL57:AM57"/>
    <mergeCell ref="X58:Z59"/>
    <mergeCell ref="AA58:AB59"/>
    <mergeCell ref="AI58:AK58"/>
    <mergeCell ref="AL58:AM58"/>
    <mergeCell ref="AI59:AK59"/>
    <mergeCell ref="AL59:AM59"/>
    <mergeCell ref="A55:W55"/>
    <mergeCell ref="X55:Z55"/>
    <mergeCell ref="AA55:AB55"/>
    <mergeCell ref="AC55:AH55"/>
    <mergeCell ref="AI55:AK55"/>
    <mergeCell ref="AL55:AM55"/>
    <mergeCell ref="A54:W54"/>
    <mergeCell ref="X54:Z54"/>
    <mergeCell ref="AA54:AB54"/>
    <mergeCell ref="AC54:AH54"/>
    <mergeCell ref="AI54:AK54"/>
    <mergeCell ref="AL54:AM54"/>
    <mergeCell ref="AE52:AH52"/>
    <mergeCell ref="AI52:AK52"/>
    <mergeCell ref="AL52:AM52"/>
    <mergeCell ref="A53:W53"/>
    <mergeCell ref="X53:Z53"/>
    <mergeCell ref="AA53:AB53"/>
    <mergeCell ref="AC53:AH53"/>
    <mergeCell ref="AI53:AK53"/>
    <mergeCell ref="AL53:AM53"/>
    <mergeCell ref="H48:L48"/>
    <mergeCell ref="M48:AM48"/>
    <mergeCell ref="H49:L49"/>
    <mergeCell ref="M49:AM49"/>
    <mergeCell ref="H50:L50"/>
    <mergeCell ref="M50:AM50"/>
    <mergeCell ref="H45:L45"/>
    <mergeCell ref="M45:AM45"/>
    <mergeCell ref="H46:L46"/>
    <mergeCell ref="M46:AM46"/>
    <mergeCell ref="H47:L47"/>
    <mergeCell ref="M47:AM47"/>
    <mergeCell ref="H42:L42"/>
    <mergeCell ref="M42:AM42"/>
    <mergeCell ref="H43:L43"/>
    <mergeCell ref="M43:AM43"/>
    <mergeCell ref="H44:L44"/>
    <mergeCell ref="M44:AM44"/>
    <mergeCell ref="AE40:AH40"/>
    <mergeCell ref="AI40:AK40"/>
    <mergeCell ref="AL40:AM40"/>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33:L33"/>
    <mergeCell ref="M33:AM33"/>
    <mergeCell ref="H34:L34"/>
    <mergeCell ref="M34:AM34"/>
    <mergeCell ref="H35:L35"/>
    <mergeCell ref="M35:AM35"/>
    <mergeCell ref="H30:L30"/>
    <mergeCell ref="M30:AM30"/>
    <mergeCell ref="H31:L31"/>
    <mergeCell ref="M31:AM31"/>
    <mergeCell ref="H32:L32"/>
    <mergeCell ref="M32:AM32"/>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s>
  <phoneticPr fontId="4"/>
  <conditionalFormatting sqref="AI52:AK52">
    <cfRule type="expression" dxfId="1" priority="1">
      <formula>INDIRECT(ADDRESS(ROW(),COLUMN()))=TRUNC(INDIRECT(ADDRESS(ROW(),COLUMN())))</formula>
    </cfRule>
  </conditionalFormatting>
  <dataValidations count="4">
    <dataValidation imeMode="halfAlpha" allowBlank="1" showInputMessage="1" showErrorMessage="1" sqref="S24:V26 J24:N26 J39:N40 S39:V40" xr:uid="{00000000-0002-0000-0500-000000000000}"/>
    <dataValidation type="list" allowBlank="1" showInputMessage="1" showErrorMessage="1" sqref="X16:Z17" xr:uid="{00000000-0002-0000-0500-000001000000}">
      <formula1>"✔"</formula1>
    </dataValidation>
    <dataValidation type="list" allowBlank="1" showInputMessage="1" showErrorMessage="1" sqref="D9:G9" xr:uid="{00000000-0002-0000-0500-000002000000}">
      <formula1>都道府県</formula1>
    </dataValidation>
    <dataValidation type="list" allowBlank="1" showInputMessage="1" showErrorMessage="1" sqref="L10:Y10" xr:uid="{00000000-0002-0000-0500-000003000000}">
      <formula1>提供サービス</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4948-D4AD-4B7A-A74B-D0DBCB2DCE4D}">
  <dimension ref="A1:AV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39" width="2.25" style="2"/>
    <col min="40" max="40" width="2.25" style="2" customWidth="1"/>
    <col min="41" max="47" width="5.625" style="2" hidden="1" customWidth="1"/>
    <col min="48" max="48" width="2.25" style="2" customWidth="1"/>
    <col min="49" max="57" width="2.25" style="2"/>
    <col min="58" max="58" width="9.125" style="2" bestFit="1" customWidth="1"/>
    <col min="59" max="16384" width="2.25" style="2"/>
  </cols>
  <sheetData>
    <row r="1" spans="1:48">
      <c r="A1" s="2" t="s">
        <v>146</v>
      </c>
    </row>
    <row r="2" spans="1:48" ht="7.5" customHeight="1"/>
    <row r="3" spans="1:48">
      <c r="A3" s="387" t="s">
        <v>203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9"/>
    </row>
    <row r="4" spans="1:48" ht="9"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8">
      <c r="A5" s="384" t="s">
        <v>52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6"/>
    </row>
    <row r="6" spans="1:48" ht="4.5" customHeight="1">
      <c r="A6" s="41"/>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8"/>
    </row>
    <row r="7" spans="1:48" ht="17.25" customHeight="1">
      <c r="A7" s="301" t="s">
        <v>22</v>
      </c>
      <c r="B7" s="302"/>
      <c r="C7" s="302"/>
      <c r="D7" s="302"/>
      <c r="E7" s="302"/>
      <c r="F7" s="302"/>
      <c r="G7" s="303"/>
      <c r="H7" s="411" t="s">
        <v>238</v>
      </c>
      <c r="I7" s="412"/>
      <c r="J7" s="412"/>
      <c r="K7" s="412"/>
      <c r="L7" s="412"/>
      <c r="M7" s="412"/>
      <c r="N7" s="413"/>
      <c r="O7" s="301" t="s">
        <v>53</v>
      </c>
      <c r="P7" s="302"/>
      <c r="Q7" s="302"/>
      <c r="R7" s="302"/>
      <c r="S7" s="303"/>
      <c r="T7" s="414" t="s">
        <v>255</v>
      </c>
      <c r="U7" s="361"/>
      <c r="V7" s="361"/>
      <c r="W7" s="361"/>
      <c r="X7" s="361"/>
      <c r="Y7" s="361"/>
      <c r="Z7" s="361"/>
      <c r="AA7" s="361"/>
      <c r="AB7" s="361"/>
      <c r="AC7" s="361"/>
      <c r="AD7" s="361"/>
      <c r="AE7" s="361"/>
      <c r="AF7" s="361"/>
      <c r="AG7" s="361"/>
      <c r="AH7" s="361"/>
      <c r="AI7" s="361"/>
      <c r="AJ7" s="361"/>
      <c r="AK7" s="361"/>
      <c r="AL7" s="361"/>
      <c r="AM7" s="415"/>
    </row>
    <row r="8" spans="1:48">
      <c r="A8" s="390" t="s">
        <v>54</v>
      </c>
      <c r="B8" s="391"/>
      <c r="C8" s="392"/>
      <c r="D8" s="301" t="s">
        <v>55</v>
      </c>
      <c r="E8" s="302"/>
      <c r="F8" s="302"/>
      <c r="G8" s="303"/>
      <c r="H8" s="21" t="s">
        <v>56</v>
      </c>
      <c r="I8" s="21"/>
      <c r="J8" s="21"/>
      <c r="K8" s="21"/>
      <c r="L8" s="21"/>
      <c r="M8" s="21"/>
      <c r="N8" s="21"/>
      <c r="O8" s="21"/>
      <c r="P8" s="21"/>
      <c r="Q8" s="21"/>
      <c r="R8" s="21"/>
      <c r="S8" s="22"/>
      <c r="T8" s="390" t="s">
        <v>57</v>
      </c>
      <c r="U8" s="391"/>
      <c r="V8" s="392"/>
      <c r="W8" s="301" t="s">
        <v>4</v>
      </c>
      <c r="X8" s="302"/>
      <c r="Y8" s="302"/>
      <c r="Z8" s="302"/>
      <c r="AA8" s="302"/>
      <c r="AB8" s="302"/>
      <c r="AC8" s="302"/>
      <c r="AD8" s="302"/>
      <c r="AE8" s="302"/>
      <c r="AF8" s="303"/>
      <c r="AG8" s="399" t="s">
        <v>59</v>
      </c>
      <c r="AH8" s="400"/>
      <c r="AI8" s="400"/>
      <c r="AJ8" s="400"/>
      <c r="AK8" s="400"/>
      <c r="AL8" s="400"/>
      <c r="AM8" s="401"/>
    </row>
    <row r="9" spans="1:48" ht="17.25" customHeight="1">
      <c r="A9" s="393"/>
      <c r="B9" s="394"/>
      <c r="C9" s="395"/>
      <c r="D9" s="396" t="s">
        <v>92</v>
      </c>
      <c r="E9" s="397"/>
      <c r="F9" s="397"/>
      <c r="G9" s="398"/>
      <c r="H9" s="402" t="s">
        <v>245</v>
      </c>
      <c r="I9" s="403"/>
      <c r="J9" s="403"/>
      <c r="K9" s="403"/>
      <c r="L9" s="403"/>
      <c r="M9" s="403"/>
      <c r="N9" s="403"/>
      <c r="O9" s="403"/>
      <c r="P9" s="403"/>
      <c r="Q9" s="403"/>
      <c r="R9" s="403"/>
      <c r="S9" s="404"/>
      <c r="T9" s="393"/>
      <c r="U9" s="394"/>
      <c r="V9" s="395"/>
      <c r="W9" s="405" t="s">
        <v>358</v>
      </c>
      <c r="X9" s="406"/>
      <c r="Y9" s="406"/>
      <c r="Z9" s="406"/>
      <c r="AA9" s="406"/>
      <c r="AB9" s="406"/>
      <c r="AC9" s="406"/>
      <c r="AD9" s="406"/>
      <c r="AE9" s="406"/>
      <c r="AF9" s="407"/>
      <c r="AG9" s="408" t="s">
        <v>256</v>
      </c>
      <c r="AH9" s="409"/>
      <c r="AI9" s="409"/>
      <c r="AJ9" s="409"/>
      <c r="AK9" s="409"/>
      <c r="AL9" s="409"/>
      <c r="AM9" s="410"/>
    </row>
    <row r="10" spans="1:48" s="3" customFormat="1" ht="20.25" customHeight="1">
      <c r="A10" s="25" t="s">
        <v>121</v>
      </c>
      <c r="B10" s="23"/>
      <c r="C10" s="26"/>
      <c r="D10" s="26"/>
      <c r="E10" s="24"/>
      <c r="F10" s="24"/>
      <c r="G10" s="24"/>
      <c r="H10" s="24"/>
      <c r="I10" s="24"/>
      <c r="J10" s="24"/>
      <c r="K10" s="27"/>
      <c r="L10" s="368" t="s">
        <v>398</v>
      </c>
      <c r="M10" s="369"/>
      <c r="N10" s="369"/>
      <c r="O10" s="369"/>
      <c r="P10" s="369"/>
      <c r="Q10" s="369"/>
      <c r="R10" s="369"/>
      <c r="S10" s="369"/>
      <c r="T10" s="369"/>
      <c r="U10" s="369"/>
      <c r="V10" s="369"/>
      <c r="W10" s="369"/>
      <c r="X10" s="369"/>
      <c r="Y10" s="370"/>
      <c r="Z10" s="365" t="s">
        <v>43</v>
      </c>
      <c r="AA10" s="366"/>
      <c r="AB10" s="367"/>
      <c r="AC10" s="361"/>
      <c r="AD10" s="361"/>
      <c r="AE10" s="338" t="s">
        <v>13</v>
      </c>
      <c r="AF10" s="339"/>
      <c r="AG10" s="362" t="s">
        <v>128</v>
      </c>
      <c r="AH10" s="363"/>
      <c r="AI10" s="364"/>
      <c r="AJ10" s="361">
        <v>5</v>
      </c>
      <c r="AK10" s="361"/>
      <c r="AL10" s="338" t="s">
        <v>13</v>
      </c>
      <c r="AM10" s="339"/>
      <c r="AP10" s="356"/>
      <c r="AQ10" s="356"/>
      <c r="AR10" s="356"/>
      <c r="AS10" s="356"/>
      <c r="AT10" s="356"/>
      <c r="AU10" s="356"/>
    </row>
    <row r="11" spans="1:48" s="3" customFormat="1" ht="18" customHeight="1">
      <c r="A11" s="371" t="s">
        <v>6</v>
      </c>
      <c r="B11" s="372"/>
      <c r="C11" s="372"/>
      <c r="D11" s="372"/>
      <c r="E11" s="372"/>
      <c r="F11" s="372"/>
      <c r="G11" s="372"/>
      <c r="H11" s="373"/>
      <c r="I11" s="8"/>
      <c r="J11" s="44" t="s">
        <v>149</v>
      </c>
      <c r="K11" s="45"/>
      <c r="L11" s="46"/>
      <c r="M11" s="46"/>
      <c r="N11" s="46"/>
      <c r="O11" s="46"/>
      <c r="P11" s="46"/>
      <c r="Q11" s="46"/>
      <c r="R11" s="46"/>
      <c r="S11" s="46"/>
      <c r="T11" s="46"/>
      <c r="U11" s="46"/>
      <c r="V11" s="46"/>
      <c r="W11" s="46"/>
      <c r="X11" s="46"/>
      <c r="Y11" s="8"/>
      <c r="Z11" s="44" t="s">
        <v>150</v>
      </c>
      <c r="AA11" s="45"/>
      <c r="AB11" s="46"/>
      <c r="AC11" s="46"/>
      <c r="AD11" s="46"/>
      <c r="AE11" s="46"/>
      <c r="AF11" s="46"/>
      <c r="AG11" s="46"/>
      <c r="AH11" s="46"/>
      <c r="AI11" s="46"/>
      <c r="AJ11" s="46"/>
      <c r="AK11" s="46"/>
      <c r="AL11" s="46"/>
      <c r="AM11" s="50"/>
    </row>
    <row r="12" spans="1:48" s="3" customFormat="1" ht="18" customHeight="1">
      <c r="A12" s="374"/>
      <c r="B12" s="375"/>
      <c r="C12" s="375"/>
      <c r="D12" s="375"/>
      <c r="E12" s="375"/>
      <c r="F12" s="375"/>
      <c r="G12" s="375"/>
      <c r="H12" s="376"/>
      <c r="I12" s="13"/>
      <c r="J12" s="47" t="s">
        <v>47</v>
      </c>
      <c r="K12" s="48"/>
      <c r="L12" s="49"/>
      <c r="M12" s="49"/>
      <c r="N12" s="49"/>
      <c r="O12" s="49"/>
      <c r="P12" s="49"/>
      <c r="Q12" s="49"/>
      <c r="R12" s="49"/>
      <c r="S12" s="49"/>
      <c r="T12" s="49"/>
      <c r="U12" s="48"/>
      <c r="V12" s="49"/>
      <c r="W12" s="49"/>
      <c r="X12" s="49"/>
      <c r="Y12" s="7"/>
      <c r="Z12" s="51" t="s">
        <v>46</v>
      </c>
      <c r="AA12" s="48"/>
      <c r="AB12" s="49"/>
      <c r="AC12" s="49"/>
      <c r="AD12" s="49"/>
      <c r="AE12" s="49"/>
      <c r="AF12" s="49"/>
      <c r="AG12" s="49"/>
      <c r="AH12" s="49"/>
      <c r="AI12" s="49"/>
      <c r="AJ12" s="49"/>
      <c r="AK12" s="49"/>
      <c r="AL12" s="49"/>
      <c r="AM12" s="52"/>
    </row>
    <row r="13" spans="1:48" s="3" customFormat="1" ht="9" customHeight="1">
      <c r="A13" s="53"/>
      <c r="B13" s="239"/>
      <c r="C13" s="239"/>
      <c r="D13" s="239"/>
      <c r="E13" s="239"/>
      <c r="F13" s="239"/>
      <c r="G13" s="239"/>
      <c r="H13" s="239"/>
      <c r="I13" s="55"/>
      <c r="J13" s="56"/>
      <c r="K13" s="55"/>
      <c r="L13" s="57"/>
      <c r="M13" s="57"/>
      <c r="N13" s="57"/>
      <c r="O13" s="57"/>
      <c r="P13" s="57"/>
      <c r="Q13" s="57"/>
      <c r="R13" s="57"/>
      <c r="S13" s="57"/>
      <c r="T13" s="57"/>
      <c r="U13" s="58"/>
      <c r="V13" s="57"/>
      <c r="W13" s="57"/>
      <c r="X13" s="57"/>
      <c r="Y13" s="47"/>
      <c r="Z13" s="51"/>
      <c r="AA13" s="48"/>
      <c r="AB13" s="49"/>
      <c r="AC13" s="49"/>
      <c r="AD13" s="49"/>
      <c r="AE13" s="49"/>
      <c r="AF13" s="49"/>
      <c r="AG13" s="49"/>
      <c r="AH13" s="49"/>
      <c r="AI13" s="49"/>
      <c r="AJ13" s="49"/>
      <c r="AK13" s="49"/>
      <c r="AL13" s="57"/>
      <c r="AM13" s="59"/>
    </row>
    <row r="14" spans="1:48" s="3" customFormat="1" ht="12">
      <c r="A14" s="384" t="s">
        <v>107</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48" s="3" customFormat="1" ht="4.5" customHeight="1">
      <c r="A15" s="60"/>
      <c r="B15" s="60"/>
      <c r="C15" s="60"/>
      <c r="D15" s="60"/>
      <c r="E15" s="60"/>
      <c r="F15" s="60"/>
      <c r="G15" s="60"/>
      <c r="H15" s="60"/>
      <c r="I15" s="56"/>
      <c r="J15" s="61"/>
      <c r="K15" s="55"/>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8" s="3" customFormat="1" ht="19.5" customHeight="1">
      <c r="A16" s="417" t="s">
        <v>183</v>
      </c>
      <c r="B16" s="417"/>
      <c r="C16" s="417"/>
      <c r="D16" s="417"/>
      <c r="E16" s="417"/>
      <c r="F16" s="417"/>
      <c r="G16" s="417"/>
      <c r="H16" s="417"/>
      <c r="I16" s="417"/>
      <c r="J16" s="417"/>
      <c r="K16" s="417"/>
      <c r="L16" s="417"/>
      <c r="M16" s="417"/>
      <c r="N16" s="417"/>
      <c r="O16" s="417"/>
      <c r="P16" s="417"/>
      <c r="Q16" s="417"/>
      <c r="R16" s="417"/>
      <c r="S16" s="417"/>
      <c r="T16" s="417"/>
      <c r="U16" s="417"/>
      <c r="V16" s="417"/>
      <c r="W16" s="417"/>
      <c r="X16" s="416" t="s">
        <v>244</v>
      </c>
      <c r="Y16" s="416"/>
      <c r="Z16" s="416"/>
      <c r="AA16" s="418" t="s">
        <v>205</v>
      </c>
      <c r="AB16" s="419"/>
      <c r="AC16" s="419"/>
      <c r="AD16" s="419"/>
      <c r="AE16" s="419"/>
      <c r="AF16" s="419"/>
      <c r="AG16" s="419"/>
      <c r="AH16" s="419"/>
      <c r="AI16" s="419"/>
      <c r="AJ16" s="419"/>
      <c r="AK16" s="419"/>
      <c r="AL16" s="419"/>
      <c r="AM16" s="419"/>
    </row>
    <row r="17" spans="1:48" s="3" customFormat="1" ht="19.5" customHeight="1">
      <c r="A17" s="417" t="s">
        <v>122</v>
      </c>
      <c r="B17" s="417"/>
      <c r="C17" s="417"/>
      <c r="D17" s="417"/>
      <c r="E17" s="417"/>
      <c r="F17" s="417"/>
      <c r="G17" s="417"/>
      <c r="H17" s="417"/>
      <c r="I17" s="417"/>
      <c r="J17" s="417"/>
      <c r="K17" s="417"/>
      <c r="L17" s="417"/>
      <c r="M17" s="417"/>
      <c r="N17" s="417"/>
      <c r="O17" s="417"/>
      <c r="P17" s="417"/>
      <c r="Q17" s="417"/>
      <c r="R17" s="417"/>
      <c r="S17" s="417"/>
      <c r="T17" s="417"/>
      <c r="U17" s="417"/>
      <c r="V17" s="417"/>
      <c r="W17" s="417"/>
      <c r="X17" s="416" t="s">
        <v>244</v>
      </c>
      <c r="Y17" s="416"/>
      <c r="Z17" s="416"/>
      <c r="AA17" s="418" t="s">
        <v>108</v>
      </c>
      <c r="AB17" s="419"/>
      <c r="AC17" s="419"/>
      <c r="AD17" s="419"/>
      <c r="AE17" s="419"/>
      <c r="AF17" s="419"/>
      <c r="AG17" s="419"/>
      <c r="AH17" s="419"/>
      <c r="AI17" s="419"/>
      <c r="AJ17" s="419"/>
      <c r="AK17" s="419"/>
      <c r="AL17" s="419"/>
      <c r="AM17" s="419"/>
    </row>
    <row r="18" spans="1:48" s="3" customFormat="1" ht="9" customHeight="1">
      <c r="A18" s="60"/>
      <c r="B18" s="60"/>
      <c r="C18" s="60"/>
      <c r="D18" s="60"/>
      <c r="E18" s="60"/>
      <c r="F18" s="60"/>
      <c r="G18" s="60"/>
      <c r="H18" s="60"/>
      <c r="I18" s="56"/>
      <c r="J18" s="61"/>
      <c r="K18" s="55"/>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48" s="3" customFormat="1" ht="12">
      <c r="A19" s="384" t="s">
        <v>109</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48" s="3" customFormat="1" ht="6" customHeight="1" thickBot="1">
      <c r="A20" s="60"/>
      <c r="B20" s="60"/>
      <c r="C20" s="60"/>
      <c r="D20" s="60"/>
      <c r="E20" s="60"/>
      <c r="F20" s="60"/>
      <c r="G20" s="60"/>
      <c r="H20" s="60"/>
      <c r="I20" s="56"/>
      <c r="J20" s="61"/>
      <c r="K20" s="55"/>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48" s="3" customFormat="1" ht="19.5" customHeight="1" thickBot="1">
      <c r="A21" s="62" t="s">
        <v>165</v>
      </c>
      <c r="B21" s="60"/>
      <c r="C21" s="60"/>
      <c r="D21" s="60"/>
      <c r="E21" s="60"/>
      <c r="F21" s="60"/>
      <c r="G21" s="60"/>
      <c r="H21" s="60"/>
      <c r="I21" s="175" t="s">
        <v>143</v>
      </c>
      <c r="J21" s="61"/>
      <c r="K21" s="55"/>
      <c r="L21" s="57"/>
      <c r="M21" s="57"/>
      <c r="N21" s="57"/>
      <c r="O21" s="57"/>
      <c r="P21" s="57"/>
      <c r="Q21" s="57"/>
      <c r="R21" s="57"/>
      <c r="S21" s="57"/>
      <c r="T21" s="57"/>
      <c r="U21" s="57"/>
      <c r="V21" s="57"/>
      <c r="W21" s="57"/>
      <c r="X21" s="57"/>
      <c r="Y21" s="57"/>
      <c r="Z21" s="57"/>
      <c r="AA21" s="57"/>
      <c r="AB21" s="57"/>
      <c r="AC21" s="57"/>
      <c r="AD21" s="57"/>
      <c r="AE21" s="328" t="s">
        <v>124</v>
      </c>
      <c r="AF21" s="329"/>
      <c r="AG21" s="329"/>
      <c r="AH21" s="330"/>
      <c r="AI21" s="324">
        <f>(20*M22+5*V22)*10+ROUNDDOWN(AE22,0)</f>
        <v>150</v>
      </c>
      <c r="AJ21" s="325"/>
      <c r="AK21" s="325"/>
      <c r="AL21" s="326" t="s">
        <v>12</v>
      </c>
      <c r="AM21" s="327"/>
    </row>
    <row r="22" spans="1:48" s="3" customFormat="1" ht="19.5" customHeight="1">
      <c r="A22" s="28" t="s">
        <v>39</v>
      </c>
      <c r="B22" s="29"/>
      <c r="C22" s="30"/>
      <c r="D22" s="30"/>
      <c r="E22" s="30"/>
      <c r="F22" s="30"/>
      <c r="G22" s="31"/>
      <c r="H22" s="357" t="s">
        <v>40</v>
      </c>
      <c r="I22" s="358"/>
      <c r="J22" s="358"/>
      <c r="K22" s="358"/>
      <c r="L22" s="359"/>
      <c r="M22" s="360">
        <f>COUNTIFS(職員表!$H6:$H85,$H$7,職員表!$O6:$O85,20,職員表!$I6:$I85,個票5!$L$10)</f>
        <v>0</v>
      </c>
      <c r="N22" s="360"/>
      <c r="O22" s="360"/>
      <c r="P22" s="20" t="s">
        <v>13</v>
      </c>
      <c r="Q22" s="333" t="s">
        <v>42</v>
      </c>
      <c r="R22" s="334"/>
      <c r="S22" s="334"/>
      <c r="T22" s="334"/>
      <c r="U22" s="335"/>
      <c r="V22" s="360">
        <f>COUNTIFS(職員表!$H6:$H85,$H7,職員表!$O6:$O85,5,職員表!$I6:$I85,個票5!$L$10)</f>
        <v>3</v>
      </c>
      <c r="W22" s="360"/>
      <c r="X22" s="360"/>
      <c r="Y22" s="70" t="s">
        <v>13</v>
      </c>
      <c r="Z22" s="229" t="s">
        <v>144</v>
      </c>
      <c r="AA22" s="230"/>
      <c r="AB22" s="230"/>
      <c r="AC22" s="230"/>
      <c r="AD22" s="231"/>
      <c r="AE22" s="313"/>
      <c r="AF22" s="314"/>
      <c r="AG22" s="314"/>
      <c r="AH22" s="340" t="s">
        <v>12</v>
      </c>
      <c r="AI22" s="340"/>
      <c r="AJ22" s="142" t="s">
        <v>145</v>
      </c>
      <c r="AK22" s="49"/>
      <c r="AL22" s="49"/>
      <c r="AM22" s="52"/>
      <c r="AO22" s="3">
        <f>IF(M22=0,,"有")</f>
        <v>0</v>
      </c>
    </row>
    <row r="23" spans="1:48" s="3" customFormat="1" ht="7.5" customHeight="1" thickBot="1">
      <c r="A23" s="60"/>
      <c r="B23" s="60"/>
      <c r="C23" s="60"/>
      <c r="D23" s="60"/>
      <c r="E23" s="60"/>
      <c r="F23" s="60"/>
      <c r="G23" s="60"/>
      <c r="H23" s="60"/>
      <c r="I23" s="56"/>
      <c r="J23" s="61"/>
      <c r="K23" s="55"/>
      <c r="L23" s="57"/>
      <c r="M23" s="57"/>
      <c r="N23" s="57"/>
      <c r="O23" s="57"/>
      <c r="P23" s="57"/>
      <c r="Q23" s="57"/>
      <c r="R23" s="57"/>
      <c r="S23" s="57"/>
      <c r="T23" s="57"/>
      <c r="U23" s="57"/>
      <c r="V23" s="57"/>
      <c r="W23" s="57"/>
      <c r="X23" s="237"/>
      <c r="Y23" s="237"/>
      <c r="Z23" s="237"/>
      <c r="AA23" s="237"/>
      <c r="AB23" s="237"/>
      <c r="AC23" s="237"/>
      <c r="AD23" s="46"/>
      <c r="AE23" s="57"/>
      <c r="AF23" s="57"/>
      <c r="AG23" s="57"/>
      <c r="AH23" s="57"/>
      <c r="AI23" s="57"/>
      <c r="AJ23" s="57"/>
      <c r="AK23" s="57"/>
      <c r="AL23" s="57"/>
      <c r="AM23" s="57"/>
    </row>
    <row r="24" spans="1:48" ht="19.5" customHeight="1" thickBot="1">
      <c r="A24" s="63" t="s">
        <v>196</v>
      </c>
      <c r="B24" s="60"/>
      <c r="C24" s="239"/>
      <c r="D24" s="60"/>
      <c r="E24" s="64"/>
      <c r="F24" s="60"/>
      <c r="G24" s="60"/>
      <c r="H24" s="60"/>
      <c r="I24" s="60"/>
      <c r="J24" s="65"/>
      <c r="K24" s="65"/>
      <c r="L24" s="65"/>
      <c r="M24" s="65"/>
      <c r="N24" s="65"/>
      <c r="O24" s="66"/>
      <c r="P24" s="67"/>
      <c r="Q24" s="68"/>
      <c r="R24" s="68"/>
      <c r="S24" s="65"/>
      <c r="T24" s="61"/>
      <c r="U24" s="65"/>
      <c r="V24" s="65"/>
      <c r="W24" s="239"/>
      <c r="X24" s="377" t="s">
        <v>126</v>
      </c>
      <c r="Y24" s="378"/>
      <c r="Z24" s="378"/>
      <c r="AA24" s="378"/>
      <c r="AB24" s="379"/>
      <c r="AC24" s="355" t="s">
        <v>123</v>
      </c>
      <c r="AD24" s="100" t="s">
        <v>48</v>
      </c>
      <c r="AE24" s="101"/>
      <c r="AF24" s="101"/>
      <c r="AG24" s="102"/>
      <c r="AH24" s="101"/>
      <c r="AI24" s="324">
        <f>MIN(X25,ROUNDDOWN(H37/1000,0))</f>
        <v>60</v>
      </c>
      <c r="AJ24" s="325"/>
      <c r="AK24" s="325"/>
      <c r="AL24" s="326" t="s">
        <v>12</v>
      </c>
      <c r="AM24" s="327"/>
    </row>
    <row r="25" spans="1:48">
      <c r="A25" s="63"/>
      <c r="B25" s="60"/>
      <c r="C25" s="149" t="s">
        <v>151</v>
      </c>
      <c r="D25" s="60"/>
      <c r="E25" s="64"/>
      <c r="F25" s="60"/>
      <c r="G25" s="60"/>
      <c r="H25" s="60"/>
      <c r="I25" s="60"/>
      <c r="J25" s="65"/>
      <c r="K25" s="65"/>
      <c r="L25" s="65"/>
      <c r="M25" s="65"/>
      <c r="N25" s="65"/>
      <c r="O25" s="66"/>
      <c r="P25" s="67"/>
      <c r="Q25" s="68"/>
      <c r="R25" s="68"/>
      <c r="S25" s="65"/>
      <c r="T25" s="61"/>
      <c r="U25" s="65"/>
      <c r="V25" s="65"/>
      <c r="W25" s="69"/>
      <c r="X25" s="380">
        <f>VLOOKUP(L10,助成上限額,2,FALSE)</f>
        <v>60</v>
      </c>
      <c r="Y25" s="381"/>
      <c r="Z25" s="381"/>
      <c r="AA25" s="382" t="s">
        <v>12</v>
      </c>
      <c r="AB25" s="383"/>
      <c r="AC25" s="355"/>
      <c r="AD25" s="234" t="s">
        <v>25</v>
      </c>
      <c r="AE25" s="103"/>
      <c r="AF25" s="103"/>
      <c r="AG25" s="103"/>
      <c r="AH25" s="105"/>
      <c r="AI25" s="313"/>
      <c r="AJ25" s="314"/>
      <c r="AK25" s="314"/>
      <c r="AL25" s="315" t="s">
        <v>12</v>
      </c>
      <c r="AM25" s="316"/>
      <c r="AV25" s="3"/>
    </row>
    <row r="26" spans="1:48">
      <c r="A26" s="239" t="s">
        <v>152</v>
      </c>
      <c r="B26" s="60"/>
      <c r="C26" s="239"/>
      <c r="D26" s="60"/>
      <c r="E26" s="64"/>
      <c r="F26" s="60"/>
      <c r="G26" s="60"/>
      <c r="H26" s="60"/>
      <c r="I26" s="60"/>
      <c r="J26" s="65"/>
      <c r="K26" s="65"/>
      <c r="L26" s="65"/>
      <c r="M26" s="65"/>
      <c r="N26" s="65"/>
      <c r="O26" s="66"/>
      <c r="P26" s="67"/>
      <c r="Q26" s="68"/>
      <c r="R26" s="68"/>
      <c r="S26" s="65"/>
      <c r="T26" s="61"/>
      <c r="U26" s="65"/>
      <c r="V26" s="65"/>
      <c r="W26" s="69"/>
      <c r="X26" s="380"/>
      <c r="Y26" s="381"/>
      <c r="Z26" s="381"/>
      <c r="AA26" s="382"/>
      <c r="AB26" s="383"/>
      <c r="AC26" s="355"/>
      <c r="AD26" s="232" t="s">
        <v>26</v>
      </c>
      <c r="AE26" s="104"/>
      <c r="AF26" s="104"/>
      <c r="AG26" s="104"/>
      <c r="AH26" s="228"/>
      <c r="AI26" s="291">
        <f>SUM(AI24:AK25)</f>
        <v>60</v>
      </c>
      <c r="AJ26" s="292"/>
      <c r="AK26" s="292"/>
      <c r="AL26" s="293" t="s">
        <v>12</v>
      </c>
      <c r="AM26" s="294"/>
    </row>
    <row r="27" spans="1:48" ht="15" customHeight="1">
      <c r="A27" s="301" t="s">
        <v>110</v>
      </c>
      <c r="B27" s="302"/>
      <c r="C27" s="302"/>
      <c r="D27" s="302"/>
      <c r="E27" s="302"/>
      <c r="F27" s="302"/>
      <c r="G27" s="303"/>
      <c r="H27" s="302" t="s">
        <v>111</v>
      </c>
      <c r="I27" s="302"/>
      <c r="J27" s="302"/>
      <c r="K27" s="302"/>
      <c r="L27" s="302"/>
      <c r="M27" s="301" t="s">
        <v>7</v>
      </c>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3"/>
    </row>
    <row r="28" spans="1:48" ht="15" customHeight="1">
      <c r="A28" s="134" t="s">
        <v>112</v>
      </c>
      <c r="B28" s="135"/>
      <c r="C28" s="135"/>
      <c r="D28" s="135"/>
      <c r="E28" s="136"/>
      <c r="F28" s="136"/>
      <c r="G28" s="137"/>
      <c r="H28" s="345"/>
      <c r="I28" s="345"/>
      <c r="J28" s="345"/>
      <c r="K28" s="345"/>
      <c r="L28" s="345"/>
      <c r="M28" s="304"/>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row>
    <row r="29" spans="1:48" ht="15" customHeight="1">
      <c r="A29" s="71" t="s">
        <v>113</v>
      </c>
      <c r="B29" s="72"/>
      <c r="C29" s="72"/>
      <c r="D29" s="72"/>
      <c r="E29" s="73"/>
      <c r="F29" s="73"/>
      <c r="G29" s="74"/>
      <c r="H29" s="290"/>
      <c r="I29" s="290"/>
      <c r="J29" s="290"/>
      <c r="K29" s="290"/>
      <c r="L29" s="290"/>
      <c r="M29" s="307"/>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9"/>
    </row>
    <row r="30" spans="1:48" ht="15" customHeight="1">
      <c r="A30" s="71" t="s">
        <v>114</v>
      </c>
      <c r="B30" s="72"/>
      <c r="C30" s="72"/>
      <c r="D30" s="72"/>
      <c r="E30" s="73"/>
      <c r="F30" s="73"/>
      <c r="G30" s="74"/>
      <c r="H30" s="290"/>
      <c r="I30" s="290"/>
      <c r="J30" s="290"/>
      <c r="K30" s="290"/>
      <c r="L30" s="290"/>
      <c r="M30" s="307"/>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9"/>
    </row>
    <row r="31" spans="1:48" ht="15" customHeight="1">
      <c r="A31" s="71" t="s">
        <v>115</v>
      </c>
      <c r="B31" s="72"/>
      <c r="C31" s="72"/>
      <c r="D31" s="72"/>
      <c r="E31" s="73"/>
      <c r="F31" s="73"/>
      <c r="G31" s="74"/>
      <c r="H31" s="290"/>
      <c r="I31" s="290"/>
      <c r="J31" s="290"/>
      <c r="K31" s="290"/>
      <c r="L31" s="290"/>
      <c r="M31" s="307"/>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9"/>
    </row>
    <row r="32" spans="1:48" ht="15" customHeight="1">
      <c r="A32" s="71" t="s">
        <v>116</v>
      </c>
      <c r="B32" s="72"/>
      <c r="C32" s="72"/>
      <c r="D32" s="72"/>
      <c r="E32" s="73"/>
      <c r="F32" s="73"/>
      <c r="G32" s="74"/>
      <c r="H32" s="290">
        <v>70000</v>
      </c>
      <c r="I32" s="290"/>
      <c r="J32" s="290"/>
      <c r="K32" s="290"/>
      <c r="L32" s="290"/>
      <c r="M32" s="307" t="s">
        <v>356</v>
      </c>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9"/>
    </row>
    <row r="33" spans="1:48" ht="15" customHeight="1">
      <c r="A33" s="71" t="s">
        <v>117</v>
      </c>
      <c r="B33" s="72"/>
      <c r="C33" s="72"/>
      <c r="D33" s="72"/>
      <c r="E33" s="73"/>
      <c r="F33" s="73"/>
      <c r="G33" s="74"/>
      <c r="H33" s="290"/>
      <c r="I33" s="290"/>
      <c r="J33" s="290"/>
      <c r="K33" s="290"/>
      <c r="L33" s="290"/>
      <c r="M33" s="307"/>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9"/>
      <c r="AV33" s="3"/>
    </row>
    <row r="34" spans="1:48" ht="15" customHeight="1">
      <c r="A34" s="71" t="s">
        <v>118</v>
      </c>
      <c r="B34" s="72"/>
      <c r="C34" s="72"/>
      <c r="D34" s="72"/>
      <c r="E34" s="73"/>
      <c r="F34" s="73"/>
      <c r="G34" s="74"/>
      <c r="H34" s="290"/>
      <c r="I34" s="290"/>
      <c r="J34" s="290"/>
      <c r="K34" s="290"/>
      <c r="L34" s="290"/>
      <c r="M34" s="307"/>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9"/>
    </row>
    <row r="35" spans="1:48" ht="15" customHeight="1">
      <c r="A35" s="71" t="s">
        <v>119</v>
      </c>
      <c r="B35" s="75"/>
      <c r="C35" s="75"/>
      <c r="D35" s="75"/>
      <c r="E35" s="75"/>
      <c r="F35" s="75"/>
      <c r="G35" s="76"/>
      <c r="H35" s="290"/>
      <c r="I35" s="290"/>
      <c r="J35" s="290"/>
      <c r="K35" s="290"/>
      <c r="L35" s="290"/>
      <c r="M35" s="307"/>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9"/>
    </row>
    <row r="36" spans="1:48" ht="15" customHeight="1">
      <c r="A36" s="77" t="s">
        <v>120</v>
      </c>
      <c r="B36" s="78"/>
      <c r="C36" s="78"/>
      <c r="D36" s="78"/>
      <c r="E36" s="79"/>
      <c r="F36" s="79"/>
      <c r="G36" s="80"/>
      <c r="H36" s="300"/>
      <c r="I36" s="300"/>
      <c r="J36" s="300"/>
      <c r="K36" s="300"/>
      <c r="L36" s="300"/>
      <c r="M36" s="310"/>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2"/>
    </row>
    <row r="37" spans="1:48" ht="15" customHeight="1">
      <c r="A37" s="81" t="s">
        <v>16</v>
      </c>
      <c r="B37" s="82"/>
      <c r="C37" s="82"/>
      <c r="D37" s="82"/>
      <c r="E37" s="82"/>
      <c r="F37" s="82"/>
      <c r="G37" s="83"/>
      <c r="H37" s="295">
        <f>SUM(H28:L36)</f>
        <v>70000</v>
      </c>
      <c r="I37" s="295"/>
      <c r="J37" s="295"/>
      <c r="K37" s="295"/>
      <c r="L37" s="296"/>
      <c r="M37" s="297"/>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9"/>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52"/>
      <c r="AI38" s="87"/>
      <c r="AJ38" s="87"/>
      <c r="AK38" s="87"/>
      <c r="AL38" s="87"/>
      <c r="AM38" s="87"/>
    </row>
    <row r="39" spans="1:48" ht="19.5" customHeight="1" thickBot="1">
      <c r="A39" s="63" t="s">
        <v>197</v>
      </c>
      <c r="B39" s="60"/>
      <c r="C39" s="239"/>
      <c r="D39" s="60"/>
      <c r="E39" s="64"/>
      <c r="F39" s="60"/>
      <c r="G39" s="60"/>
      <c r="H39" s="60"/>
      <c r="I39" s="60"/>
      <c r="J39" s="65"/>
      <c r="K39" s="65"/>
      <c r="L39" s="65"/>
      <c r="M39" s="65"/>
      <c r="N39" s="65"/>
      <c r="O39" s="66"/>
      <c r="P39" s="67"/>
      <c r="Q39" s="68"/>
      <c r="R39" s="68"/>
      <c r="S39" s="65"/>
      <c r="T39" s="61"/>
      <c r="U39" s="65"/>
      <c r="V39" s="65"/>
      <c r="W39" s="239"/>
      <c r="X39" s="351" t="s">
        <v>126</v>
      </c>
      <c r="Y39" s="352"/>
      <c r="Z39" s="352"/>
      <c r="AA39" s="352"/>
      <c r="AB39" s="353"/>
      <c r="AC39" s="317"/>
      <c r="AD39" s="236"/>
      <c r="AE39" s="236"/>
      <c r="AF39" s="236"/>
      <c r="AG39" s="236"/>
      <c r="AH39" s="236"/>
      <c r="AI39" s="318"/>
      <c r="AJ39" s="318"/>
      <c r="AK39" s="318"/>
      <c r="AL39" s="319"/>
      <c r="AM39" s="319"/>
    </row>
    <row r="40" spans="1:48" ht="14.25" thickBot="1">
      <c r="A40" s="63"/>
      <c r="B40" s="60"/>
      <c r="C40" s="149" t="s">
        <v>162</v>
      </c>
      <c r="D40" s="60"/>
      <c r="E40" s="64"/>
      <c r="F40" s="60"/>
      <c r="G40" s="60"/>
      <c r="H40" s="60"/>
      <c r="I40" s="60"/>
      <c r="J40" s="65"/>
      <c r="K40" s="65"/>
      <c r="L40" s="65"/>
      <c r="M40" s="65"/>
      <c r="N40" s="65"/>
      <c r="O40" s="66"/>
      <c r="P40" s="67"/>
      <c r="Q40" s="68"/>
      <c r="R40" s="68"/>
      <c r="S40" s="65"/>
      <c r="T40" s="61"/>
      <c r="U40" s="65"/>
      <c r="V40" s="65"/>
      <c r="W40" s="69"/>
      <c r="X40" s="320">
        <f>VLOOKUP(L10,助成上限額,5,FALSE)</f>
        <v>0</v>
      </c>
      <c r="Y40" s="321"/>
      <c r="Z40" s="321"/>
      <c r="AA40" s="322" t="s">
        <v>12</v>
      </c>
      <c r="AB40" s="323"/>
      <c r="AC40" s="317"/>
      <c r="AD40" s="236"/>
      <c r="AE40" s="328" t="s">
        <v>123</v>
      </c>
      <c r="AF40" s="329"/>
      <c r="AG40" s="329"/>
      <c r="AH40" s="330"/>
      <c r="AI40" s="324" t="str">
        <f>IF(OR(L10=A7, L10=A17,L10=A18,L10=A19,L10=A20,L10=A21,L10=A22,L10=A23),MIN(X40,ROUNDDOWN(H50/1000,0)),"")</f>
        <v/>
      </c>
      <c r="AJ40" s="325"/>
      <c r="AK40" s="325"/>
      <c r="AL40" s="326" t="s">
        <v>12</v>
      </c>
      <c r="AM40" s="327"/>
      <c r="AV40" s="3"/>
    </row>
    <row r="41" spans="1:48" ht="15" customHeight="1">
      <c r="A41" s="301" t="s">
        <v>110</v>
      </c>
      <c r="B41" s="302"/>
      <c r="C41" s="302"/>
      <c r="D41" s="302"/>
      <c r="E41" s="302"/>
      <c r="F41" s="302"/>
      <c r="G41" s="303"/>
      <c r="H41" s="302" t="s">
        <v>111</v>
      </c>
      <c r="I41" s="302"/>
      <c r="J41" s="302"/>
      <c r="K41" s="302"/>
      <c r="L41" s="302"/>
      <c r="M41" s="301" t="s">
        <v>7</v>
      </c>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3"/>
    </row>
    <row r="42" spans="1:48" ht="15" customHeight="1">
      <c r="A42" s="71" t="s">
        <v>163</v>
      </c>
      <c r="B42" s="72"/>
      <c r="C42" s="72"/>
      <c r="D42" s="72"/>
      <c r="E42" s="73"/>
      <c r="F42" s="73"/>
      <c r="G42" s="74"/>
      <c r="H42" s="290"/>
      <c r="I42" s="290"/>
      <c r="J42" s="290"/>
      <c r="K42" s="290"/>
      <c r="L42" s="290"/>
      <c r="M42" s="307"/>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9"/>
    </row>
    <row r="43" spans="1:48" ht="15" customHeight="1">
      <c r="A43" s="157" t="s">
        <v>171</v>
      </c>
      <c r="B43" s="72"/>
      <c r="C43" s="72"/>
      <c r="D43" s="72"/>
      <c r="E43" s="73"/>
      <c r="F43" s="73"/>
      <c r="G43" s="74"/>
      <c r="H43" s="290"/>
      <c r="I43" s="290"/>
      <c r="J43" s="290"/>
      <c r="K43" s="290"/>
      <c r="L43" s="290"/>
      <c r="M43" s="307"/>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9"/>
    </row>
    <row r="44" spans="1:48" ht="15" customHeight="1">
      <c r="A44" s="157" t="s">
        <v>116</v>
      </c>
      <c r="B44" s="72"/>
      <c r="C44" s="72"/>
      <c r="D44" s="72"/>
      <c r="E44" s="73"/>
      <c r="F44" s="73"/>
      <c r="G44" s="74"/>
      <c r="H44" s="290"/>
      <c r="I44" s="290"/>
      <c r="J44" s="290"/>
      <c r="K44" s="290"/>
      <c r="L44" s="290"/>
      <c r="M44" s="307"/>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9"/>
    </row>
    <row r="45" spans="1:48" ht="15" customHeight="1">
      <c r="A45" s="71" t="s">
        <v>117</v>
      </c>
      <c r="B45" s="72"/>
      <c r="C45" s="72"/>
      <c r="D45" s="72"/>
      <c r="E45" s="73"/>
      <c r="F45" s="73"/>
      <c r="G45" s="74"/>
      <c r="H45" s="290"/>
      <c r="I45" s="290"/>
      <c r="J45" s="290"/>
      <c r="K45" s="290"/>
      <c r="L45" s="290"/>
      <c r="M45" s="307"/>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9"/>
    </row>
    <row r="46" spans="1:48" ht="15" customHeight="1">
      <c r="A46" s="71" t="s">
        <v>115</v>
      </c>
      <c r="B46" s="72"/>
      <c r="C46" s="72"/>
      <c r="D46" s="72"/>
      <c r="E46" s="73"/>
      <c r="F46" s="73"/>
      <c r="G46" s="74"/>
      <c r="H46" s="290"/>
      <c r="I46" s="290"/>
      <c r="J46" s="290"/>
      <c r="K46" s="290"/>
      <c r="L46" s="290"/>
      <c r="M46" s="307"/>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9"/>
    </row>
    <row r="47" spans="1:48" ht="15" customHeight="1">
      <c r="A47" s="71" t="s">
        <v>118</v>
      </c>
      <c r="B47" s="72"/>
      <c r="C47" s="72"/>
      <c r="D47" s="72"/>
      <c r="E47" s="73"/>
      <c r="F47" s="73"/>
      <c r="G47" s="74"/>
      <c r="H47" s="290"/>
      <c r="I47" s="290"/>
      <c r="J47" s="290"/>
      <c r="K47" s="290"/>
      <c r="L47" s="290"/>
      <c r="M47" s="307"/>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9"/>
    </row>
    <row r="48" spans="1:48" ht="15" customHeight="1">
      <c r="A48" s="71" t="s">
        <v>119</v>
      </c>
      <c r="B48" s="75"/>
      <c r="C48" s="75"/>
      <c r="D48" s="75"/>
      <c r="E48" s="75"/>
      <c r="F48" s="75"/>
      <c r="G48" s="76"/>
      <c r="H48" s="290"/>
      <c r="I48" s="290"/>
      <c r="J48" s="290"/>
      <c r="K48" s="290"/>
      <c r="L48" s="290"/>
      <c r="M48" s="307"/>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9"/>
    </row>
    <row r="49" spans="1:46" ht="15" customHeight="1">
      <c r="A49" s="77" t="s">
        <v>120</v>
      </c>
      <c r="B49" s="78"/>
      <c r="C49" s="78"/>
      <c r="D49" s="78"/>
      <c r="E49" s="79"/>
      <c r="F49" s="79"/>
      <c r="G49" s="80"/>
      <c r="H49" s="300"/>
      <c r="I49" s="300"/>
      <c r="J49" s="300"/>
      <c r="K49" s="300"/>
      <c r="L49" s="300"/>
      <c r="M49" s="310"/>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2"/>
    </row>
    <row r="50" spans="1:46" ht="15" customHeight="1">
      <c r="A50" s="81" t="s">
        <v>16</v>
      </c>
      <c r="B50" s="82"/>
      <c r="C50" s="82"/>
      <c r="D50" s="82"/>
      <c r="E50" s="82"/>
      <c r="F50" s="82"/>
      <c r="G50" s="83"/>
      <c r="H50" s="295">
        <f>SUM(H42:L49)</f>
        <v>0</v>
      </c>
      <c r="I50" s="295"/>
      <c r="J50" s="295"/>
      <c r="K50" s="295"/>
      <c r="L50" s="296"/>
      <c r="M50" s="297"/>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9"/>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51"/>
      <c r="AI51" s="87"/>
      <c r="AJ51" s="87"/>
      <c r="AK51" s="87"/>
      <c r="AL51" s="87"/>
      <c r="AM51" s="87"/>
    </row>
    <row r="52" spans="1:46" s="3" customFormat="1" ht="19.5" customHeight="1" thickBot="1">
      <c r="A52" s="62" t="s">
        <v>198</v>
      </c>
      <c r="B52" s="60"/>
      <c r="C52" s="60"/>
      <c r="D52" s="60"/>
      <c r="E52" s="60"/>
      <c r="F52" s="60"/>
      <c r="G52" s="60"/>
      <c r="H52" s="60"/>
      <c r="I52" s="56"/>
      <c r="J52" s="61"/>
      <c r="K52" s="55"/>
      <c r="L52" s="57"/>
      <c r="M52" s="57"/>
      <c r="N52" s="57"/>
      <c r="O52" s="57"/>
      <c r="P52" s="57"/>
      <c r="Q52" s="57"/>
      <c r="R52" s="57"/>
      <c r="S52" s="57"/>
      <c r="T52" s="57"/>
      <c r="U52" s="57"/>
      <c r="V52" s="57"/>
      <c r="W52" s="57"/>
      <c r="X52" s="57"/>
      <c r="Y52" s="57"/>
      <c r="Z52" s="57"/>
      <c r="AA52" s="57"/>
      <c r="AB52" s="57"/>
      <c r="AC52" s="57"/>
      <c r="AD52" s="57"/>
      <c r="AE52" s="328" t="s">
        <v>125</v>
      </c>
      <c r="AF52" s="329"/>
      <c r="AG52" s="329"/>
      <c r="AH52" s="330"/>
      <c r="AI52" s="341">
        <f>IF(L10=A54,X54*AI54/1000,IF(L10=A55,X55*AI55/1000,IF(NOT(OR(L10=A54,L10=A55)),X53*AI53/1000)))</f>
        <v>4.5</v>
      </c>
      <c r="AJ52" s="342"/>
      <c r="AK52" s="342"/>
      <c r="AL52" s="326" t="s">
        <v>12</v>
      </c>
      <c r="AM52" s="327"/>
    </row>
    <row r="53" spans="1:46" s="3" customFormat="1" ht="15.75" customHeight="1">
      <c r="A53" s="333" t="s">
        <v>153</v>
      </c>
      <c r="B53" s="334"/>
      <c r="C53" s="334"/>
      <c r="D53" s="334"/>
      <c r="E53" s="334"/>
      <c r="F53" s="334"/>
      <c r="G53" s="334"/>
      <c r="H53" s="334"/>
      <c r="I53" s="334"/>
      <c r="J53" s="334"/>
      <c r="K53" s="334"/>
      <c r="L53" s="334"/>
      <c r="M53" s="334"/>
      <c r="N53" s="334"/>
      <c r="O53" s="334"/>
      <c r="P53" s="334"/>
      <c r="Q53" s="334"/>
      <c r="R53" s="334"/>
      <c r="S53" s="334"/>
      <c r="T53" s="334"/>
      <c r="U53" s="334"/>
      <c r="V53" s="334"/>
      <c r="W53" s="335"/>
      <c r="X53" s="346">
        <v>2000</v>
      </c>
      <c r="Y53" s="346"/>
      <c r="Z53" s="346"/>
      <c r="AA53" s="331" t="s">
        <v>23</v>
      </c>
      <c r="AB53" s="332"/>
      <c r="AC53" s="333" t="s">
        <v>24</v>
      </c>
      <c r="AD53" s="334"/>
      <c r="AE53" s="334"/>
      <c r="AF53" s="334"/>
      <c r="AG53" s="334"/>
      <c r="AH53" s="335"/>
      <c r="AI53" s="336"/>
      <c r="AJ53" s="337"/>
      <c r="AK53" s="337"/>
      <c r="AL53" s="343" t="s">
        <v>13</v>
      </c>
      <c r="AM53" s="344"/>
    </row>
    <row r="54" spans="1:46" s="3" customFormat="1" ht="15.75" customHeight="1">
      <c r="A54" s="333" t="s">
        <v>154</v>
      </c>
      <c r="B54" s="334"/>
      <c r="C54" s="334"/>
      <c r="D54" s="334"/>
      <c r="E54" s="334"/>
      <c r="F54" s="334"/>
      <c r="G54" s="334"/>
      <c r="H54" s="334"/>
      <c r="I54" s="334"/>
      <c r="J54" s="334"/>
      <c r="K54" s="334"/>
      <c r="L54" s="334"/>
      <c r="M54" s="334"/>
      <c r="N54" s="334"/>
      <c r="O54" s="334"/>
      <c r="P54" s="334"/>
      <c r="Q54" s="334"/>
      <c r="R54" s="334"/>
      <c r="S54" s="334"/>
      <c r="T54" s="334"/>
      <c r="U54" s="334"/>
      <c r="V54" s="334"/>
      <c r="W54" s="335"/>
      <c r="X54" s="346">
        <v>1500</v>
      </c>
      <c r="Y54" s="346"/>
      <c r="Z54" s="346"/>
      <c r="AA54" s="331" t="s">
        <v>23</v>
      </c>
      <c r="AB54" s="332"/>
      <c r="AC54" s="333" t="s">
        <v>24</v>
      </c>
      <c r="AD54" s="334"/>
      <c r="AE54" s="334"/>
      <c r="AF54" s="334"/>
      <c r="AG54" s="334"/>
      <c r="AH54" s="335"/>
      <c r="AI54" s="336">
        <v>3</v>
      </c>
      <c r="AJ54" s="337"/>
      <c r="AK54" s="337"/>
      <c r="AL54" s="338" t="s">
        <v>13</v>
      </c>
      <c r="AM54" s="339"/>
    </row>
    <row r="55" spans="1:46" s="3" customFormat="1" ht="15.75" customHeight="1">
      <c r="A55" s="333" t="s">
        <v>155</v>
      </c>
      <c r="B55" s="334"/>
      <c r="C55" s="334"/>
      <c r="D55" s="334"/>
      <c r="E55" s="334"/>
      <c r="F55" s="334"/>
      <c r="G55" s="334"/>
      <c r="H55" s="334"/>
      <c r="I55" s="334"/>
      <c r="J55" s="334"/>
      <c r="K55" s="334"/>
      <c r="L55" s="334"/>
      <c r="M55" s="334"/>
      <c r="N55" s="334"/>
      <c r="O55" s="334"/>
      <c r="P55" s="334"/>
      <c r="Q55" s="334"/>
      <c r="R55" s="334"/>
      <c r="S55" s="334"/>
      <c r="T55" s="334"/>
      <c r="U55" s="334"/>
      <c r="V55" s="334"/>
      <c r="W55" s="335"/>
      <c r="X55" s="346">
        <v>2500</v>
      </c>
      <c r="Y55" s="346"/>
      <c r="Z55" s="346"/>
      <c r="AA55" s="331" t="s">
        <v>23</v>
      </c>
      <c r="AB55" s="332"/>
      <c r="AC55" s="333" t="s">
        <v>24</v>
      </c>
      <c r="AD55" s="334"/>
      <c r="AE55" s="334"/>
      <c r="AF55" s="334"/>
      <c r="AG55" s="334"/>
      <c r="AH55" s="335"/>
      <c r="AI55" s="336"/>
      <c r="AJ55" s="337"/>
      <c r="AK55" s="337"/>
      <c r="AL55" s="338" t="s">
        <v>13</v>
      </c>
      <c r="AM55" s="339"/>
    </row>
    <row r="56" spans="1:46" s="3" customFormat="1" ht="7.5" customHeight="1" thickBot="1">
      <c r="A56" s="60"/>
      <c r="B56" s="60"/>
      <c r="C56" s="60"/>
      <c r="D56" s="60"/>
      <c r="E56" s="60"/>
      <c r="F56" s="60"/>
      <c r="G56" s="60"/>
      <c r="H56" s="60"/>
      <c r="I56" s="56"/>
      <c r="J56" s="61"/>
      <c r="K56" s="55"/>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row>
    <row r="57" spans="1:46" s="3" customFormat="1" ht="19.5" customHeight="1" thickBot="1">
      <c r="A57" s="62" t="s">
        <v>156</v>
      </c>
      <c r="B57" s="55"/>
      <c r="C57" s="60"/>
      <c r="D57" s="60"/>
      <c r="E57" s="60"/>
      <c r="F57" s="60"/>
      <c r="G57" s="60"/>
      <c r="H57" s="60"/>
      <c r="I57" s="56"/>
      <c r="J57" s="61"/>
      <c r="K57" s="55"/>
      <c r="L57" s="57"/>
      <c r="M57" s="57"/>
      <c r="N57" s="57"/>
      <c r="O57" s="58"/>
      <c r="P57" s="58"/>
      <c r="Q57" s="58"/>
      <c r="R57" s="58"/>
      <c r="S57" s="58"/>
      <c r="T57" s="88"/>
      <c r="U57" s="88"/>
      <c r="V57" s="88"/>
      <c r="W57" s="88"/>
      <c r="X57" s="351" t="s">
        <v>126</v>
      </c>
      <c r="Y57" s="352"/>
      <c r="Z57" s="352"/>
      <c r="AA57" s="352"/>
      <c r="AB57" s="353"/>
      <c r="AC57" s="354" t="s">
        <v>123</v>
      </c>
      <c r="AD57" s="100" t="s">
        <v>29</v>
      </c>
      <c r="AE57" s="101"/>
      <c r="AF57" s="101"/>
      <c r="AG57" s="101"/>
      <c r="AH57" s="106"/>
      <c r="AI57" s="324">
        <f>MIN(X58,ROUNDDOWN(H70/1000,0))</f>
        <v>0</v>
      </c>
      <c r="AJ57" s="325"/>
      <c r="AK57" s="325"/>
      <c r="AL57" s="326" t="s">
        <v>12</v>
      </c>
      <c r="AM57" s="327"/>
    </row>
    <row r="58" spans="1:46" s="3" customFormat="1" ht="12">
      <c r="A58" s="58"/>
      <c r="B58" s="150" t="s">
        <v>157</v>
      </c>
      <c r="C58" s="60"/>
      <c r="D58" s="60"/>
      <c r="E58" s="60"/>
      <c r="F58" s="60"/>
      <c r="G58" s="60"/>
      <c r="H58" s="60"/>
      <c r="I58" s="60"/>
      <c r="J58" s="60"/>
      <c r="K58" s="60"/>
      <c r="L58" s="60"/>
      <c r="M58" s="60"/>
      <c r="N58" s="60"/>
      <c r="O58" s="60"/>
      <c r="P58" s="60"/>
      <c r="Q58" s="60"/>
      <c r="R58" s="60"/>
      <c r="S58" s="60"/>
      <c r="T58" s="60"/>
      <c r="U58" s="60"/>
      <c r="V58" s="60"/>
      <c r="W58" s="60"/>
      <c r="X58" s="347">
        <f>VLOOKUP(L10,助成上限額,6,FALSE)</f>
        <v>200</v>
      </c>
      <c r="Y58" s="348"/>
      <c r="Z58" s="348"/>
      <c r="AA58" s="349" t="s">
        <v>12</v>
      </c>
      <c r="AB58" s="350"/>
      <c r="AC58" s="355"/>
      <c r="AD58" s="234" t="s">
        <v>25</v>
      </c>
      <c r="AE58" s="235"/>
      <c r="AF58" s="235"/>
      <c r="AG58" s="235"/>
      <c r="AH58" s="107"/>
      <c r="AI58" s="313">
        <v>0</v>
      </c>
      <c r="AJ58" s="314"/>
      <c r="AK58" s="314"/>
      <c r="AL58" s="315" t="s">
        <v>12</v>
      </c>
      <c r="AM58" s="316"/>
    </row>
    <row r="59" spans="1:46" s="3" customFormat="1" ht="12">
      <c r="A59" s="239" t="s">
        <v>129</v>
      </c>
      <c r="B59" s="60"/>
      <c r="C59" s="60"/>
      <c r="D59" s="60"/>
      <c r="E59" s="60"/>
      <c r="F59" s="60"/>
      <c r="G59" s="60"/>
      <c r="H59" s="60"/>
      <c r="I59" s="60"/>
      <c r="J59" s="60"/>
      <c r="K59" s="60"/>
      <c r="L59" s="60"/>
      <c r="M59" s="60"/>
      <c r="N59" s="60"/>
      <c r="O59" s="60"/>
      <c r="P59" s="60"/>
      <c r="Q59" s="60"/>
      <c r="R59" s="60"/>
      <c r="S59" s="60"/>
      <c r="T59" s="60"/>
      <c r="U59" s="60"/>
      <c r="V59" s="60"/>
      <c r="W59" s="60"/>
      <c r="X59" s="347" t="e">
        <f>VLOOKUP(L30,#REF!,5,FALSE)</f>
        <v>#REF!</v>
      </c>
      <c r="Y59" s="348"/>
      <c r="Z59" s="348"/>
      <c r="AA59" s="349"/>
      <c r="AB59" s="350"/>
      <c r="AC59" s="355"/>
      <c r="AD59" s="232" t="s">
        <v>26</v>
      </c>
      <c r="AE59" s="233"/>
      <c r="AF59" s="233"/>
      <c r="AG59" s="233"/>
      <c r="AH59" s="108"/>
      <c r="AI59" s="291">
        <f>SUM(AI57:AK58)</f>
        <v>0</v>
      </c>
      <c r="AJ59" s="292"/>
      <c r="AK59" s="292"/>
      <c r="AL59" s="293" t="s">
        <v>12</v>
      </c>
      <c r="AM59" s="294"/>
      <c r="AT59" s="4"/>
    </row>
    <row r="60" spans="1:46" ht="15" customHeight="1">
      <c r="A60" s="301" t="s">
        <v>110</v>
      </c>
      <c r="B60" s="302"/>
      <c r="C60" s="302"/>
      <c r="D60" s="302"/>
      <c r="E60" s="302"/>
      <c r="F60" s="302"/>
      <c r="G60" s="303"/>
      <c r="H60" s="302" t="s">
        <v>111</v>
      </c>
      <c r="I60" s="302"/>
      <c r="J60" s="302"/>
      <c r="K60" s="302"/>
      <c r="L60" s="302"/>
      <c r="M60" s="301" t="s">
        <v>7</v>
      </c>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3"/>
    </row>
    <row r="61" spans="1:46" ht="15" customHeight="1">
      <c r="A61" s="134" t="s">
        <v>112</v>
      </c>
      <c r="B61" s="135"/>
      <c r="C61" s="135"/>
      <c r="D61" s="135"/>
      <c r="E61" s="136"/>
      <c r="F61" s="136"/>
      <c r="G61" s="137"/>
      <c r="H61" s="345"/>
      <c r="I61" s="345"/>
      <c r="J61" s="345"/>
      <c r="K61" s="345"/>
      <c r="L61" s="345"/>
      <c r="M61" s="304"/>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6"/>
    </row>
    <row r="62" spans="1:46" ht="15" customHeight="1">
      <c r="A62" s="71" t="s">
        <v>113</v>
      </c>
      <c r="B62" s="72"/>
      <c r="C62" s="72"/>
      <c r="D62" s="72"/>
      <c r="E62" s="73"/>
      <c r="F62" s="73"/>
      <c r="G62" s="74"/>
      <c r="H62" s="290"/>
      <c r="I62" s="290"/>
      <c r="J62" s="290"/>
      <c r="K62" s="290"/>
      <c r="L62" s="290"/>
      <c r="M62" s="307"/>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9"/>
    </row>
    <row r="63" spans="1:46" ht="15" customHeight="1">
      <c r="A63" s="71" t="s">
        <v>114</v>
      </c>
      <c r="B63" s="72"/>
      <c r="C63" s="72"/>
      <c r="D63" s="72"/>
      <c r="E63" s="73"/>
      <c r="F63" s="73"/>
      <c r="G63" s="74"/>
      <c r="H63" s="290"/>
      <c r="I63" s="290"/>
      <c r="J63" s="290"/>
      <c r="K63" s="290"/>
      <c r="L63" s="290"/>
      <c r="M63" s="307"/>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9"/>
    </row>
    <row r="64" spans="1:46" ht="15" customHeight="1">
      <c r="A64" s="71" t="s">
        <v>115</v>
      </c>
      <c r="B64" s="72"/>
      <c r="C64" s="72"/>
      <c r="D64" s="72"/>
      <c r="E64" s="73"/>
      <c r="F64" s="73"/>
      <c r="G64" s="74"/>
      <c r="H64" s="290"/>
      <c r="I64" s="290"/>
      <c r="J64" s="290"/>
      <c r="K64" s="290"/>
      <c r="L64" s="290"/>
      <c r="M64" s="307"/>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9"/>
    </row>
    <row r="65" spans="1:39" ht="15" customHeight="1">
      <c r="A65" s="71" t="s">
        <v>116</v>
      </c>
      <c r="B65" s="72"/>
      <c r="C65" s="72"/>
      <c r="D65" s="72"/>
      <c r="E65" s="73"/>
      <c r="F65" s="73"/>
      <c r="G65" s="74"/>
      <c r="H65" s="290"/>
      <c r="I65" s="290"/>
      <c r="J65" s="290"/>
      <c r="K65" s="290"/>
      <c r="L65" s="290"/>
      <c r="M65" s="307"/>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9"/>
    </row>
    <row r="66" spans="1:39" ht="15" customHeight="1">
      <c r="A66" s="71" t="s">
        <v>117</v>
      </c>
      <c r="B66" s="72"/>
      <c r="C66" s="72"/>
      <c r="D66" s="72"/>
      <c r="E66" s="73"/>
      <c r="F66" s="73"/>
      <c r="G66" s="74"/>
      <c r="H66" s="290"/>
      <c r="I66" s="290"/>
      <c r="J66" s="290"/>
      <c r="K66" s="290"/>
      <c r="L66" s="290"/>
      <c r="M66" s="307"/>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9"/>
    </row>
    <row r="67" spans="1:39" ht="15" customHeight="1">
      <c r="A67" s="71" t="s">
        <v>118</v>
      </c>
      <c r="B67" s="72"/>
      <c r="C67" s="72"/>
      <c r="D67" s="72"/>
      <c r="E67" s="73"/>
      <c r="F67" s="73"/>
      <c r="G67" s="74"/>
      <c r="H67" s="290"/>
      <c r="I67" s="290"/>
      <c r="J67" s="290"/>
      <c r="K67" s="290"/>
      <c r="L67" s="290"/>
      <c r="M67" s="307"/>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9"/>
    </row>
    <row r="68" spans="1:39" ht="15" customHeight="1">
      <c r="A68" s="71" t="s">
        <v>119</v>
      </c>
      <c r="B68" s="75"/>
      <c r="C68" s="75"/>
      <c r="D68" s="75"/>
      <c r="E68" s="75"/>
      <c r="F68" s="75"/>
      <c r="G68" s="76"/>
      <c r="H68" s="290"/>
      <c r="I68" s="290"/>
      <c r="J68" s="290"/>
      <c r="K68" s="290"/>
      <c r="L68" s="290"/>
      <c r="M68" s="307"/>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9"/>
    </row>
    <row r="69" spans="1:39" ht="15" customHeight="1">
      <c r="A69" s="77" t="s">
        <v>120</v>
      </c>
      <c r="B69" s="78"/>
      <c r="C69" s="78"/>
      <c r="D69" s="78"/>
      <c r="E69" s="79"/>
      <c r="F69" s="79"/>
      <c r="G69" s="80"/>
      <c r="H69" s="300"/>
      <c r="I69" s="300"/>
      <c r="J69" s="300"/>
      <c r="K69" s="300"/>
      <c r="L69" s="300"/>
      <c r="M69" s="310"/>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2"/>
    </row>
    <row r="70" spans="1:39" ht="15" customHeight="1">
      <c r="A70" s="81" t="s">
        <v>16</v>
      </c>
      <c r="B70" s="89"/>
      <c r="C70" s="89"/>
      <c r="D70" s="89"/>
      <c r="E70" s="82"/>
      <c r="F70" s="82"/>
      <c r="G70" s="83"/>
      <c r="H70" s="295">
        <f>SUM(H61:L69)</f>
        <v>0</v>
      </c>
      <c r="I70" s="295"/>
      <c r="J70" s="295"/>
      <c r="K70" s="295"/>
      <c r="L70" s="296"/>
      <c r="M70" s="297"/>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9"/>
    </row>
    <row r="71" spans="1:39" ht="4.5" customHeight="1">
      <c r="A71" s="84"/>
      <c r="B71" s="84"/>
      <c r="C71" s="84"/>
      <c r="D71" s="84"/>
      <c r="E71" s="90"/>
      <c r="F71" s="90"/>
      <c r="G71" s="90"/>
      <c r="H71" s="90"/>
      <c r="I71" s="90"/>
      <c r="J71" s="92"/>
      <c r="K71" s="92"/>
      <c r="L71" s="92"/>
      <c r="M71" s="92"/>
      <c r="N71" s="92"/>
      <c r="O71" s="90"/>
      <c r="P71" s="90"/>
      <c r="Q71" s="90"/>
      <c r="R71" s="90"/>
      <c r="S71" s="90"/>
      <c r="T71" s="90"/>
      <c r="U71" s="90"/>
      <c r="V71" s="90"/>
      <c r="W71" s="90"/>
      <c r="X71" s="90"/>
      <c r="Y71" s="93"/>
      <c r="Z71" s="93"/>
      <c r="AA71" s="93"/>
      <c r="AB71" s="93"/>
      <c r="AC71" s="93"/>
      <c r="AD71" s="93"/>
      <c r="AE71" s="90"/>
      <c r="AF71" s="90"/>
      <c r="AG71" s="90"/>
      <c r="AH71" s="90"/>
      <c r="AI71" s="90"/>
      <c r="AJ71" s="90"/>
      <c r="AK71" s="90"/>
      <c r="AL71" s="90"/>
      <c r="AM71" s="90"/>
    </row>
    <row r="72" spans="1:39">
      <c r="A72" s="39" t="s">
        <v>161</v>
      </c>
      <c r="B72" s="91"/>
      <c r="C72" s="91"/>
      <c r="D72" s="91"/>
      <c r="E72" s="91"/>
      <c r="F72" s="91"/>
      <c r="G72" s="91"/>
      <c r="H72" s="91"/>
      <c r="I72" s="91"/>
      <c r="J72" s="91"/>
      <c r="K72" s="91"/>
      <c r="L72" s="91"/>
      <c r="M72" s="91"/>
      <c r="N72" s="91"/>
      <c r="O72" s="91"/>
      <c r="P72" s="91"/>
      <c r="Q72" s="91"/>
      <c r="R72" s="91"/>
      <c r="S72" s="91"/>
      <c r="T72" s="91"/>
      <c r="U72" s="91"/>
      <c r="V72" s="91"/>
      <c r="W72" s="91"/>
      <c r="X72" s="91"/>
      <c r="Y72" s="68"/>
      <c r="Z72" s="68"/>
      <c r="AA72" s="68"/>
      <c r="AB72" s="68"/>
      <c r="AC72" s="68"/>
      <c r="AD72" s="68"/>
      <c r="AE72" s="91"/>
      <c r="AF72" s="91"/>
      <c r="AG72" s="91"/>
      <c r="AH72" s="91"/>
      <c r="AI72" s="91"/>
      <c r="AJ72" s="91"/>
      <c r="AK72" s="91"/>
      <c r="AL72" s="91"/>
      <c r="AM72" s="91"/>
    </row>
  </sheetData>
  <sheetProtection algorithmName="SHA-512" hashValue="AoBp3gf7V0hZpNTmiPgrxqbxGM/CzYUaPwCNeHFbu3E2x6xyDaJFoH9OmzP3/pKmfsVy0qW7wJo7ILcLd+TEvw==" saltValue="n+tLWN6WxsFBJkZb3uQbeg==" spinCount="100000" sheet="1" objects="1" scenarios="1"/>
  <mergeCells count="158">
    <mergeCell ref="H69:L69"/>
    <mergeCell ref="M69:AM69"/>
    <mergeCell ref="H70:L70"/>
    <mergeCell ref="M70:AM70"/>
    <mergeCell ref="H66:L66"/>
    <mergeCell ref="M66:AM66"/>
    <mergeCell ref="H67:L67"/>
    <mergeCell ref="M67:AM67"/>
    <mergeCell ref="H68:L68"/>
    <mergeCell ref="M68:AM68"/>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X57:AB57"/>
    <mergeCell ref="AC57:AC59"/>
    <mergeCell ref="AI57:AK57"/>
    <mergeCell ref="AL57:AM57"/>
    <mergeCell ref="X58:Z59"/>
    <mergeCell ref="AA58:AB59"/>
    <mergeCell ref="AI58:AK58"/>
    <mergeCell ref="AL58:AM58"/>
    <mergeCell ref="AI59:AK59"/>
    <mergeCell ref="AL59:AM59"/>
    <mergeCell ref="A55:W55"/>
    <mergeCell ref="X55:Z55"/>
    <mergeCell ref="AA55:AB55"/>
    <mergeCell ref="AC55:AH55"/>
    <mergeCell ref="AI55:AK55"/>
    <mergeCell ref="AL55:AM55"/>
    <mergeCell ref="A54:W54"/>
    <mergeCell ref="X54:Z54"/>
    <mergeCell ref="AA54:AB54"/>
    <mergeCell ref="AC54:AH54"/>
    <mergeCell ref="AI54:AK54"/>
    <mergeCell ref="AL54:AM54"/>
    <mergeCell ref="AE52:AH52"/>
    <mergeCell ref="AI52:AK52"/>
    <mergeCell ref="AL52:AM52"/>
    <mergeCell ref="A53:W53"/>
    <mergeCell ref="X53:Z53"/>
    <mergeCell ref="AA53:AB53"/>
    <mergeCell ref="AC53:AH53"/>
    <mergeCell ref="AI53:AK53"/>
    <mergeCell ref="AL53:AM53"/>
    <mergeCell ref="H48:L48"/>
    <mergeCell ref="M48:AM48"/>
    <mergeCell ref="H49:L49"/>
    <mergeCell ref="M49:AM49"/>
    <mergeCell ref="H50:L50"/>
    <mergeCell ref="M50:AM50"/>
    <mergeCell ref="H45:L45"/>
    <mergeCell ref="M45:AM45"/>
    <mergeCell ref="H46:L46"/>
    <mergeCell ref="M46:AM46"/>
    <mergeCell ref="H47:L47"/>
    <mergeCell ref="M47:AM47"/>
    <mergeCell ref="H42:L42"/>
    <mergeCell ref="M42:AM42"/>
    <mergeCell ref="H43:L43"/>
    <mergeCell ref="M43:AM43"/>
    <mergeCell ref="H44:L44"/>
    <mergeCell ref="M44:AM44"/>
    <mergeCell ref="AE40:AH40"/>
    <mergeCell ref="AI40:AK40"/>
    <mergeCell ref="AL40:AM40"/>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33:L33"/>
    <mergeCell ref="M33:AM33"/>
    <mergeCell ref="H34:L34"/>
    <mergeCell ref="M34:AM34"/>
    <mergeCell ref="H35:L35"/>
    <mergeCell ref="M35:AM35"/>
    <mergeCell ref="H30:L30"/>
    <mergeCell ref="M30:AM30"/>
    <mergeCell ref="H31:L31"/>
    <mergeCell ref="M31:AM31"/>
    <mergeCell ref="H32:L32"/>
    <mergeCell ref="M32:AM32"/>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s>
  <phoneticPr fontId="4"/>
  <conditionalFormatting sqref="AI52:AK52">
    <cfRule type="expression" dxfId="0" priority="1">
      <formula>INDIRECT(ADDRESS(ROW(),COLUMN()))=TRUNC(INDIRECT(ADDRESS(ROW(),COLUMN())))</formula>
    </cfRule>
  </conditionalFormatting>
  <dataValidations count="4">
    <dataValidation type="list" allowBlank="1" showInputMessage="1" showErrorMessage="1" sqref="L10:Y10" xr:uid="{E1FE2973-055B-44CF-9979-8AD177355E2C}">
      <formula1>提供サービス</formula1>
    </dataValidation>
    <dataValidation type="list" allowBlank="1" showInputMessage="1" showErrorMessage="1" sqref="D9:G9" xr:uid="{84B1A389-42D1-4B57-88EB-AA1BCC25A6D0}">
      <formula1>都道府県</formula1>
    </dataValidation>
    <dataValidation type="list" allowBlank="1" showInputMessage="1" showErrorMessage="1" sqref="X16:Z17" xr:uid="{4AD3E652-7B54-4C40-883A-144B63903075}">
      <formula1>"✔"</formula1>
    </dataValidation>
    <dataValidation imeMode="halfAlpha" allowBlank="1" showInputMessage="1" showErrorMessage="1" sqref="S24:V26 J24:N26 J39:N40 S39:V40" xr:uid="{3B571697-6E46-44E7-9A89-073A344D9639}"/>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W86"/>
  <sheetViews>
    <sheetView zoomScaleNormal="100" workbookViewId="0">
      <selection activeCell="A2" sqref="A2"/>
    </sheetView>
  </sheetViews>
  <sheetFormatPr defaultRowHeight="12"/>
  <cols>
    <col min="1" max="1" width="3.125" style="9" customWidth="1"/>
    <col min="2" max="3" width="12.5" style="9" customWidth="1"/>
    <col min="4" max="4" width="13.75" style="9" bestFit="1" customWidth="1"/>
    <col min="5" max="5" width="22.625" style="9" hidden="1" customWidth="1"/>
    <col min="6" max="6" width="8.125" style="9" hidden="1" customWidth="1"/>
    <col min="7" max="7" width="25" style="9" customWidth="1"/>
    <col min="8" max="8" width="10.5" style="9" bestFit="1" customWidth="1"/>
    <col min="9" max="9" width="10.5" style="9" customWidth="1"/>
    <col min="10" max="10" width="16.75" style="9" bestFit="1" customWidth="1"/>
    <col min="11" max="11" width="14.125" style="9" bestFit="1" customWidth="1"/>
    <col min="12" max="12" width="31.375" style="9" bestFit="1" customWidth="1"/>
    <col min="13" max="13" width="11.375" style="9" hidden="1" customWidth="1"/>
    <col min="14" max="14" width="11.375" style="9" customWidth="1"/>
    <col min="15" max="15" width="6" style="9" customWidth="1"/>
    <col min="16" max="19" width="7.625" style="9" customWidth="1"/>
    <col min="20" max="20" width="12.75" style="9" bestFit="1" customWidth="1"/>
    <col min="21" max="21" width="7.5" style="9" bestFit="1" customWidth="1"/>
    <col min="22" max="22" width="9.375" style="3" customWidth="1"/>
    <col min="23" max="23" width="2.5" style="9" customWidth="1"/>
    <col min="24" max="16384" width="9" style="9"/>
  </cols>
  <sheetData>
    <row r="1" spans="1:23" ht="20.100000000000001" customHeight="1">
      <c r="A1" s="6" t="s">
        <v>166</v>
      </c>
    </row>
    <row r="2" spans="1:23" ht="20.100000000000001" customHeight="1"/>
    <row r="3" spans="1:23">
      <c r="A3" s="9" t="s">
        <v>366</v>
      </c>
      <c r="O3" s="12"/>
      <c r="P3" s="12"/>
      <c r="Q3" s="12"/>
      <c r="R3" s="12"/>
      <c r="T3" s="12"/>
      <c r="U3" s="12"/>
    </row>
    <row r="4" spans="1:23" ht="18" customHeight="1">
      <c r="A4" s="278"/>
      <c r="B4" s="423" t="s">
        <v>19</v>
      </c>
      <c r="C4" s="423" t="s">
        <v>21</v>
      </c>
      <c r="D4" s="423" t="s">
        <v>20</v>
      </c>
      <c r="E4" s="17"/>
      <c r="F4" s="17"/>
      <c r="G4" s="420" t="s">
        <v>28</v>
      </c>
      <c r="H4" s="301" t="s">
        <v>27</v>
      </c>
      <c r="I4" s="302"/>
      <c r="J4" s="303"/>
      <c r="K4" s="301" t="s">
        <v>32</v>
      </c>
      <c r="L4" s="302"/>
      <c r="M4" s="302"/>
      <c r="N4" s="303"/>
      <c r="O4" s="422" t="s">
        <v>35</v>
      </c>
      <c r="P4" s="351" t="s">
        <v>180</v>
      </c>
      <c r="Q4" s="352"/>
      <c r="R4" s="352"/>
      <c r="S4" s="353"/>
      <c r="T4" s="351" t="s">
        <v>176</v>
      </c>
      <c r="U4" s="353"/>
      <c r="V4" s="138"/>
    </row>
    <row r="5" spans="1:23" ht="51.75" customHeight="1">
      <c r="A5" s="278"/>
      <c r="B5" s="423"/>
      <c r="C5" s="423"/>
      <c r="D5" s="423"/>
      <c r="E5" s="18" t="s">
        <v>44</v>
      </c>
      <c r="F5" s="18" t="s">
        <v>44</v>
      </c>
      <c r="G5" s="421"/>
      <c r="H5" s="16" t="s">
        <v>22</v>
      </c>
      <c r="I5" s="184" t="s">
        <v>210</v>
      </c>
      <c r="J5" s="16" t="s">
        <v>5</v>
      </c>
      <c r="K5" s="160" t="s">
        <v>30</v>
      </c>
      <c r="L5" s="160" t="s">
        <v>31</v>
      </c>
      <c r="M5" s="16" t="s">
        <v>36</v>
      </c>
      <c r="N5" s="161" t="s">
        <v>192</v>
      </c>
      <c r="O5" s="423"/>
      <c r="P5" s="155" t="s">
        <v>181</v>
      </c>
      <c r="Q5" s="155" t="s">
        <v>193</v>
      </c>
      <c r="R5" s="155" t="s">
        <v>182</v>
      </c>
      <c r="S5" s="155" t="s">
        <v>179</v>
      </c>
      <c r="T5" s="155" t="s">
        <v>177</v>
      </c>
      <c r="U5" s="156" t="s">
        <v>178</v>
      </c>
      <c r="V5" s="139"/>
      <c r="W5" s="3"/>
    </row>
    <row r="6" spans="1:23">
      <c r="A6" s="177">
        <v>1</v>
      </c>
      <c r="B6" s="240" t="s">
        <v>222</v>
      </c>
      <c r="C6" s="240" t="s">
        <v>223</v>
      </c>
      <c r="D6" s="179">
        <v>23660</v>
      </c>
      <c r="E6" s="178" t="str">
        <f>B6&amp;C6&amp;D6</f>
        <v>岡山はじめオカヤマハジメ23660</v>
      </c>
      <c r="F6" s="178">
        <f>IF(E6="","",COUNTIF($E$6:$E$85,E6))</f>
        <v>1</v>
      </c>
      <c r="G6" s="179" t="s">
        <v>224</v>
      </c>
      <c r="H6" s="241" t="s">
        <v>352</v>
      </c>
      <c r="I6" s="242" t="s">
        <v>385</v>
      </c>
      <c r="J6" s="180" t="s">
        <v>260</v>
      </c>
      <c r="K6" s="243" t="s">
        <v>33</v>
      </c>
      <c r="L6" s="243" t="s">
        <v>213</v>
      </c>
      <c r="M6" s="244" t="str">
        <f t="shared" ref="M6:M39" si="0">K6&amp;L6</f>
        <v>その他の施設対象期間に10日以上勤務</v>
      </c>
      <c r="N6" s="181"/>
      <c r="O6" s="245">
        <f t="shared" ref="O6:O37" si="1">IFERROR(VLOOKUP(M6,慰労金単価,2,FALSE),"")</f>
        <v>5</v>
      </c>
      <c r="P6" s="246" t="s">
        <v>353</v>
      </c>
      <c r="Q6" s="246" t="s">
        <v>354</v>
      </c>
      <c r="R6" s="246"/>
      <c r="S6" s="247" t="str">
        <f>IF(F6&gt;=2,"","可")</f>
        <v>可</v>
      </c>
      <c r="T6" s="248"/>
      <c r="U6" s="249"/>
      <c r="V6" s="140"/>
      <c r="W6" s="3"/>
    </row>
    <row r="7" spans="1:23">
      <c r="A7" s="177">
        <f>A6+1</f>
        <v>2</v>
      </c>
      <c r="B7" s="240" t="s">
        <v>231</v>
      </c>
      <c r="C7" s="240" t="s">
        <v>232</v>
      </c>
      <c r="D7" s="179">
        <v>25875</v>
      </c>
      <c r="E7" s="178" t="str">
        <f t="shared" ref="E7:E70" si="2">B7&amp;C7&amp;D7</f>
        <v>笠岡健司カサオカケンジ25875</v>
      </c>
      <c r="F7" s="178">
        <f t="shared" ref="F7:F70" si="3">IF(E7="","",COUNTIF($E$6:$E$85,E7))</f>
        <v>1</v>
      </c>
      <c r="G7" s="179" t="s">
        <v>225</v>
      </c>
      <c r="H7" s="241" t="s">
        <v>352</v>
      </c>
      <c r="I7" s="242" t="s">
        <v>385</v>
      </c>
      <c r="J7" s="180" t="s">
        <v>260</v>
      </c>
      <c r="K7" s="243" t="s">
        <v>33</v>
      </c>
      <c r="L7" s="243" t="s">
        <v>213</v>
      </c>
      <c r="M7" s="244" t="str">
        <f t="shared" si="0"/>
        <v>その他の施設対象期間に10日以上勤務</v>
      </c>
      <c r="N7" s="181"/>
      <c r="O7" s="245">
        <f t="shared" si="1"/>
        <v>5</v>
      </c>
      <c r="P7" s="246" t="s">
        <v>353</v>
      </c>
      <c r="Q7" s="246" t="s">
        <v>354</v>
      </c>
      <c r="R7" s="246"/>
      <c r="S7" s="247" t="str">
        <f t="shared" ref="S7:S70" si="4">IF(F7&gt;=2,"","可")</f>
        <v>可</v>
      </c>
      <c r="T7" s="248"/>
      <c r="U7" s="249"/>
      <c r="V7" s="140"/>
    </row>
    <row r="8" spans="1:23">
      <c r="A8" s="177">
        <f t="shared" ref="A8:A14" si="5">A7+1</f>
        <v>3</v>
      </c>
      <c r="B8" s="240" t="s">
        <v>235</v>
      </c>
      <c r="C8" s="240" t="s">
        <v>236</v>
      </c>
      <c r="D8" s="179">
        <v>29313</v>
      </c>
      <c r="E8" s="178" t="str">
        <f t="shared" si="2"/>
        <v>沢田あき子サワダアキコ29313</v>
      </c>
      <c r="F8" s="178">
        <f t="shared" si="3"/>
        <v>1</v>
      </c>
      <c r="G8" s="179" t="s">
        <v>226</v>
      </c>
      <c r="H8" s="241" t="s">
        <v>352</v>
      </c>
      <c r="I8" s="242" t="s">
        <v>385</v>
      </c>
      <c r="J8" s="180" t="s">
        <v>260</v>
      </c>
      <c r="K8" s="243" t="s">
        <v>33</v>
      </c>
      <c r="L8" s="243" t="s">
        <v>213</v>
      </c>
      <c r="M8" s="244" t="str">
        <f t="shared" si="0"/>
        <v>その他の施設対象期間に10日以上勤務</v>
      </c>
      <c r="N8" s="181"/>
      <c r="O8" s="245">
        <f t="shared" si="1"/>
        <v>5</v>
      </c>
      <c r="P8" s="246" t="s">
        <v>353</v>
      </c>
      <c r="Q8" s="246" t="s">
        <v>354</v>
      </c>
      <c r="R8" s="246"/>
      <c r="S8" s="247" t="str">
        <f t="shared" si="4"/>
        <v>可</v>
      </c>
      <c r="T8" s="248"/>
      <c r="U8" s="249"/>
      <c r="V8" s="140"/>
      <c r="W8" s="3"/>
    </row>
    <row r="9" spans="1:23">
      <c r="A9" s="177">
        <f t="shared" si="5"/>
        <v>4</v>
      </c>
      <c r="B9" s="240" t="s">
        <v>230</v>
      </c>
      <c r="C9" s="240" t="s">
        <v>233</v>
      </c>
      <c r="D9" s="179">
        <v>31241</v>
      </c>
      <c r="E9" s="178" t="str">
        <f t="shared" si="2"/>
        <v>山田八郎ヤマダハチロウ31241</v>
      </c>
      <c r="F9" s="178">
        <f t="shared" si="3"/>
        <v>1</v>
      </c>
      <c r="G9" s="179" t="s">
        <v>227</v>
      </c>
      <c r="H9" s="241" t="s">
        <v>352</v>
      </c>
      <c r="I9" s="242" t="s">
        <v>385</v>
      </c>
      <c r="J9" s="180" t="s">
        <v>260</v>
      </c>
      <c r="K9" s="243" t="s">
        <v>33</v>
      </c>
      <c r="L9" s="243" t="s">
        <v>213</v>
      </c>
      <c r="M9" s="244" t="str">
        <f t="shared" si="0"/>
        <v>その他の施設対象期間に10日以上勤務</v>
      </c>
      <c r="N9" s="181"/>
      <c r="O9" s="245">
        <f t="shared" si="1"/>
        <v>5</v>
      </c>
      <c r="P9" s="246" t="s">
        <v>353</v>
      </c>
      <c r="Q9" s="246" t="s">
        <v>354</v>
      </c>
      <c r="R9" s="246"/>
      <c r="S9" s="247" t="str">
        <f t="shared" si="4"/>
        <v>可</v>
      </c>
      <c r="T9" s="248"/>
      <c r="U9" s="249"/>
      <c r="V9" s="140"/>
    </row>
    <row r="10" spans="1:23">
      <c r="A10" s="177">
        <f t="shared" si="5"/>
        <v>5</v>
      </c>
      <c r="B10" s="240" t="s">
        <v>229</v>
      </c>
      <c r="C10" s="240" t="s">
        <v>234</v>
      </c>
      <c r="D10" s="179">
        <v>33891</v>
      </c>
      <c r="E10" s="178" t="str">
        <f t="shared" si="2"/>
        <v>明石ひかるアカシヒカル33891</v>
      </c>
      <c r="F10" s="178">
        <f t="shared" si="3"/>
        <v>1</v>
      </c>
      <c r="G10" s="179" t="s">
        <v>228</v>
      </c>
      <c r="H10" s="241" t="s">
        <v>352</v>
      </c>
      <c r="I10" s="242" t="s">
        <v>385</v>
      </c>
      <c r="J10" s="180" t="s">
        <v>260</v>
      </c>
      <c r="K10" s="243" t="s">
        <v>33</v>
      </c>
      <c r="L10" s="243" t="s">
        <v>213</v>
      </c>
      <c r="M10" s="244" t="str">
        <f t="shared" si="0"/>
        <v>その他の施設対象期間に10日以上勤務</v>
      </c>
      <c r="N10" s="181"/>
      <c r="O10" s="245">
        <f t="shared" si="1"/>
        <v>5</v>
      </c>
      <c r="P10" s="246" t="s">
        <v>353</v>
      </c>
      <c r="Q10" s="246" t="s">
        <v>354</v>
      </c>
      <c r="R10" s="246"/>
      <c r="S10" s="247" t="str">
        <f t="shared" si="4"/>
        <v>可</v>
      </c>
      <c r="T10" s="248"/>
      <c r="U10" s="249"/>
      <c r="V10" s="140"/>
    </row>
    <row r="11" spans="1:23">
      <c r="A11" s="177">
        <f t="shared" si="5"/>
        <v>6</v>
      </c>
      <c r="B11" s="240" t="s">
        <v>261</v>
      </c>
      <c r="C11" s="240" t="s">
        <v>262</v>
      </c>
      <c r="D11" s="179">
        <v>29429</v>
      </c>
      <c r="E11" s="178" t="str">
        <f t="shared" si="2"/>
        <v>職員６ショクイン６29429</v>
      </c>
      <c r="F11" s="178">
        <f t="shared" si="3"/>
        <v>1</v>
      </c>
      <c r="G11" s="179" t="s">
        <v>321</v>
      </c>
      <c r="H11" s="241" t="s">
        <v>352</v>
      </c>
      <c r="I11" s="242" t="s">
        <v>385</v>
      </c>
      <c r="J11" s="180" t="s">
        <v>260</v>
      </c>
      <c r="K11" s="243" t="s">
        <v>33</v>
      </c>
      <c r="L11" s="243" t="s">
        <v>213</v>
      </c>
      <c r="M11" s="244" t="str">
        <f t="shared" si="0"/>
        <v>その他の施設対象期間に10日以上勤務</v>
      </c>
      <c r="N11" s="181"/>
      <c r="O11" s="245">
        <f t="shared" si="1"/>
        <v>5</v>
      </c>
      <c r="P11" s="246" t="s">
        <v>353</v>
      </c>
      <c r="Q11" s="246" t="s">
        <v>354</v>
      </c>
      <c r="R11" s="246"/>
      <c r="S11" s="247" t="str">
        <f t="shared" si="4"/>
        <v>可</v>
      </c>
      <c r="T11" s="248"/>
      <c r="U11" s="249"/>
      <c r="V11" s="140"/>
    </row>
    <row r="12" spans="1:23">
      <c r="A12" s="177">
        <f t="shared" si="5"/>
        <v>7</v>
      </c>
      <c r="B12" s="240" t="s">
        <v>292</v>
      </c>
      <c r="C12" s="240" t="s">
        <v>263</v>
      </c>
      <c r="D12" s="179">
        <v>29429</v>
      </c>
      <c r="E12" s="178" t="str">
        <f t="shared" si="2"/>
        <v>職員７ショクイン７29429</v>
      </c>
      <c r="F12" s="178">
        <f t="shared" si="3"/>
        <v>1</v>
      </c>
      <c r="G12" s="179" t="s">
        <v>322</v>
      </c>
      <c r="H12" s="241" t="s">
        <v>352</v>
      </c>
      <c r="I12" s="242" t="s">
        <v>385</v>
      </c>
      <c r="J12" s="180" t="s">
        <v>260</v>
      </c>
      <c r="K12" s="243" t="s">
        <v>33</v>
      </c>
      <c r="L12" s="243" t="s">
        <v>213</v>
      </c>
      <c r="M12" s="244" t="str">
        <f t="shared" si="0"/>
        <v>その他の施設対象期間に10日以上勤務</v>
      </c>
      <c r="N12" s="181"/>
      <c r="O12" s="245">
        <f t="shared" si="1"/>
        <v>5</v>
      </c>
      <c r="P12" s="246" t="s">
        <v>353</v>
      </c>
      <c r="Q12" s="246" t="s">
        <v>354</v>
      </c>
      <c r="R12" s="246"/>
      <c r="S12" s="247" t="str">
        <f t="shared" si="4"/>
        <v>可</v>
      </c>
      <c r="T12" s="248"/>
      <c r="U12" s="249"/>
      <c r="V12" s="140"/>
      <c r="W12" s="3"/>
    </row>
    <row r="13" spans="1:23">
      <c r="A13" s="177">
        <f t="shared" si="5"/>
        <v>8</v>
      </c>
      <c r="B13" s="240" t="s">
        <v>293</v>
      </c>
      <c r="C13" s="240" t="s">
        <v>264</v>
      </c>
      <c r="D13" s="179">
        <v>29429</v>
      </c>
      <c r="E13" s="178" t="str">
        <f t="shared" si="2"/>
        <v>職員８ショクイン８29429</v>
      </c>
      <c r="F13" s="178">
        <f t="shared" si="3"/>
        <v>1</v>
      </c>
      <c r="G13" s="179" t="s">
        <v>323</v>
      </c>
      <c r="H13" s="241" t="s">
        <v>352</v>
      </c>
      <c r="I13" s="242" t="s">
        <v>385</v>
      </c>
      <c r="J13" s="180" t="s">
        <v>260</v>
      </c>
      <c r="K13" s="243" t="s">
        <v>33</v>
      </c>
      <c r="L13" s="243" t="s">
        <v>213</v>
      </c>
      <c r="M13" s="244" t="str">
        <f t="shared" si="0"/>
        <v>その他の施設対象期間に10日以上勤務</v>
      </c>
      <c r="N13" s="181"/>
      <c r="O13" s="245">
        <f t="shared" si="1"/>
        <v>5</v>
      </c>
      <c r="P13" s="246" t="s">
        <v>353</v>
      </c>
      <c r="Q13" s="246" t="s">
        <v>354</v>
      </c>
      <c r="R13" s="246"/>
      <c r="S13" s="247" t="str">
        <f t="shared" si="4"/>
        <v>可</v>
      </c>
      <c r="T13" s="248"/>
      <c r="U13" s="249"/>
      <c r="V13" s="140"/>
    </row>
    <row r="14" spans="1:23">
      <c r="A14" s="177">
        <f t="shared" si="5"/>
        <v>9</v>
      </c>
      <c r="B14" s="240" t="s">
        <v>294</v>
      </c>
      <c r="C14" s="240" t="s">
        <v>265</v>
      </c>
      <c r="D14" s="179">
        <v>29429</v>
      </c>
      <c r="E14" s="178" t="str">
        <f t="shared" si="2"/>
        <v>職員９ショクイン９29429</v>
      </c>
      <c r="F14" s="178">
        <f t="shared" si="3"/>
        <v>1</v>
      </c>
      <c r="G14" s="179" t="s">
        <v>324</v>
      </c>
      <c r="H14" s="241" t="s">
        <v>352</v>
      </c>
      <c r="I14" s="242" t="s">
        <v>385</v>
      </c>
      <c r="J14" s="180" t="s">
        <v>260</v>
      </c>
      <c r="K14" s="243" t="s">
        <v>33</v>
      </c>
      <c r="L14" s="243" t="s">
        <v>213</v>
      </c>
      <c r="M14" s="244" t="str">
        <f t="shared" si="0"/>
        <v>その他の施設対象期間に10日以上勤務</v>
      </c>
      <c r="N14" s="181"/>
      <c r="O14" s="245">
        <f t="shared" si="1"/>
        <v>5</v>
      </c>
      <c r="P14" s="246" t="s">
        <v>353</v>
      </c>
      <c r="Q14" s="246" t="s">
        <v>354</v>
      </c>
      <c r="R14" s="246"/>
      <c r="S14" s="247" t="str">
        <f t="shared" si="4"/>
        <v>可</v>
      </c>
      <c r="T14" s="248"/>
      <c r="U14" s="249"/>
      <c r="V14" s="140"/>
    </row>
    <row r="15" spans="1:23">
      <c r="A15" s="177">
        <f t="shared" ref="A15" si="6">A14+1</f>
        <v>10</v>
      </c>
      <c r="B15" s="240" t="s">
        <v>295</v>
      </c>
      <c r="C15" s="240" t="s">
        <v>266</v>
      </c>
      <c r="D15" s="179">
        <v>29429</v>
      </c>
      <c r="E15" s="178" t="str">
        <f t="shared" si="2"/>
        <v>職員１０ショクイン１０29429</v>
      </c>
      <c r="F15" s="178">
        <f t="shared" si="3"/>
        <v>1</v>
      </c>
      <c r="G15" s="179" t="s">
        <v>325</v>
      </c>
      <c r="H15" s="241" t="s">
        <v>352</v>
      </c>
      <c r="I15" s="242" t="s">
        <v>385</v>
      </c>
      <c r="J15" s="180" t="s">
        <v>260</v>
      </c>
      <c r="K15" s="243" t="s">
        <v>33</v>
      </c>
      <c r="L15" s="243" t="s">
        <v>213</v>
      </c>
      <c r="M15" s="244" t="str">
        <f t="shared" si="0"/>
        <v>その他の施設対象期間に10日以上勤務</v>
      </c>
      <c r="N15" s="181"/>
      <c r="O15" s="245">
        <f t="shared" si="1"/>
        <v>5</v>
      </c>
      <c r="P15" s="246" t="s">
        <v>353</v>
      </c>
      <c r="Q15" s="246" t="s">
        <v>354</v>
      </c>
      <c r="R15" s="246"/>
      <c r="S15" s="247" t="str">
        <f t="shared" si="4"/>
        <v>可</v>
      </c>
      <c r="T15" s="248"/>
      <c r="U15" s="249"/>
      <c r="V15" s="140"/>
      <c r="W15" s="3"/>
    </row>
    <row r="16" spans="1:23">
      <c r="A16" s="177">
        <f t="shared" ref="A16:A57" si="7">A15+1</f>
        <v>11</v>
      </c>
      <c r="B16" s="240" t="s">
        <v>296</v>
      </c>
      <c r="C16" s="240" t="s">
        <v>267</v>
      </c>
      <c r="D16" s="179">
        <v>29429</v>
      </c>
      <c r="E16" s="178" t="str">
        <f t="shared" si="2"/>
        <v>職員１１ショクイン１１29429</v>
      </c>
      <c r="F16" s="178">
        <f t="shared" si="3"/>
        <v>1</v>
      </c>
      <c r="G16" s="179" t="s">
        <v>326</v>
      </c>
      <c r="H16" s="241" t="s">
        <v>352</v>
      </c>
      <c r="I16" s="242" t="s">
        <v>385</v>
      </c>
      <c r="J16" s="180" t="s">
        <v>260</v>
      </c>
      <c r="K16" s="243" t="s">
        <v>33</v>
      </c>
      <c r="L16" s="243" t="s">
        <v>213</v>
      </c>
      <c r="M16" s="244" t="str">
        <f t="shared" si="0"/>
        <v>その他の施設対象期間に10日以上勤務</v>
      </c>
      <c r="N16" s="181"/>
      <c r="O16" s="245">
        <f t="shared" si="1"/>
        <v>5</v>
      </c>
      <c r="P16" s="246" t="s">
        <v>353</v>
      </c>
      <c r="Q16" s="246" t="s">
        <v>354</v>
      </c>
      <c r="R16" s="246"/>
      <c r="S16" s="247" t="str">
        <f t="shared" si="4"/>
        <v>可</v>
      </c>
      <c r="T16" s="248"/>
      <c r="U16" s="249"/>
      <c r="V16" s="140"/>
    </row>
    <row r="17" spans="1:23">
      <c r="A17" s="177">
        <f t="shared" si="7"/>
        <v>12</v>
      </c>
      <c r="B17" s="240" t="s">
        <v>297</v>
      </c>
      <c r="C17" s="240" t="s">
        <v>268</v>
      </c>
      <c r="D17" s="179">
        <v>29429</v>
      </c>
      <c r="E17" s="178" t="str">
        <f t="shared" si="2"/>
        <v>職員１２ショクイン１２29429</v>
      </c>
      <c r="F17" s="178">
        <f t="shared" si="3"/>
        <v>1</v>
      </c>
      <c r="G17" s="179" t="s">
        <v>327</v>
      </c>
      <c r="H17" s="241" t="s">
        <v>352</v>
      </c>
      <c r="I17" s="242" t="s">
        <v>385</v>
      </c>
      <c r="J17" s="180" t="s">
        <v>260</v>
      </c>
      <c r="K17" s="243" t="s">
        <v>33</v>
      </c>
      <c r="L17" s="243" t="s">
        <v>213</v>
      </c>
      <c r="M17" s="244" t="str">
        <f t="shared" si="0"/>
        <v>その他の施設対象期間に10日以上勤務</v>
      </c>
      <c r="N17" s="181"/>
      <c r="O17" s="245">
        <f t="shared" si="1"/>
        <v>5</v>
      </c>
      <c r="P17" s="246" t="s">
        <v>353</v>
      </c>
      <c r="Q17" s="246" t="s">
        <v>354</v>
      </c>
      <c r="R17" s="246" t="s">
        <v>355</v>
      </c>
      <c r="S17" s="247" t="str">
        <f t="shared" si="4"/>
        <v>可</v>
      </c>
      <c r="T17" s="248"/>
      <c r="U17" s="249"/>
      <c r="V17" s="140"/>
    </row>
    <row r="18" spans="1:23">
      <c r="A18" s="177">
        <f t="shared" si="7"/>
        <v>13</v>
      </c>
      <c r="B18" s="240" t="s">
        <v>298</v>
      </c>
      <c r="C18" s="240" t="s">
        <v>269</v>
      </c>
      <c r="D18" s="179">
        <v>29429</v>
      </c>
      <c r="E18" s="178" t="str">
        <f t="shared" si="2"/>
        <v>職員１３ショクイン１３29429</v>
      </c>
      <c r="F18" s="178">
        <f t="shared" si="3"/>
        <v>1</v>
      </c>
      <c r="G18" s="179" t="s">
        <v>328</v>
      </c>
      <c r="H18" s="241" t="s">
        <v>352</v>
      </c>
      <c r="I18" s="242" t="s">
        <v>385</v>
      </c>
      <c r="J18" s="180" t="s">
        <v>260</v>
      </c>
      <c r="K18" s="243" t="s">
        <v>33</v>
      </c>
      <c r="L18" s="243" t="s">
        <v>213</v>
      </c>
      <c r="M18" s="244" t="str">
        <f t="shared" si="0"/>
        <v>その他の施設対象期間に10日以上勤務</v>
      </c>
      <c r="N18" s="181"/>
      <c r="O18" s="245">
        <f t="shared" si="1"/>
        <v>5</v>
      </c>
      <c r="P18" s="246" t="s">
        <v>353</v>
      </c>
      <c r="Q18" s="246" t="s">
        <v>354</v>
      </c>
      <c r="R18" s="246" t="s">
        <v>355</v>
      </c>
      <c r="S18" s="247" t="str">
        <f t="shared" si="4"/>
        <v>可</v>
      </c>
      <c r="T18" s="248"/>
      <c r="U18" s="249"/>
      <c r="V18" s="140"/>
    </row>
    <row r="19" spans="1:23">
      <c r="A19" s="177">
        <f t="shared" si="7"/>
        <v>14</v>
      </c>
      <c r="B19" s="240" t="s">
        <v>299</v>
      </c>
      <c r="C19" s="240" t="s">
        <v>270</v>
      </c>
      <c r="D19" s="179">
        <v>29429</v>
      </c>
      <c r="E19" s="178" t="str">
        <f t="shared" si="2"/>
        <v>職員１４ショクイン１４29429</v>
      </c>
      <c r="F19" s="178">
        <f t="shared" si="3"/>
        <v>1</v>
      </c>
      <c r="G19" s="179" t="s">
        <v>329</v>
      </c>
      <c r="H19" s="241" t="s">
        <v>352</v>
      </c>
      <c r="I19" s="242" t="s">
        <v>385</v>
      </c>
      <c r="J19" s="180" t="s">
        <v>260</v>
      </c>
      <c r="K19" s="243" t="s">
        <v>33</v>
      </c>
      <c r="L19" s="243" t="s">
        <v>213</v>
      </c>
      <c r="M19" s="244" t="str">
        <f t="shared" si="0"/>
        <v>その他の施設対象期間に10日以上勤務</v>
      </c>
      <c r="N19" s="181"/>
      <c r="O19" s="245">
        <f t="shared" si="1"/>
        <v>5</v>
      </c>
      <c r="P19" s="246" t="s">
        <v>353</v>
      </c>
      <c r="Q19" s="246" t="s">
        <v>354</v>
      </c>
      <c r="R19" s="246" t="s">
        <v>355</v>
      </c>
      <c r="S19" s="247" t="str">
        <f t="shared" si="4"/>
        <v>可</v>
      </c>
      <c r="T19" s="248"/>
      <c r="U19" s="249"/>
      <c r="V19" s="140"/>
    </row>
    <row r="20" spans="1:23">
      <c r="A20" s="177">
        <f t="shared" si="7"/>
        <v>15</v>
      </c>
      <c r="B20" s="240" t="s">
        <v>300</v>
      </c>
      <c r="C20" s="240" t="s">
        <v>271</v>
      </c>
      <c r="D20" s="179">
        <v>29429</v>
      </c>
      <c r="E20" s="178" t="str">
        <f t="shared" si="2"/>
        <v>職員１５ショクイン１５29429</v>
      </c>
      <c r="F20" s="178">
        <f t="shared" si="3"/>
        <v>1</v>
      </c>
      <c r="G20" s="179" t="s">
        <v>330</v>
      </c>
      <c r="H20" s="241" t="s">
        <v>352</v>
      </c>
      <c r="I20" s="242" t="s">
        <v>385</v>
      </c>
      <c r="J20" s="180" t="s">
        <v>260</v>
      </c>
      <c r="K20" s="243" t="s">
        <v>33</v>
      </c>
      <c r="L20" s="243" t="s">
        <v>213</v>
      </c>
      <c r="M20" s="244" t="str">
        <f t="shared" si="0"/>
        <v>その他の施設対象期間に10日以上勤務</v>
      </c>
      <c r="N20" s="181"/>
      <c r="O20" s="245">
        <f t="shared" si="1"/>
        <v>5</v>
      </c>
      <c r="P20" s="246" t="s">
        <v>353</v>
      </c>
      <c r="Q20" s="246" t="s">
        <v>354</v>
      </c>
      <c r="R20" s="246"/>
      <c r="S20" s="247" t="str">
        <f t="shared" si="4"/>
        <v>可</v>
      </c>
      <c r="T20" s="248"/>
      <c r="U20" s="249"/>
      <c r="V20" s="140"/>
    </row>
    <row r="21" spans="1:23">
      <c r="A21" s="177">
        <f t="shared" si="7"/>
        <v>16</v>
      </c>
      <c r="B21" s="240" t="s">
        <v>301</v>
      </c>
      <c r="C21" s="240" t="s">
        <v>272</v>
      </c>
      <c r="D21" s="179">
        <v>29429</v>
      </c>
      <c r="E21" s="178" t="str">
        <f t="shared" si="2"/>
        <v>職員１６ショクイン１６29429</v>
      </c>
      <c r="F21" s="178">
        <f t="shared" si="3"/>
        <v>1</v>
      </c>
      <c r="G21" s="179" t="s">
        <v>331</v>
      </c>
      <c r="H21" s="241" t="s">
        <v>351</v>
      </c>
      <c r="I21" s="242" t="s">
        <v>393</v>
      </c>
      <c r="J21" s="180" t="s">
        <v>254</v>
      </c>
      <c r="K21" s="243" t="s">
        <v>33</v>
      </c>
      <c r="L21" s="243" t="s">
        <v>213</v>
      </c>
      <c r="M21" s="244" t="str">
        <f t="shared" si="0"/>
        <v>その他の施設対象期間に10日以上勤務</v>
      </c>
      <c r="N21" s="181"/>
      <c r="O21" s="245">
        <f t="shared" si="1"/>
        <v>5</v>
      </c>
      <c r="P21" s="246" t="s">
        <v>353</v>
      </c>
      <c r="Q21" s="246" t="s">
        <v>354</v>
      </c>
      <c r="R21" s="246"/>
      <c r="S21" s="247" t="str">
        <f t="shared" si="4"/>
        <v>可</v>
      </c>
      <c r="T21" s="248"/>
      <c r="U21" s="249"/>
      <c r="V21" s="140"/>
    </row>
    <row r="22" spans="1:23">
      <c r="A22" s="177">
        <f t="shared" si="7"/>
        <v>17</v>
      </c>
      <c r="B22" s="240" t="s">
        <v>302</v>
      </c>
      <c r="C22" s="240" t="s">
        <v>273</v>
      </c>
      <c r="D22" s="179">
        <v>29429</v>
      </c>
      <c r="E22" s="178" t="str">
        <f t="shared" si="2"/>
        <v>職員１７ショクイン１７29429</v>
      </c>
      <c r="F22" s="178">
        <f t="shared" si="3"/>
        <v>1</v>
      </c>
      <c r="G22" s="179" t="s">
        <v>332</v>
      </c>
      <c r="H22" s="241" t="s">
        <v>351</v>
      </c>
      <c r="I22" s="242" t="s">
        <v>393</v>
      </c>
      <c r="J22" s="180" t="s">
        <v>254</v>
      </c>
      <c r="K22" s="243" t="s">
        <v>33</v>
      </c>
      <c r="L22" s="243" t="s">
        <v>213</v>
      </c>
      <c r="M22" s="244" t="str">
        <f t="shared" si="0"/>
        <v>その他の施設対象期間に10日以上勤務</v>
      </c>
      <c r="N22" s="181"/>
      <c r="O22" s="245">
        <f t="shared" si="1"/>
        <v>5</v>
      </c>
      <c r="P22" s="246" t="s">
        <v>353</v>
      </c>
      <c r="Q22" s="246" t="s">
        <v>354</v>
      </c>
      <c r="R22" s="246"/>
      <c r="S22" s="247" t="str">
        <f t="shared" si="4"/>
        <v>可</v>
      </c>
      <c r="T22" s="248"/>
      <c r="U22" s="249"/>
      <c r="V22" s="140"/>
    </row>
    <row r="23" spans="1:23">
      <c r="A23" s="177">
        <f t="shared" si="7"/>
        <v>18</v>
      </c>
      <c r="B23" s="240" t="s">
        <v>303</v>
      </c>
      <c r="C23" s="240" t="s">
        <v>274</v>
      </c>
      <c r="D23" s="179">
        <v>29429</v>
      </c>
      <c r="E23" s="178" t="str">
        <f t="shared" si="2"/>
        <v>職員１８ショクイン１８29429</v>
      </c>
      <c r="F23" s="178">
        <f t="shared" si="3"/>
        <v>1</v>
      </c>
      <c r="G23" s="179" t="s">
        <v>333</v>
      </c>
      <c r="H23" s="241" t="s">
        <v>351</v>
      </c>
      <c r="I23" s="242" t="s">
        <v>393</v>
      </c>
      <c r="J23" s="180" t="s">
        <v>254</v>
      </c>
      <c r="K23" s="243" t="s">
        <v>33</v>
      </c>
      <c r="L23" s="243" t="s">
        <v>213</v>
      </c>
      <c r="M23" s="244" t="str">
        <f t="shared" si="0"/>
        <v>その他の施設対象期間に10日以上勤務</v>
      </c>
      <c r="N23" s="181"/>
      <c r="O23" s="245">
        <f t="shared" si="1"/>
        <v>5</v>
      </c>
      <c r="P23" s="246" t="s">
        <v>353</v>
      </c>
      <c r="Q23" s="246" t="s">
        <v>354</v>
      </c>
      <c r="R23" s="246"/>
      <c r="S23" s="247" t="str">
        <f t="shared" si="4"/>
        <v>可</v>
      </c>
      <c r="T23" s="248"/>
      <c r="U23" s="249"/>
      <c r="V23" s="140"/>
    </row>
    <row r="24" spans="1:23">
      <c r="A24" s="177">
        <f t="shared" si="7"/>
        <v>19</v>
      </c>
      <c r="B24" s="240" t="s">
        <v>304</v>
      </c>
      <c r="C24" s="240" t="s">
        <v>275</v>
      </c>
      <c r="D24" s="179">
        <v>29429</v>
      </c>
      <c r="E24" s="178" t="str">
        <f t="shared" si="2"/>
        <v>職員１９ショクイン１９29429</v>
      </c>
      <c r="F24" s="178">
        <f t="shared" si="3"/>
        <v>1</v>
      </c>
      <c r="G24" s="179" t="s">
        <v>334</v>
      </c>
      <c r="H24" s="241" t="s">
        <v>351</v>
      </c>
      <c r="I24" s="242" t="s">
        <v>393</v>
      </c>
      <c r="J24" s="180" t="s">
        <v>254</v>
      </c>
      <c r="K24" s="243" t="s">
        <v>33</v>
      </c>
      <c r="L24" s="243" t="s">
        <v>213</v>
      </c>
      <c r="M24" s="244" t="str">
        <f t="shared" si="0"/>
        <v>その他の施設対象期間に10日以上勤務</v>
      </c>
      <c r="N24" s="181"/>
      <c r="O24" s="245">
        <f t="shared" si="1"/>
        <v>5</v>
      </c>
      <c r="P24" s="246" t="s">
        <v>353</v>
      </c>
      <c r="Q24" s="246" t="s">
        <v>354</v>
      </c>
      <c r="R24" s="246"/>
      <c r="S24" s="247" t="str">
        <f t="shared" si="4"/>
        <v>可</v>
      </c>
      <c r="T24" s="248"/>
      <c r="U24" s="249"/>
      <c r="V24" s="140"/>
    </row>
    <row r="25" spans="1:23">
      <c r="A25" s="177">
        <f t="shared" si="7"/>
        <v>20</v>
      </c>
      <c r="B25" s="240" t="s">
        <v>305</v>
      </c>
      <c r="C25" s="240" t="s">
        <v>276</v>
      </c>
      <c r="D25" s="179">
        <v>29429</v>
      </c>
      <c r="E25" s="178" t="str">
        <f t="shared" si="2"/>
        <v>職員２０ショクイン２０29429</v>
      </c>
      <c r="F25" s="178">
        <f t="shared" si="3"/>
        <v>1</v>
      </c>
      <c r="G25" s="179" t="s">
        <v>335</v>
      </c>
      <c r="H25" s="241" t="s">
        <v>351</v>
      </c>
      <c r="I25" s="242" t="s">
        <v>393</v>
      </c>
      <c r="J25" s="180" t="s">
        <v>254</v>
      </c>
      <c r="K25" s="243" t="s">
        <v>33</v>
      </c>
      <c r="L25" s="243" t="s">
        <v>213</v>
      </c>
      <c r="M25" s="244" t="str">
        <f t="shared" si="0"/>
        <v>その他の施設対象期間に10日以上勤務</v>
      </c>
      <c r="N25" s="181"/>
      <c r="O25" s="245">
        <f t="shared" si="1"/>
        <v>5</v>
      </c>
      <c r="P25" s="246" t="s">
        <v>353</v>
      </c>
      <c r="Q25" s="246" t="s">
        <v>354</v>
      </c>
      <c r="R25" s="246"/>
      <c r="S25" s="247" t="str">
        <f t="shared" si="4"/>
        <v>可</v>
      </c>
      <c r="T25" s="248"/>
      <c r="U25" s="249"/>
      <c r="V25" s="140"/>
    </row>
    <row r="26" spans="1:23">
      <c r="A26" s="177">
        <f t="shared" si="7"/>
        <v>21</v>
      </c>
      <c r="B26" s="240" t="s">
        <v>306</v>
      </c>
      <c r="C26" s="240" t="s">
        <v>277</v>
      </c>
      <c r="D26" s="179">
        <v>29429</v>
      </c>
      <c r="E26" s="178" t="str">
        <f t="shared" si="2"/>
        <v>職員２１ショクイン２１29429</v>
      </c>
      <c r="F26" s="178">
        <f t="shared" si="3"/>
        <v>1</v>
      </c>
      <c r="G26" s="179" t="s">
        <v>336</v>
      </c>
      <c r="H26" s="241" t="s">
        <v>351</v>
      </c>
      <c r="I26" s="242" t="s">
        <v>393</v>
      </c>
      <c r="J26" s="180" t="s">
        <v>254</v>
      </c>
      <c r="K26" s="243" t="s">
        <v>33</v>
      </c>
      <c r="L26" s="243" t="s">
        <v>213</v>
      </c>
      <c r="M26" s="244" t="str">
        <f t="shared" si="0"/>
        <v>その他の施設対象期間に10日以上勤務</v>
      </c>
      <c r="N26" s="181"/>
      <c r="O26" s="245">
        <f t="shared" si="1"/>
        <v>5</v>
      </c>
      <c r="P26" s="246" t="s">
        <v>353</v>
      </c>
      <c r="Q26" s="246" t="s">
        <v>354</v>
      </c>
      <c r="R26" s="246"/>
      <c r="S26" s="247" t="str">
        <f t="shared" si="4"/>
        <v>可</v>
      </c>
      <c r="T26" s="248"/>
      <c r="U26" s="249"/>
      <c r="V26" s="140"/>
    </row>
    <row r="27" spans="1:23">
      <c r="A27" s="177">
        <f t="shared" si="7"/>
        <v>22</v>
      </c>
      <c r="B27" s="240" t="s">
        <v>307</v>
      </c>
      <c r="C27" s="240" t="s">
        <v>278</v>
      </c>
      <c r="D27" s="179">
        <v>29429</v>
      </c>
      <c r="E27" s="178" t="str">
        <f t="shared" si="2"/>
        <v>職員２２ショクイン２２29429</v>
      </c>
      <c r="F27" s="178">
        <f t="shared" si="3"/>
        <v>1</v>
      </c>
      <c r="G27" s="179" t="s">
        <v>337</v>
      </c>
      <c r="H27" s="241" t="s">
        <v>351</v>
      </c>
      <c r="I27" s="242" t="s">
        <v>393</v>
      </c>
      <c r="J27" s="180" t="s">
        <v>254</v>
      </c>
      <c r="K27" s="243" t="s">
        <v>33</v>
      </c>
      <c r="L27" s="243" t="s">
        <v>213</v>
      </c>
      <c r="M27" s="244" t="str">
        <f t="shared" si="0"/>
        <v>その他の施設対象期間に10日以上勤務</v>
      </c>
      <c r="N27" s="181"/>
      <c r="O27" s="245">
        <f t="shared" si="1"/>
        <v>5</v>
      </c>
      <c r="P27" s="246" t="s">
        <v>353</v>
      </c>
      <c r="Q27" s="246" t="s">
        <v>354</v>
      </c>
      <c r="R27" s="246"/>
      <c r="S27" s="247" t="str">
        <f t="shared" si="4"/>
        <v>可</v>
      </c>
      <c r="T27" s="248"/>
      <c r="U27" s="249"/>
      <c r="V27" s="140"/>
    </row>
    <row r="28" spans="1:23">
      <c r="A28" s="177">
        <f t="shared" si="7"/>
        <v>23</v>
      </c>
      <c r="B28" s="240" t="s">
        <v>308</v>
      </c>
      <c r="C28" s="240" t="s">
        <v>279</v>
      </c>
      <c r="D28" s="179">
        <v>29429</v>
      </c>
      <c r="E28" s="178" t="str">
        <f t="shared" si="2"/>
        <v>職員２３ショクイン２３29429</v>
      </c>
      <c r="F28" s="178">
        <f t="shared" si="3"/>
        <v>1</v>
      </c>
      <c r="G28" s="179" t="s">
        <v>338</v>
      </c>
      <c r="H28" s="241" t="s">
        <v>351</v>
      </c>
      <c r="I28" s="242" t="s">
        <v>393</v>
      </c>
      <c r="J28" s="180" t="s">
        <v>254</v>
      </c>
      <c r="K28" s="243" t="s">
        <v>33</v>
      </c>
      <c r="L28" s="243" t="s">
        <v>213</v>
      </c>
      <c r="M28" s="244" t="str">
        <f t="shared" si="0"/>
        <v>その他の施設対象期間に10日以上勤務</v>
      </c>
      <c r="N28" s="181"/>
      <c r="O28" s="245">
        <f t="shared" si="1"/>
        <v>5</v>
      </c>
      <c r="P28" s="246" t="s">
        <v>353</v>
      </c>
      <c r="Q28" s="246" t="s">
        <v>354</v>
      </c>
      <c r="R28" s="246"/>
      <c r="S28" s="247" t="str">
        <f t="shared" si="4"/>
        <v>可</v>
      </c>
      <c r="T28" s="248"/>
      <c r="U28" s="249"/>
      <c r="V28" s="140"/>
    </row>
    <row r="29" spans="1:23">
      <c r="A29" s="177">
        <f t="shared" si="7"/>
        <v>24</v>
      </c>
      <c r="B29" s="240" t="s">
        <v>309</v>
      </c>
      <c r="C29" s="240" t="s">
        <v>280</v>
      </c>
      <c r="D29" s="179">
        <v>29429</v>
      </c>
      <c r="E29" s="178" t="str">
        <f t="shared" si="2"/>
        <v>職員２４ショクイン２４29429</v>
      </c>
      <c r="F29" s="178">
        <f t="shared" si="3"/>
        <v>1</v>
      </c>
      <c r="G29" s="179" t="s">
        <v>339</v>
      </c>
      <c r="H29" s="241" t="s">
        <v>351</v>
      </c>
      <c r="I29" s="242" t="s">
        <v>393</v>
      </c>
      <c r="J29" s="180" t="s">
        <v>254</v>
      </c>
      <c r="K29" s="243" t="s">
        <v>33</v>
      </c>
      <c r="L29" s="243" t="s">
        <v>213</v>
      </c>
      <c r="M29" s="244" t="str">
        <f t="shared" si="0"/>
        <v>その他の施設対象期間に10日以上勤務</v>
      </c>
      <c r="N29" s="181"/>
      <c r="O29" s="245">
        <f t="shared" si="1"/>
        <v>5</v>
      </c>
      <c r="P29" s="246" t="s">
        <v>353</v>
      </c>
      <c r="Q29" s="246" t="s">
        <v>354</v>
      </c>
      <c r="R29" s="246"/>
      <c r="S29" s="247" t="str">
        <f t="shared" si="4"/>
        <v>可</v>
      </c>
      <c r="T29" s="248"/>
      <c r="U29" s="249"/>
      <c r="V29" s="140"/>
    </row>
    <row r="30" spans="1:23">
      <c r="A30" s="177">
        <f t="shared" si="7"/>
        <v>25</v>
      </c>
      <c r="B30" s="240" t="s">
        <v>310</v>
      </c>
      <c r="C30" s="240" t="s">
        <v>281</v>
      </c>
      <c r="D30" s="179">
        <v>29429</v>
      </c>
      <c r="E30" s="178" t="str">
        <f t="shared" si="2"/>
        <v>職員２５ショクイン２５29429</v>
      </c>
      <c r="F30" s="178">
        <f t="shared" si="3"/>
        <v>1</v>
      </c>
      <c r="G30" s="179" t="s">
        <v>340</v>
      </c>
      <c r="H30" s="241" t="s">
        <v>351</v>
      </c>
      <c r="I30" s="242" t="s">
        <v>393</v>
      </c>
      <c r="J30" s="180" t="s">
        <v>254</v>
      </c>
      <c r="K30" s="243" t="s">
        <v>33</v>
      </c>
      <c r="L30" s="243" t="s">
        <v>213</v>
      </c>
      <c r="M30" s="244" t="str">
        <f t="shared" si="0"/>
        <v>その他の施設対象期間に10日以上勤務</v>
      </c>
      <c r="N30" s="181"/>
      <c r="O30" s="245">
        <f t="shared" si="1"/>
        <v>5</v>
      </c>
      <c r="P30" s="246" t="s">
        <v>353</v>
      </c>
      <c r="Q30" s="246" t="s">
        <v>354</v>
      </c>
      <c r="R30" s="246"/>
      <c r="S30" s="247" t="str">
        <f t="shared" si="4"/>
        <v>可</v>
      </c>
      <c r="T30" s="248"/>
      <c r="U30" s="249"/>
      <c r="V30" s="140"/>
    </row>
    <row r="31" spans="1:23">
      <c r="A31" s="177">
        <f t="shared" si="7"/>
        <v>26</v>
      </c>
      <c r="B31" s="240" t="s">
        <v>311</v>
      </c>
      <c r="C31" s="240" t="s">
        <v>282</v>
      </c>
      <c r="D31" s="179">
        <v>29429</v>
      </c>
      <c r="E31" s="178" t="str">
        <f t="shared" si="2"/>
        <v>職員２６ショクイン２６29429</v>
      </c>
      <c r="F31" s="178">
        <f t="shared" si="3"/>
        <v>1</v>
      </c>
      <c r="G31" s="179" t="s">
        <v>341</v>
      </c>
      <c r="H31" s="241" t="s">
        <v>351</v>
      </c>
      <c r="I31" s="242" t="s">
        <v>392</v>
      </c>
      <c r="J31" s="180" t="s">
        <v>254</v>
      </c>
      <c r="K31" s="243" t="s">
        <v>33</v>
      </c>
      <c r="L31" s="243" t="s">
        <v>213</v>
      </c>
      <c r="M31" s="244" t="str">
        <f t="shared" si="0"/>
        <v>その他の施設対象期間に10日以上勤務</v>
      </c>
      <c r="N31" s="181"/>
      <c r="O31" s="245">
        <f t="shared" si="1"/>
        <v>5</v>
      </c>
      <c r="P31" s="246" t="s">
        <v>353</v>
      </c>
      <c r="Q31" s="246" t="s">
        <v>354</v>
      </c>
      <c r="R31" s="246"/>
      <c r="S31" s="247" t="str">
        <f t="shared" si="4"/>
        <v>可</v>
      </c>
      <c r="T31" s="248"/>
      <c r="U31" s="249"/>
      <c r="V31" s="140"/>
    </row>
    <row r="32" spans="1:23">
      <c r="A32" s="177">
        <f t="shared" si="7"/>
        <v>27</v>
      </c>
      <c r="B32" s="240" t="s">
        <v>312</v>
      </c>
      <c r="C32" s="240" t="s">
        <v>283</v>
      </c>
      <c r="D32" s="179">
        <v>29429</v>
      </c>
      <c r="E32" s="178" t="str">
        <f t="shared" si="2"/>
        <v>職員２７ショクイン２７29429</v>
      </c>
      <c r="F32" s="178">
        <f t="shared" si="3"/>
        <v>1</v>
      </c>
      <c r="G32" s="179" t="s">
        <v>342</v>
      </c>
      <c r="H32" s="241" t="s">
        <v>351</v>
      </c>
      <c r="I32" s="242" t="s">
        <v>392</v>
      </c>
      <c r="J32" s="180" t="s">
        <v>254</v>
      </c>
      <c r="K32" s="243" t="s">
        <v>33</v>
      </c>
      <c r="L32" s="243" t="s">
        <v>213</v>
      </c>
      <c r="M32" s="244" t="str">
        <f t="shared" si="0"/>
        <v>その他の施設対象期間に10日以上勤務</v>
      </c>
      <c r="N32" s="181"/>
      <c r="O32" s="245">
        <f t="shared" si="1"/>
        <v>5</v>
      </c>
      <c r="P32" s="246" t="s">
        <v>353</v>
      </c>
      <c r="Q32" s="246" t="s">
        <v>354</v>
      </c>
      <c r="R32" s="246"/>
      <c r="S32" s="247" t="str">
        <f t="shared" si="4"/>
        <v>可</v>
      </c>
      <c r="T32" s="248"/>
      <c r="U32" s="249"/>
      <c r="V32" s="140"/>
      <c r="W32" s="3"/>
    </row>
    <row r="33" spans="1:22">
      <c r="A33" s="177">
        <f t="shared" si="7"/>
        <v>28</v>
      </c>
      <c r="B33" s="240" t="s">
        <v>313</v>
      </c>
      <c r="C33" s="240" t="s">
        <v>284</v>
      </c>
      <c r="D33" s="179">
        <v>29429</v>
      </c>
      <c r="E33" s="178" t="str">
        <f t="shared" si="2"/>
        <v>職員２８ショクイン２８29429</v>
      </c>
      <c r="F33" s="178">
        <f t="shared" si="3"/>
        <v>1</v>
      </c>
      <c r="G33" s="179" t="s">
        <v>343</v>
      </c>
      <c r="H33" s="241" t="s">
        <v>351</v>
      </c>
      <c r="I33" s="242" t="s">
        <v>392</v>
      </c>
      <c r="J33" s="180" t="s">
        <v>254</v>
      </c>
      <c r="K33" s="243" t="s">
        <v>33</v>
      </c>
      <c r="L33" s="243" t="s">
        <v>213</v>
      </c>
      <c r="M33" s="244" t="str">
        <f t="shared" si="0"/>
        <v>その他の施設対象期間に10日以上勤務</v>
      </c>
      <c r="N33" s="181"/>
      <c r="O33" s="245">
        <f t="shared" si="1"/>
        <v>5</v>
      </c>
      <c r="P33" s="246" t="s">
        <v>353</v>
      </c>
      <c r="Q33" s="246" t="s">
        <v>354</v>
      </c>
      <c r="R33" s="246"/>
      <c r="S33" s="247" t="str">
        <f t="shared" si="4"/>
        <v>可</v>
      </c>
      <c r="T33" s="248"/>
      <c r="U33" s="249"/>
      <c r="V33" s="140"/>
    </row>
    <row r="34" spans="1:22">
      <c r="A34" s="177">
        <f t="shared" si="7"/>
        <v>29</v>
      </c>
      <c r="B34" s="240" t="s">
        <v>314</v>
      </c>
      <c r="C34" s="240" t="s">
        <v>285</v>
      </c>
      <c r="D34" s="179">
        <v>29429</v>
      </c>
      <c r="E34" s="178" t="str">
        <f t="shared" si="2"/>
        <v>職員２９ショクイン２９29429</v>
      </c>
      <c r="F34" s="178">
        <f t="shared" si="3"/>
        <v>1</v>
      </c>
      <c r="G34" s="179" t="s">
        <v>344</v>
      </c>
      <c r="H34" s="241" t="s">
        <v>351</v>
      </c>
      <c r="I34" s="242" t="s">
        <v>392</v>
      </c>
      <c r="J34" s="180" t="s">
        <v>254</v>
      </c>
      <c r="K34" s="243" t="s">
        <v>33</v>
      </c>
      <c r="L34" s="243" t="s">
        <v>213</v>
      </c>
      <c r="M34" s="244" t="str">
        <f t="shared" si="0"/>
        <v>その他の施設対象期間に10日以上勤務</v>
      </c>
      <c r="N34" s="181"/>
      <c r="O34" s="245">
        <f t="shared" si="1"/>
        <v>5</v>
      </c>
      <c r="P34" s="246" t="s">
        <v>353</v>
      </c>
      <c r="Q34" s="246" t="s">
        <v>354</v>
      </c>
      <c r="R34" s="246"/>
      <c r="S34" s="247" t="str">
        <f t="shared" si="4"/>
        <v>可</v>
      </c>
      <c r="T34" s="248"/>
      <c r="U34" s="249"/>
      <c r="V34" s="140"/>
    </row>
    <row r="35" spans="1:22">
      <c r="A35" s="177">
        <f t="shared" si="7"/>
        <v>30</v>
      </c>
      <c r="B35" s="240" t="s">
        <v>315</v>
      </c>
      <c r="C35" s="240" t="s">
        <v>286</v>
      </c>
      <c r="D35" s="179">
        <v>29429</v>
      </c>
      <c r="E35" s="178" t="str">
        <f t="shared" si="2"/>
        <v>職員３０ショクイン３０29429</v>
      </c>
      <c r="F35" s="178">
        <f t="shared" si="3"/>
        <v>1</v>
      </c>
      <c r="G35" s="179" t="s">
        <v>345</v>
      </c>
      <c r="H35" s="241" t="s">
        <v>351</v>
      </c>
      <c r="I35" s="242" t="s">
        <v>392</v>
      </c>
      <c r="J35" s="180" t="s">
        <v>254</v>
      </c>
      <c r="K35" s="243" t="s">
        <v>33</v>
      </c>
      <c r="L35" s="243" t="s">
        <v>213</v>
      </c>
      <c r="M35" s="244" t="str">
        <f t="shared" si="0"/>
        <v>その他の施設対象期間に10日以上勤務</v>
      </c>
      <c r="N35" s="181"/>
      <c r="O35" s="245">
        <f t="shared" si="1"/>
        <v>5</v>
      </c>
      <c r="P35" s="246" t="s">
        <v>353</v>
      </c>
      <c r="Q35" s="246" t="s">
        <v>354</v>
      </c>
      <c r="R35" s="246"/>
      <c r="S35" s="247" t="str">
        <f t="shared" si="4"/>
        <v>可</v>
      </c>
      <c r="T35" s="248"/>
      <c r="U35" s="249"/>
      <c r="V35" s="140"/>
    </row>
    <row r="36" spans="1:22">
      <c r="A36" s="177">
        <f t="shared" si="7"/>
        <v>31</v>
      </c>
      <c r="B36" s="240" t="s">
        <v>316</v>
      </c>
      <c r="C36" s="240" t="s">
        <v>287</v>
      </c>
      <c r="D36" s="179">
        <v>29429</v>
      </c>
      <c r="E36" s="178" t="str">
        <f t="shared" si="2"/>
        <v>職員３１ショクイン３１29429</v>
      </c>
      <c r="F36" s="178">
        <f t="shared" si="3"/>
        <v>1</v>
      </c>
      <c r="G36" s="179" t="s">
        <v>346</v>
      </c>
      <c r="H36" s="241" t="s">
        <v>351</v>
      </c>
      <c r="I36" s="242" t="s">
        <v>392</v>
      </c>
      <c r="J36" s="180" t="s">
        <v>254</v>
      </c>
      <c r="K36" s="243" t="s">
        <v>33</v>
      </c>
      <c r="L36" s="243" t="s">
        <v>213</v>
      </c>
      <c r="M36" s="244" t="str">
        <f t="shared" si="0"/>
        <v>その他の施設対象期間に10日以上勤務</v>
      </c>
      <c r="N36" s="181"/>
      <c r="O36" s="245">
        <f t="shared" si="1"/>
        <v>5</v>
      </c>
      <c r="P36" s="246" t="s">
        <v>353</v>
      </c>
      <c r="Q36" s="246" t="s">
        <v>354</v>
      </c>
      <c r="R36" s="246"/>
      <c r="S36" s="247" t="str">
        <f t="shared" si="4"/>
        <v>可</v>
      </c>
      <c r="T36" s="248"/>
      <c r="U36" s="249"/>
      <c r="V36" s="140"/>
    </row>
    <row r="37" spans="1:22">
      <c r="A37" s="177">
        <f t="shared" si="7"/>
        <v>32</v>
      </c>
      <c r="B37" s="240" t="s">
        <v>317</v>
      </c>
      <c r="C37" s="240" t="s">
        <v>288</v>
      </c>
      <c r="D37" s="179">
        <v>29429</v>
      </c>
      <c r="E37" s="178" t="str">
        <f t="shared" si="2"/>
        <v>職員３２ショクイン３２29429</v>
      </c>
      <c r="F37" s="178">
        <f t="shared" si="3"/>
        <v>1</v>
      </c>
      <c r="G37" s="179" t="s">
        <v>347</v>
      </c>
      <c r="H37" s="241" t="s">
        <v>351</v>
      </c>
      <c r="I37" s="242" t="s">
        <v>392</v>
      </c>
      <c r="J37" s="180" t="s">
        <v>254</v>
      </c>
      <c r="K37" s="243" t="s">
        <v>33</v>
      </c>
      <c r="L37" s="243" t="s">
        <v>213</v>
      </c>
      <c r="M37" s="244" t="str">
        <f t="shared" si="0"/>
        <v>その他の施設対象期間に10日以上勤務</v>
      </c>
      <c r="N37" s="181"/>
      <c r="O37" s="245">
        <f t="shared" si="1"/>
        <v>5</v>
      </c>
      <c r="P37" s="246" t="s">
        <v>353</v>
      </c>
      <c r="Q37" s="246" t="s">
        <v>354</v>
      </c>
      <c r="R37" s="246"/>
      <c r="S37" s="247" t="str">
        <f t="shared" si="4"/>
        <v>可</v>
      </c>
      <c r="T37" s="248"/>
      <c r="U37" s="249"/>
      <c r="V37" s="140"/>
    </row>
    <row r="38" spans="1:22">
      <c r="A38" s="177">
        <f t="shared" si="7"/>
        <v>33</v>
      </c>
      <c r="B38" s="240" t="s">
        <v>318</v>
      </c>
      <c r="C38" s="240" t="s">
        <v>289</v>
      </c>
      <c r="D38" s="179">
        <v>29429</v>
      </c>
      <c r="E38" s="178" t="str">
        <f t="shared" si="2"/>
        <v>職員３３ショクイン３３29429</v>
      </c>
      <c r="F38" s="178">
        <f t="shared" si="3"/>
        <v>1</v>
      </c>
      <c r="G38" s="179" t="s">
        <v>348</v>
      </c>
      <c r="H38" s="241" t="s">
        <v>351</v>
      </c>
      <c r="I38" s="242" t="s">
        <v>392</v>
      </c>
      <c r="J38" s="180" t="s">
        <v>254</v>
      </c>
      <c r="K38" s="243" t="s">
        <v>33</v>
      </c>
      <c r="L38" s="243" t="s">
        <v>213</v>
      </c>
      <c r="M38" s="244" t="str">
        <f t="shared" si="0"/>
        <v>その他の施設対象期間に10日以上勤務</v>
      </c>
      <c r="N38" s="181"/>
      <c r="O38" s="245">
        <f t="shared" ref="O38:O69" si="8">IFERROR(VLOOKUP(M38,慰労金単価,2,FALSE),"")</f>
        <v>5</v>
      </c>
      <c r="P38" s="246" t="s">
        <v>353</v>
      </c>
      <c r="Q38" s="246" t="s">
        <v>354</v>
      </c>
      <c r="R38" s="246"/>
      <c r="S38" s="247" t="str">
        <f t="shared" si="4"/>
        <v>可</v>
      </c>
      <c r="T38" s="248"/>
      <c r="U38" s="249"/>
      <c r="V38" s="140"/>
    </row>
    <row r="39" spans="1:22">
      <c r="A39" s="177">
        <f t="shared" si="7"/>
        <v>34</v>
      </c>
      <c r="B39" s="240" t="s">
        <v>319</v>
      </c>
      <c r="C39" s="240" t="s">
        <v>290</v>
      </c>
      <c r="D39" s="179">
        <v>29429</v>
      </c>
      <c r="E39" s="178" t="str">
        <f t="shared" si="2"/>
        <v>職員３４ショクイン３４29429</v>
      </c>
      <c r="F39" s="178">
        <f t="shared" si="3"/>
        <v>1</v>
      </c>
      <c r="G39" s="179" t="s">
        <v>349</v>
      </c>
      <c r="H39" s="241" t="s">
        <v>351</v>
      </c>
      <c r="I39" s="242" t="s">
        <v>392</v>
      </c>
      <c r="J39" s="180" t="s">
        <v>254</v>
      </c>
      <c r="K39" s="243" t="s">
        <v>33</v>
      </c>
      <c r="L39" s="243" t="s">
        <v>213</v>
      </c>
      <c r="M39" s="244" t="str">
        <f t="shared" si="0"/>
        <v>その他の施設対象期間に10日以上勤務</v>
      </c>
      <c r="N39" s="181"/>
      <c r="O39" s="245">
        <f t="shared" si="8"/>
        <v>5</v>
      </c>
      <c r="P39" s="246" t="s">
        <v>353</v>
      </c>
      <c r="Q39" s="246" t="s">
        <v>354</v>
      </c>
      <c r="R39" s="246"/>
      <c r="S39" s="247" t="str">
        <f t="shared" si="4"/>
        <v>可</v>
      </c>
      <c r="T39" s="248"/>
      <c r="U39" s="249"/>
      <c r="V39" s="140"/>
    </row>
    <row r="40" spans="1:22">
      <c r="A40" s="177">
        <f t="shared" si="7"/>
        <v>35</v>
      </c>
      <c r="B40" s="240" t="s">
        <v>320</v>
      </c>
      <c r="C40" s="240" t="s">
        <v>291</v>
      </c>
      <c r="D40" s="179">
        <v>29429</v>
      </c>
      <c r="E40" s="178" t="str">
        <f t="shared" si="2"/>
        <v>職員３５ショクイン３５29429</v>
      </c>
      <c r="F40" s="178">
        <f t="shared" si="3"/>
        <v>1</v>
      </c>
      <c r="G40" s="179" t="s">
        <v>350</v>
      </c>
      <c r="H40" s="241" t="s">
        <v>351</v>
      </c>
      <c r="I40" s="242" t="s">
        <v>392</v>
      </c>
      <c r="J40" s="180" t="s">
        <v>254</v>
      </c>
      <c r="K40" s="243" t="s">
        <v>33</v>
      </c>
      <c r="L40" s="243" t="s">
        <v>213</v>
      </c>
      <c r="M40" s="244" t="str">
        <f t="shared" ref="M40:M71" si="9">K40&amp;L40</f>
        <v>その他の施設対象期間に10日以上勤務</v>
      </c>
      <c r="N40" s="181"/>
      <c r="O40" s="245">
        <f t="shared" si="8"/>
        <v>5</v>
      </c>
      <c r="P40" s="246" t="s">
        <v>353</v>
      </c>
      <c r="Q40" s="246" t="s">
        <v>354</v>
      </c>
      <c r="R40" s="246"/>
      <c r="S40" s="247" t="str">
        <f t="shared" si="4"/>
        <v>可</v>
      </c>
      <c r="T40" s="248"/>
      <c r="U40" s="249"/>
      <c r="V40" s="140"/>
    </row>
    <row r="41" spans="1:22">
      <c r="A41" s="177">
        <f t="shared" si="7"/>
        <v>36</v>
      </c>
      <c r="B41" s="240" t="s">
        <v>413</v>
      </c>
      <c r="C41" s="240" t="s">
        <v>414</v>
      </c>
      <c r="D41" s="179">
        <v>29429</v>
      </c>
      <c r="E41" s="178" t="str">
        <f t="shared" si="2"/>
        <v>職員３６ショクイン３６29429</v>
      </c>
      <c r="F41" s="178">
        <f t="shared" si="3"/>
        <v>1</v>
      </c>
      <c r="G41" s="179" t="s">
        <v>419</v>
      </c>
      <c r="H41" s="241" t="s">
        <v>351</v>
      </c>
      <c r="I41" s="242" t="s">
        <v>398</v>
      </c>
      <c r="J41" s="180" t="s">
        <v>254</v>
      </c>
      <c r="K41" s="243" t="s">
        <v>33</v>
      </c>
      <c r="L41" s="243" t="s">
        <v>213</v>
      </c>
      <c r="M41" s="244" t="str">
        <f t="shared" si="9"/>
        <v>その他の施設対象期間に10日以上勤務</v>
      </c>
      <c r="N41" s="181"/>
      <c r="O41" s="245">
        <f t="shared" si="8"/>
        <v>5</v>
      </c>
      <c r="P41" s="246" t="s">
        <v>353</v>
      </c>
      <c r="Q41" s="246" t="s">
        <v>354</v>
      </c>
      <c r="R41" s="246"/>
      <c r="S41" s="247" t="str">
        <f t="shared" si="4"/>
        <v>可</v>
      </c>
      <c r="T41" s="248"/>
      <c r="U41" s="249"/>
      <c r="V41" s="140"/>
    </row>
    <row r="42" spans="1:22">
      <c r="A42" s="177">
        <f t="shared" si="7"/>
        <v>37</v>
      </c>
      <c r="B42" s="240" t="s">
        <v>415</v>
      </c>
      <c r="C42" s="240" t="s">
        <v>416</v>
      </c>
      <c r="D42" s="179">
        <v>29429</v>
      </c>
      <c r="E42" s="178" t="str">
        <f t="shared" si="2"/>
        <v>職員３７ショクイン３７29429</v>
      </c>
      <c r="F42" s="178">
        <f t="shared" si="3"/>
        <v>1</v>
      </c>
      <c r="G42" s="179" t="s">
        <v>420</v>
      </c>
      <c r="H42" s="241" t="s">
        <v>351</v>
      </c>
      <c r="I42" s="242" t="s">
        <v>398</v>
      </c>
      <c r="J42" s="180" t="s">
        <v>254</v>
      </c>
      <c r="K42" s="243" t="s">
        <v>33</v>
      </c>
      <c r="L42" s="243" t="s">
        <v>213</v>
      </c>
      <c r="M42" s="244" t="str">
        <f t="shared" si="9"/>
        <v>その他の施設対象期間に10日以上勤務</v>
      </c>
      <c r="N42" s="181"/>
      <c r="O42" s="245">
        <f t="shared" si="8"/>
        <v>5</v>
      </c>
      <c r="P42" s="246" t="s">
        <v>353</v>
      </c>
      <c r="Q42" s="246" t="s">
        <v>354</v>
      </c>
      <c r="R42" s="246"/>
      <c r="S42" s="247" t="str">
        <f t="shared" si="4"/>
        <v>可</v>
      </c>
      <c r="T42" s="248"/>
      <c r="U42" s="249"/>
      <c r="V42" s="140"/>
    </row>
    <row r="43" spans="1:22">
      <c r="A43" s="177">
        <f t="shared" si="7"/>
        <v>38</v>
      </c>
      <c r="B43" s="240" t="s">
        <v>417</v>
      </c>
      <c r="C43" s="240" t="s">
        <v>418</v>
      </c>
      <c r="D43" s="179">
        <v>29429</v>
      </c>
      <c r="E43" s="178" t="str">
        <f t="shared" si="2"/>
        <v>職員３８ショクイン３８29429</v>
      </c>
      <c r="F43" s="178">
        <f t="shared" si="3"/>
        <v>1</v>
      </c>
      <c r="G43" s="179" t="s">
        <v>421</v>
      </c>
      <c r="H43" s="241" t="s">
        <v>351</v>
      </c>
      <c r="I43" s="242" t="s">
        <v>398</v>
      </c>
      <c r="J43" s="180" t="s">
        <v>254</v>
      </c>
      <c r="K43" s="243" t="s">
        <v>33</v>
      </c>
      <c r="L43" s="243" t="s">
        <v>213</v>
      </c>
      <c r="M43" s="244" t="str">
        <f t="shared" si="9"/>
        <v>その他の施設対象期間に10日以上勤務</v>
      </c>
      <c r="N43" s="181"/>
      <c r="O43" s="245">
        <f t="shared" si="8"/>
        <v>5</v>
      </c>
      <c r="P43" s="246" t="s">
        <v>353</v>
      </c>
      <c r="Q43" s="246" t="s">
        <v>354</v>
      </c>
      <c r="R43" s="246"/>
      <c r="S43" s="247" t="str">
        <f t="shared" si="4"/>
        <v>可</v>
      </c>
      <c r="T43" s="248"/>
      <c r="U43" s="249"/>
      <c r="V43" s="140"/>
    </row>
    <row r="44" spans="1:22">
      <c r="A44" s="177">
        <f t="shared" si="7"/>
        <v>39</v>
      </c>
      <c r="B44" s="240"/>
      <c r="C44" s="240"/>
      <c r="D44" s="179"/>
      <c r="E44" s="178"/>
      <c r="F44" s="178"/>
      <c r="G44" s="179"/>
      <c r="H44" s="241"/>
      <c r="I44" s="242"/>
      <c r="J44" s="180"/>
      <c r="K44" s="243"/>
      <c r="L44" s="243"/>
      <c r="M44" s="244" t="str">
        <f t="shared" si="9"/>
        <v/>
      </c>
      <c r="N44" s="181"/>
      <c r="O44" s="245" t="str">
        <f t="shared" si="8"/>
        <v/>
      </c>
      <c r="P44" s="246"/>
      <c r="Q44" s="246"/>
      <c r="R44" s="246"/>
      <c r="S44" s="247" t="str">
        <f t="shared" si="4"/>
        <v>可</v>
      </c>
      <c r="T44" s="248"/>
      <c r="U44" s="249"/>
      <c r="V44" s="140"/>
    </row>
    <row r="45" spans="1:22">
      <c r="A45" s="177">
        <f t="shared" si="7"/>
        <v>40</v>
      </c>
      <c r="B45" s="240"/>
      <c r="C45" s="240"/>
      <c r="D45" s="179"/>
      <c r="E45" s="178"/>
      <c r="F45" s="178"/>
      <c r="G45" s="179"/>
      <c r="H45" s="241"/>
      <c r="I45" s="242"/>
      <c r="J45" s="180"/>
      <c r="K45" s="243"/>
      <c r="L45" s="243"/>
      <c r="M45" s="244" t="str">
        <f t="shared" si="9"/>
        <v/>
      </c>
      <c r="N45" s="181"/>
      <c r="O45" s="245" t="str">
        <f t="shared" si="8"/>
        <v/>
      </c>
      <c r="P45" s="246"/>
      <c r="Q45" s="246"/>
      <c r="R45" s="246"/>
      <c r="S45" s="247" t="str">
        <f t="shared" si="4"/>
        <v>可</v>
      </c>
      <c r="T45" s="248"/>
      <c r="U45" s="249"/>
      <c r="V45" s="140"/>
    </row>
    <row r="46" spans="1:22">
      <c r="A46" s="177">
        <f t="shared" si="7"/>
        <v>41</v>
      </c>
      <c r="B46" s="240"/>
      <c r="C46" s="240"/>
      <c r="D46" s="179"/>
      <c r="E46" s="178" t="str">
        <f t="shared" si="2"/>
        <v/>
      </c>
      <c r="F46" s="178" t="str">
        <f t="shared" si="3"/>
        <v/>
      </c>
      <c r="G46" s="179"/>
      <c r="H46" s="241"/>
      <c r="I46" s="242"/>
      <c r="J46" s="180"/>
      <c r="K46" s="243"/>
      <c r="L46" s="243"/>
      <c r="M46" s="244" t="str">
        <f t="shared" si="9"/>
        <v/>
      </c>
      <c r="N46" s="181"/>
      <c r="O46" s="245" t="str">
        <f t="shared" si="8"/>
        <v/>
      </c>
      <c r="P46" s="246"/>
      <c r="Q46" s="246"/>
      <c r="R46" s="246"/>
      <c r="S46" s="247" t="str">
        <f t="shared" si="4"/>
        <v/>
      </c>
      <c r="T46" s="248"/>
      <c r="U46" s="249"/>
      <c r="V46" s="140"/>
    </row>
    <row r="47" spans="1:22">
      <c r="A47" s="177">
        <f t="shared" si="7"/>
        <v>42</v>
      </c>
      <c r="B47" s="240"/>
      <c r="C47" s="240"/>
      <c r="D47" s="179"/>
      <c r="E47" s="178" t="str">
        <f t="shared" si="2"/>
        <v/>
      </c>
      <c r="F47" s="178" t="str">
        <f t="shared" si="3"/>
        <v/>
      </c>
      <c r="G47" s="179"/>
      <c r="H47" s="241"/>
      <c r="I47" s="242"/>
      <c r="J47" s="180"/>
      <c r="K47" s="243"/>
      <c r="L47" s="243"/>
      <c r="M47" s="244" t="str">
        <f t="shared" si="9"/>
        <v/>
      </c>
      <c r="N47" s="181"/>
      <c r="O47" s="245" t="str">
        <f t="shared" si="8"/>
        <v/>
      </c>
      <c r="P47" s="246"/>
      <c r="Q47" s="246"/>
      <c r="R47" s="246"/>
      <c r="S47" s="247" t="str">
        <f t="shared" si="4"/>
        <v/>
      </c>
      <c r="T47" s="248"/>
      <c r="U47" s="249"/>
      <c r="V47" s="140"/>
    </row>
    <row r="48" spans="1:22">
      <c r="A48" s="177">
        <f t="shared" si="7"/>
        <v>43</v>
      </c>
      <c r="B48" s="240"/>
      <c r="C48" s="240"/>
      <c r="D48" s="179"/>
      <c r="E48" s="178" t="str">
        <f t="shared" si="2"/>
        <v/>
      </c>
      <c r="F48" s="178" t="str">
        <f t="shared" si="3"/>
        <v/>
      </c>
      <c r="G48" s="179"/>
      <c r="H48" s="241"/>
      <c r="I48" s="242"/>
      <c r="J48" s="180"/>
      <c r="K48" s="243"/>
      <c r="L48" s="243"/>
      <c r="M48" s="244" t="str">
        <f t="shared" si="9"/>
        <v/>
      </c>
      <c r="N48" s="181"/>
      <c r="O48" s="245" t="str">
        <f t="shared" si="8"/>
        <v/>
      </c>
      <c r="P48" s="246"/>
      <c r="Q48" s="246"/>
      <c r="R48" s="246"/>
      <c r="S48" s="247" t="str">
        <f t="shared" si="4"/>
        <v/>
      </c>
      <c r="T48" s="248"/>
      <c r="U48" s="249"/>
      <c r="V48" s="140"/>
    </row>
    <row r="49" spans="1:22">
      <c r="A49" s="177">
        <f t="shared" si="7"/>
        <v>44</v>
      </c>
      <c r="B49" s="240"/>
      <c r="C49" s="240"/>
      <c r="D49" s="179"/>
      <c r="E49" s="178" t="str">
        <f t="shared" si="2"/>
        <v/>
      </c>
      <c r="F49" s="178" t="str">
        <f t="shared" si="3"/>
        <v/>
      </c>
      <c r="G49" s="179"/>
      <c r="H49" s="241"/>
      <c r="I49" s="242"/>
      <c r="J49" s="180"/>
      <c r="K49" s="243"/>
      <c r="L49" s="243"/>
      <c r="M49" s="244" t="str">
        <f t="shared" si="9"/>
        <v/>
      </c>
      <c r="N49" s="181"/>
      <c r="O49" s="245" t="str">
        <f t="shared" si="8"/>
        <v/>
      </c>
      <c r="P49" s="246"/>
      <c r="Q49" s="246"/>
      <c r="R49" s="246"/>
      <c r="S49" s="247" t="str">
        <f t="shared" si="4"/>
        <v/>
      </c>
      <c r="T49" s="248"/>
      <c r="U49" s="249"/>
      <c r="V49" s="140"/>
    </row>
    <row r="50" spans="1:22">
      <c r="A50" s="177">
        <f t="shared" si="7"/>
        <v>45</v>
      </c>
      <c r="B50" s="240"/>
      <c r="C50" s="240"/>
      <c r="D50" s="179"/>
      <c r="E50" s="178" t="str">
        <f t="shared" si="2"/>
        <v/>
      </c>
      <c r="F50" s="178" t="str">
        <f t="shared" si="3"/>
        <v/>
      </c>
      <c r="G50" s="179"/>
      <c r="H50" s="241"/>
      <c r="I50" s="242"/>
      <c r="J50" s="180"/>
      <c r="K50" s="243"/>
      <c r="L50" s="243"/>
      <c r="M50" s="244" t="str">
        <f t="shared" si="9"/>
        <v/>
      </c>
      <c r="N50" s="181"/>
      <c r="O50" s="245" t="str">
        <f t="shared" si="8"/>
        <v/>
      </c>
      <c r="P50" s="246"/>
      <c r="Q50" s="246"/>
      <c r="R50" s="246"/>
      <c r="S50" s="247" t="str">
        <f t="shared" si="4"/>
        <v/>
      </c>
      <c r="T50" s="248"/>
      <c r="U50" s="249"/>
      <c r="V50" s="140"/>
    </row>
    <row r="51" spans="1:22">
      <c r="A51" s="177">
        <f t="shared" si="7"/>
        <v>46</v>
      </c>
      <c r="B51" s="240"/>
      <c r="C51" s="240"/>
      <c r="D51" s="179"/>
      <c r="E51" s="178" t="str">
        <f t="shared" si="2"/>
        <v/>
      </c>
      <c r="F51" s="178" t="str">
        <f t="shared" si="3"/>
        <v/>
      </c>
      <c r="G51" s="179"/>
      <c r="H51" s="241"/>
      <c r="I51" s="242"/>
      <c r="J51" s="180"/>
      <c r="K51" s="243"/>
      <c r="L51" s="243"/>
      <c r="M51" s="244" t="str">
        <f t="shared" si="9"/>
        <v/>
      </c>
      <c r="N51" s="181"/>
      <c r="O51" s="245" t="str">
        <f t="shared" si="8"/>
        <v/>
      </c>
      <c r="P51" s="246"/>
      <c r="Q51" s="246"/>
      <c r="R51" s="246"/>
      <c r="S51" s="247" t="str">
        <f t="shared" si="4"/>
        <v/>
      </c>
      <c r="T51" s="248"/>
      <c r="U51" s="249"/>
      <c r="V51" s="140"/>
    </row>
    <row r="52" spans="1:22">
      <c r="A52" s="177">
        <f t="shared" si="7"/>
        <v>47</v>
      </c>
      <c r="B52" s="240"/>
      <c r="C52" s="240"/>
      <c r="D52" s="179"/>
      <c r="E52" s="178" t="str">
        <f t="shared" si="2"/>
        <v/>
      </c>
      <c r="F52" s="178" t="str">
        <f t="shared" si="3"/>
        <v/>
      </c>
      <c r="G52" s="179"/>
      <c r="H52" s="241"/>
      <c r="I52" s="242"/>
      <c r="J52" s="180"/>
      <c r="K52" s="243"/>
      <c r="L52" s="243"/>
      <c r="M52" s="244" t="str">
        <f t="shared" si="9"/>
        <v/>
      </c>
      <c r="N52" s="181"/>
      <c r="O52" s="245" t="str">
        <f t="shared" si="8"/>
        <v/>
      </c>
      <c r="P52" s="246"/>
      <c r="Q52" s="246"/>
      <c r="R52" s="246"/>
      <c r="S52" s="247" t="str">
        <f t="shared" si="4"/>
        <v/>
      </c>
      <c r="T52" s="248"/>
      <c r="U52" s="249"/>
      <c r="V52" s="140"/>
    </row>
    <row r="53" spans="1:22">
      <c r="A53" s="177">
        <f t="shared" si="7"/>
        <v>48</v>
      </c>
      <c r="B53" s="240"/>
      <c r="C53" s="240"/>
      <c r="D53" s="179"/>
      <c r="E53" s="178" t="str">
        <f t="shared" si="2"/>
        <v/>
      </c>
      <c r="F53" s="178" t="str">
        <f t="shared" si="3"/>
        <v/>
      </c>
      <c r="G53" s="179"/>
      <c r="H53" s="241"/>
      <c r="I53" s="242"/>
      <c r="J53" s="180"/>
      <c r="K53" s="243"/>
      <c r="L53" s="243"/>
      <c r="M53" s="244" t="str">
        <f t="shared" si="9"/>
        <v/>
      </c>
      <c r="N53" s="181"/>
      <c r="O53" s="245" t="str">
        <f t="shared" si="8"/>
        <v/>
      </c>
      <c r="P53" s="246"/>
      <c r="Q53" s="246"/>
      <c r="R53" s="246"/>
      <c r="S53" s="247" t="str">
        <f t="shared" si="4"/>
        <v/>
      </c>
      <c r="T53" s="248"/>
      <c r="U53" s="249"/>
      <c r="V53" s="140"/>
    </row>
    <row r="54" spans="1:22">
      <c r="A54" s="177">
        <f t="shared" si="7"/>
        <v>49</v>
      </c>
      <c r="B54" s="240"/>
      <c r="C54" s="240"/>
      <c r="D54" s="179"/>
      <c r="E54" s="178" t="str">
        <f t="shared" si="2"/>
        <v/>
      </c>
      <c r="F54" s="178" t="str">
        <f t="shared" si="3"/>
        <v/>
      </c>
      <c r="G54" s="179"/>
      <c r="H54" s="241"/>
      <c r="I54" s="242"/>
      <c r="J54" s="180"/>
      <c r="K54" s="243"/>
      <c r="L54" s="243"/>
      <c r="M54" s="244" t="str">
        <f t="shared" si="9"/>
        <v/>
      </c>
      <c r="N54" s="181"/>
      <c r="O54" s="245" t="str">
        <f t="shared" si="8"/>
        <v/>
      </c>
      <c r="P54" s="246"/>
      <c r="Q54" s="246"/>
      <c r="R54" s="246"/>
      <c r="S54" s="247" t="str">
        <f t="shared" si="4"/>
        <v/>
      </c>
      <c r="T54" s="248"/>
      <c r="U54" s="249"/>
      <c r="V54" s="140"/>
    </row>
    <row r="55" spans="1:22">
      <c r="A55" s="177">
        <f t="shared" si="7"/>
        <v>50</v>
      </c>
      <c r="B55" s="240"/>
      <c r="C55" s="240"/>
      <c r="D55" s="179"/>
      <c r="E55" s="178" t="str">
        <f t="shared" si="2"/>
        <v/>
      </c>
      <c r="F55" s="178" t="str">
        <f t="shared" si="3"/>
        <v/>
      </c>
      <c r="G55" s="179"/>
      <c r="H55" s="241"/>
      <c r="I55" s="242"/>
      <c r="J55" s="180"/>
      <c r="K55" s="243"/>
      <c r="L55" s="243"/>
      <c r="M55" s="244" t="str">
        <f t="shared" si="9"/>
        <v/>
      </c>
      <c r="N55" s="181"/>
      <c r="O55" s="245" t="str">
        <f t="shared" si="8"/>
        <v/>
      </c>
      <c r="P55" s="246"/>
      <c r="Q55" s="246"/>
      <c r="R55" s="246"/>
      <c r="S55" s="247" t="str">
        <f t="shared" si="4"/>
        <v/>
      </c>
      <c r="T55" s="248"/>
      <c r="U55" s="249"/>
      <c r="V55" s="140"/>
    </row>
    <row r="56" spans="1:22">
      <c r="A56" s="177">
        <f t="shared" si="7"/>
        <v>51</v>
      </c>
      <c r="B56" s="240"/>
      <c r="C56" s="240"/>
      <c r="D56" s="179"/>
      <c r="E56" s="178" t="str">
        <f t="shared" si="2"/>
        <v/>
      </c>
      <c r="F56" s="178" t="str">
        <f t="shared" si="3"/>
        <v/>
      </c>
      <c r="G56" s="179"/>
      <c r="H56" s="241"/>
      <c r="I56" s="242"/>
      <c r="J56" s="180"/>
      <c r="K56" s="243"/>
      <c r="L56" s="243"/>
      <c r="M56" s="244" t="str">
        <f t="shared" si="9"/>
        <v/>
      </c>
      <c r="N56" s="181"/>
      <c r="O56" s="245" t="str">
        <f t="shared" si="8"/>
        <v/>
      </c>
      <c r="P56" s="246"/>
      <c r="Q56" s="246"/>
      <c r="R56" s="246"/>
      <c r="S56" s="247" t="str">
        <f t="shared" si="4"/>
        <v/>
      </c>
      <c r="T56" s="248"/>
      <c r="U56" s="249"/>
      <c r="V56" s="140"/>
    </row>
    <row r="57" spans="1:22">
      <c r="A57" s="177">
        <f t="shared" si="7"/>
        <v>52</v>
      </c>
      <c r="B57" s="240"/>
      <c r="C57" s="240"/>
      <c r="D57" s="179"/>
      <c r="E57" s="178" t="str">
        <f t="shared" si="2"/>
        <v/>
      </c>
      <c r="F57" s="178" t="str">
        <f t="shared" si="3"/>
        <v/>
      </c>
      <c r="G57" s="179"/>
      <c r="H57" s="241"/>
      <c r="I57" s="242"/>
      <c r="J57" s="180"/>
      <c r="K57" s="243"/>
      <c r="L57" s="243"/>
      <c r="M57" s="244" t="str">
        <f t="shared" si="9"/>
        <v/>
      </c>
      <c r="N57" s="181"/>
      <c r="O57" s="245" t="str">
        <f t="shared" si="8"/>
        <v/>
      </c>
      <c r="P57" s="246"/>
      <c r="Q57" s="246"/>
      <c r="R57" s="246"/>
      <c r="S57" s="247" t="str">
        <f t="shared" si="4"/>
        <v/>
      </c>
      <c r="T57" s="248"/>
      <c r="U57" s="249"/>
      <c r="V57" s="140"/>
    </row>
    <row r="58" spans="1:22">
      <c r="A58" s="177">
        <f t="shared" ref="A58:A85" si="10">A57+1</f>
        <v>53</v>
      </c>
      <c r="B58" s="240"/>
      <c r="C58" s="240"/>
      <c r="D58" s="179"/>
      <c r="E58" s="178" t="str">
        <f t="shared" si="2"/>
        <v/>
      </c>
      <c r="F58" s="178" t="str">
        <f t="shared" si="3"/>
        <v/>
      </c>
      <c r="G58" s="179"/>
      <c r="H58" s="241"/>
      <c r="I58" s="242"/>
      <c r="J58" s="180"/>
      <c r="K58" s="243"/>
      <c r="L58" s="243"/>
      <c r="M58" s="244" t="str">
        <f t="shared" si="9"/>
        <v/>
      </c>
      <c r="N58" s="181"/>
      <c r="O58" s="245" t="str">
        <f t="shared" si="8"/>
        <v/>
      </c>
      <c r="P58" s="246"/>
      <c r="Q58" s="246"/>
      <c r="R58" s="246"/>
      <c r="S58" s="247" t="str">
        <f t="shared" si="4"/>
        <v/>
      </c>
      <c r="T58" s="248"/>
      <c r="U58" s="249"/>
      <c r="V58" s="140"/>
    </row>
    <row r="59" spans="1:22">
      <c r="A59" s="177">
        <f t="shared" si="10"/>
        <v>54</v>
      </c>
      <c r="B59" s="240"/>
      <c r="C59" s="240"/>
      <c r="D59" s="179"/>
      <c r="E59" s="178" t="str">
        <f t="shared" si="2"/>
        <v/>
      </c>
      <c r="F59" s="178" t="str">
        <f t="shared" si="3"/>
        <v/>
      </c>
      <c r="G59" s="179"/>
      <c r="H59" s="241"/>
      <c r="I59" s="242"/>
      <c r="J59" s="180"/>
      <c r="K59" s="243"/>
      <c r="L59" s="243"/>
      <c r="M59" s="244" t="str">
        <f t="shared" si="9"/>
        <v/>
      </c>
      <c r="N59" s="181"/>
      <c r="O59" s="245" t="str">
        <f t="shared" si="8"/>
        <v/>
      </c>
      <c r="P59" s="246"/>
      <c r="Q59" s="246"/>
      <c r="R59" s="246"/>
      <c r="S59" s="247" t="str">
        <f t="shared" si="4"/>
        <v/>
      </c>
      <c r="T59" s="248"/>
      <c r="U59" s="249"/>
      <c r="V59" s="140"/>
    </row>
    <row r="60" spans="1:22">
      <c r="A60" s="177">
        <f t="shared" si="10"/>
        <v>55</v>
      </c>
      <c r="B60" s="240"/>
      <c r="C60" s="240"/>
      <c r="D60" s="179"/>
      <c r="E60" s="178" t="str">
        <f t="shared" si="2"/>
        <v/>
      </c>
      <c r="F60" s="178" t="str">
        <f t="shared" si="3"/>
        <v/>
      </c>
      <c r="G60" s="179"/>
      <c r="H60" s="241"/>
      <c r="I60" s="242"/>
      <c r="J60" s="180"/>
      <c r="K60" s="243"/>
      <c r="L60" s="243"/>
      <c r="M60" s="244" t="str">
        <f t="shared" si="9"/>
        <v/>
      </c>
      <c r="N60" s="181"/>
      <c r="O60" s="245" t="str">
        <f t="shared" si="8"/>
        <v/>
      </c>
      <c r="P60" s="246"/>
      <c r="Q60" s="246"/>
      <c r="R60" s="246"/>
      <c r="S60" s="247" t="str">
        <f t="shared" si="4"/>
        <v/>
      </c>
      <c r="T60" s="248"/>
      <c r="U60" s="249"/>
      <c r="V60" s="140"/>
    </row>
    <row r="61" spans="1:22">
      <c r="A61" s="177">
        <f t="shared" si="10"/>
        <v>56</v>
      </c>
      <c r="B61" s="240"/>
      <c r="C61" s="240"/>
      <c r="D61" s="179"/>
      <c r="E61" s="178" t="str">
        <f t="shared" si="2"/>
        <v/>
      </c>
      <c r="F61" s="178" t="str">
        <f t="shared" si="3"/>
        <v/>
      </c>
      <c r="G61" s="179"/>
      <c r="H61" s="241"/>
      <c r="I61" s="242"/>
      <c r="J61" s="180"/>
      <c r="K61" s="243"/>
      <c r="L61" s="243"/>
      <c r="M61" s="244" t="str">
        <f t="shared" si="9"/>
        <v/>
      </c>
      <c r="N61" s="181"/>
      <c r="O61" s="245" t="str">
        <f t="shared" si="8"/>
        <v/>
      </c>
      <c r="P61" s="246"/>
      <c r="Q61" s="246"/>
      <c r="R61" s="246"/>
      <c r="S61" s="247" t="str">
        <f t="shared" si="4"/>
        <v/>
      </c>
      <c r="T61" s="248"/>
      <c r="U61" s="249"/>
      <c r="V61" s="140"/>
    </row>
    <row r="62" spans="1:22">
      <c r="A62" s="177">
        <f t="shared" si="10"/>
        <v>57</v>
      </c>
      <c r="B62" s="240"/>
      <c r="C62" s="240"/>
      <c r="D62" s="179"/>
      <c r="E62" s="178" t="str">
        <f t="shared" si="2"/>
        <v/>
      </c>
      <c r="F62" s="178" t="str">
        <f t="shared" si="3"/>
        <v/>
      </c>
      <c r="G62" s="179"/>
      <c r="H62" s="241"/>
      <c r="I62" s="242"/>
      <c r="J62" s="180"/>
      <c r="K62" s="243"/>
      <c r="L62" s="243"/>
      <c r="M62" s="244" t="str">
        <f t="shared" si="9"/>
        <v/>
      </c>
      <c r="N62" s="181"/>
      <c r="O62" s="245" t="str">
        <f t="shared" si="8"/>
        <v/>
      </c>
      <c r="P62" s="246"/>
      <c r="Q62" s="246"/>
      <c r="R62" s="246"/>
      <c r="S62" s="247" t="str">
        <f t="shared" si="4"/>
        <v/>
      </c>
      <c r="T62" s="248"/>
      <c r="U62" s="249"/>
      <c r="V62" s="140"/>
    </row>
    <row r="63" spans="1:22">
      <c r="A63" s="177">
        <f t="shared" si="10"/>
        <v>58</v>
      </c>
      <c r="B63" s="240"/>
      <c r="C63" s="240"/>
      <c r="D63" s="179"/>
      <c r="E63" s="178" t="str">
        <f t="shared" si="2"/>
        <v/>
      </c>
      <c r="F63" s="178" t="str">
        <f t="shared" si="3"/>
        <v/>
      </c>
      <c r="G63" s="179"/>
      <c r="H63" s="241"/>
      <c r="I63" s="242"/>
      <c r="J63" s="180"/>
      <c r="K63" s="243"/>
      <c r="L63" s="243"/>
      <c r="M63" s="244" t="str">
        <f t="shared" si="9"/>
        <v/>
      </c>
      <c r="N63" s="181"/>
      <c r="O63" s="245" t="str">
        <f t="shared" si="8"/>
        <v/>
      </c>
      <c r="P63" s="246"/>
      <c r="Q63" s="246"/>
      <c r="R63" s="246"/>
      <c r="S63" s="247" t="str">
        <f t="shared" si="4"/>
        <v/>
      </c>
      <c r="T63" s="248"/>
      <c r="U63" s="249"/>
      <c r="V63" s="140"/>
    </row>
    <row r="64" spans="1:22">
      <c r="A64" s="177">
        <f t="shared" si="10"/>
        <v>59</v>
      </c>
      <c r="B64" s="240"/>
      <c r="C64" s="240"/>
      <c r="D64" s="179"/>
      <c r="E64" s="178" t="str">
        <f t="shared" si="2"/>
        <v/>
      </c>
      <c r="F64" s="178" t="str">
        <f t="shared" si="3"/>
        <v/>
      </c>
      <c r="G64" s="179"/>
      <c r="H64" s="241"/>
      <c r="I64" s="242"/>
      <c r="J64" s="180"/>
      <c r="K64" s="243"/>
      <c r="L64" s="243"/>
      <c r="M64" s="244" t="str">
        <f t="shared" si="9"/>
        <v/>
      </c>
      <c r="N64" s="181"/>
      <c r="O64" s="245" t="str">
        <f t="shared" si="8"/>
        <v/>
      </c>
      <c r="P64" s="246"/>
      <c r="Q64" s="246"/>
      <c r="R64" s="246"/>
      <c r="S64" s="247" t="str">
        <f t="shared" si="4"/>
        <v/>
      </c>
      <c r="T64" s="248"/>
      <c r="U64" s="249"/>
      <c r="V64" s="140"/>
    </row>
    <row r="65" spans="1:22">
      <c r="A65" s="177">
        <f t="shared" si="10"/>
        <v>60</v>
      </c>
      <c r="B65" s="240"/>
      <c r="C65" s="240"/>
      <c r="D65" s="179"/>
      <c r="E65" s="178" t="str">
        <f t="shared" si="2"/>
        <v/>
      </c>
      <c r="F65" s="178" t="str">
        <f t="shared" si="3"/>
        <v/>
      </c>
      <c r="G65" s="179"/>
      <c r="H65" s="241"/>
      <c r="I65" s="242"/>
      <c r="J65" s="180"/>
      <c r="K65" s="243"/>
      <c r="L65" s="243"/>
      <c r="M65" s="244" t="str">
        <f t="shared" si="9"/>
        <v/>
      </c>
      <c r="N65" s="181"/>
      <c r="O65" s="245" t="str">
        <f t="shared" si="8"/>
        <v/>
      </c>
      <c r="P65" s="246"/>
      <c r="Q65" s="246"/>
      <c r="R65" s="246"/>
      <c r="S65" s="247" t="str">
        <f t="shared" si="4"/>
        <v/>
      </c>
      <c r="T65" s="248"/>
      <c r="U65" s="249"/>
      <c r="V65" s="140"/>
    </row>
    <row r="66" spans="1:22">
      <c r="A66" s="177">
        <f t="shared" si="10"/>
        <v>61</v>
      </c>
      <c r="B66" s="240"/>
      <c r="C66" s="240"/>
      <c r="D66" s="179"/>
      <c r="E66" s="178" t="str">
        <f t="shared" si="2"/>
        <v/>
      </c>
      <c r="F66" s="178" t="str">
        <f t="shared" si="3"/>
        <v/>
      </c>
      <c r="G66" s="179"/>
      <c r="H66" s="241"/>
      <c r="I66" s="242"/>
      <c r="J66" s="180"/>
      <c r="K66" s="243"/>
      <c r="L66" s="243"/>
      <c r="M66" s="244" t="str">
        <f t="shared" si="9"/>
        <v/>
      </c>
      <c r="N66" s="181"/>
      <c r="O66" s="245" t="str">
        <f t="shared" si="8"/>
        <v/>
      </c>
      <c r="P66" s="246"/>
      <c r="Q66" s="246"/>
      <c r="R66" s="246"/>
      <c r="S66" s="247" t="str">
        <f t="shared" si="4"/>
        <v/>
      </c>
      <c r="T66" s="248"/>
      <c r="U66" s="249"/>
      <c r="V66" s="140"/>
    </row>
    <row r="67" spans="1:22">
      <c r="A67" s="177">
        <f t="shared" si="10"/>
        <v>62</v>
      </c>
      <c r="B67" s="240"/>
      <c r="C67" s="240"/>
      <c r="D67" s="179"/>
      <c r="E67" s="178" t="str">
        <f t="shared" si="2"/>
        <v/>
      </c>
      <c r="F67" s="178" t="str">
        <f t="shared" si="3"/>
        <v/>
      </c>
      <c r="G67" s="179"/>
      <c r="H67" s="241"/>
      <c r="I67" s="242"/>
      <c r="J67" s="180"/>
      <c r="K67" s="243"/>
      <c r="L67" s="243"/>
      <c r="M67" s="244" t="str">
        <f t="shared" si="9"/>
        <v/>
      </c>
      <c r="N67" s="181"/>
      <c r="O67" s="245" t="str">
        <f t="shared" si="8"/>
        <v/>
      </c>
      <c r="P67" s="246"/>
      <c r="Q67" s="246"/>
      <c r="R67" s="246"/>
      <c r="S67" s="247" t="str">
        <f t="shared" si="4"/>
        <v/>
      </c>
      <c r="T67" s="248"/>
      <c r="U67" s="249"/>
      <c r="V67" s="140"/>
    </row>
    <row r="68" spans="1:22">
      <c r="A68" s="177">
        <f t="shared" si="10"/>
        <v>63</v>
      </c>
      <c r="B68" s="240"/>
      <c r="C68" s="240"/>
      <c r="D68" s="179"/>
      <c r="E68" s="178" t="str">
        <f t="shared" si="2"/>
        <v/>
      </c>
      <c r="F68" s="178" t="str">
        <f t="shared" si="3"/>
        <v/>
      </c>
      <c r="G68" s="179"/>
      <c r="H68" s="241"/>
      <c r="I68" s="242"/>
      <c r="J68" s="180"/>
      <c r="K68" s="243"/>
      <c r="L68" s="243"/>
      <c r="M68" s="244" t="str">
        <f t="shared" si="9"/>
        <v/>
      </c>
      <c r="N68" s="181"/>
      <c r="O68" s="245" t="str">
        <f t="shared" si="8"/>
        <v/>
      </c>
      <c r="P68" s="246"/>
      <c r="Q68" s="246"/>
      <c r="R68" s="246"/>
      <c r="S68" s="247" t="str">
        <f t="shared" si="4"/>
        <v/>
      </c>
      <c r="T68" s="248"/>
      <c r="U68" s="249"/>
      <c r="V68" s="140"/>
    </row>
    <row r="69" spans="1:22">
      <c r="A69" s="177">
        <f t="shared" si="10"/>
        <v>64</v>
      </c>
      <c r="B69" s="240"/>
      <c r="C69" s="240"/>
      <c r="D69" s="179"/>
      <c r="E69" s="178" t="str">
        <f t="shared" si="2"/>
        <v/>
      </c>
      <c r="F69" s="178" t="str">
        <f t="shared" si="3"/>
        <v/>
      </c>
      <c r="G69" s="179"/>
      <c r="H69" s="241"/>
      <c r="I69" s="242"/>
      <c r="J69" s="180"/>
      <c r="K69" s="243"/>
      <c r="L69" s="243"/>
      <c r="M69" s="244" t="str">
        <f t="shared" si="9"/>
        <v/>
      </c>
      <c r="N69" s="181"/>
      <c r="O69" s="245" t="str">
        <f t="shared" si="8"/>
        <v/>
      </c>
      <c r="P69" s="246"/>
      <c r="Q69" s="246"/>
      <c r="R69" s="246"/>
      <c r="S69" s="247" t="str">
        <f t="shared" si="4"/>
        <v/>
      </c>
      <c r="T69" s="248"/>
      <c r="U69" s="249"/>
      <c r="V69" s="140"/>
    </row>
    <row r="70" spans="1:22">
      <c r="A70" s="177">
        <f t="shared" si="10"/>
        <v>65</v>
      </c>
      <c r="B70" s="240"/>
      <c r="C70" s="240"/>
      <c r="D70" s="179"/>
      <c r="E70" s="178" t="str">
        <f t="shared" si="2"/>
        <v/>
      </c>
      <c r="F70" s="178" t="str">
        <f t="shared" si="3"/>
        <v/>
      </c>
      <c r="G70" s="179"/>
      <c r="H70" s="241"/>
      <c r="I70" s="242"/>
      <c r="J70" s="180"/>
      <c r="K70" s="243"/>
      <c r="L70" s="243"/>
      <c r="M70" s="244" t="str">
        <f t="shared" si="9"/>
        <v/>
      </c>
      <c r="N70" s="181"/>
      <c r="O70" s="245" t="str">
        <f t="shared" ref="O70:O85" si="11">IFERROR(VLOOKUP(M70,慰労金単価,2,FALSE),"")</f>
        <v/>
      </c>
      <c r="P70" s="246"/>
      <c r="Q70" s="246"/>
      <c r="R70" s="246"/>
      <c r="S70" s="247" t="str">
        <f t="shared" si="4"/>
        <v/>
      </c>
      <c r="T70" s="248"/>
      <c r="U70" s="249"/>
      <c r="V70" s="140"/>
    </row>
    <row r="71" spans="1:22">
      <c r="A71" s="177">
        <f t="shared" si="10"/>
        <v>66</v>
      </c>
      <c r="B71" s="240"/>
      <c r="C71" s="240"/>
      <c r="D71" s="179"/>
      <c r="E71" s="178" t="str">
        <f t="shared" ref="E71:E85" si="12">B71&amp;C71&amp;D71</f>
        <v/>
      </c>
      <c r="F71" s="178" t="str">
        <f t="shared" ref="F71:F85" si="13">IF(E71="","",COUNTIF($E$6:$E$85,E71))</f>
        <v/>
      </c>
      <c r="G71" s="179"/>
      <c r="H71" s="241"/>
      <c r="I71" s="242"/>
      <c r="J71" s="180"/>
      <c r="K71" s="243"/>
      <c r="L71" s="243"/>
      <c r="M71" s="244" t="str">
        <f t="shared" si="9"/>
        <v/>
      </c>
      <c r="N71" s="181"/>
      <c r="O71" s="245" t="str">
        <f t="shared" si="11"/>
        <v/>
      </c>
      <c r="P71" s="246"/>
      <c r="Q71" s="246"/>
      <c r="R71" s="246"/>
      <c r="S71" s="247" t="str">
        <f t="shared" ref="S71:S85" si="14">IF(F71&gt;=2,"","可")</f>
        <v/>
      </c>
      <c r="T71" s="248"/>
      <c r="U71" s="249"/>
      <c r="V71" s="140"/>
    </row>
    <row r="72" spans="1:22">
      <c r="A72" s="177">
        <f t="shared" si="10"/>
        <v>67</v>
      </c>
      <c r="B72" s="240"/>
      <c r="C72" s="240"/>
      <c r="D72" s="179"/>
      <c r="E72" s="178" t="str">
        <f t="shared" si="12"/>
        <v/>
      </c>
      <c r="F72" s="178" t="str">
        <f t="shared" si="13"/>
        <v/>
      </c>
      <c r="G72" s="179"/>
      <c r="H72" s="241"/>
      <c r="I72" s="242"/>
      <c r="J72" s="180"/>
      <c r="K72" s="243"/>
      <c r="L72" s="243"/>
      <c r="M72" s="244" t="str">
        <f t="shared" ref="M72:M85" si="15">K72&amp;L72</f>
        <v/>
      </c>
      <c r="N72" s="181"/>
      <c r="O72" s="245" t="str">
        <f t="shared" si="11"/>
        <v/>
      </c>
      <c r="P72" s="246"/>
      <c r="Q72" s="246"/>
      <c r="R72" s="246"/>
      <c r="S72" s="247" t="str">
        <f t="shared" si="14"/>
        <v/>
      </c>
      <c r="T72" s="248"/>
      <c r="U72" s="249"/>
      <c r="V72" s="140"/>
    </row>
    <row r="73" spans="1:22">
      <c r="A73" s="177">
        <f t="shared" si="10"/>
        <v>68</v>
      </c>
      <c r="B73" s="240"/>
      <c r="C73" s="240"/>
      <c r="D73" s="179"/>
      <c r="E73" s="178" t="str">
        <f t="shared" si="12"/>
        <v/>
      </c>
      <c r="F73" s="178" t="str">
        <f t="shared" si="13"/>
        <v/>
      </c>
      <c r="G73" s="179"/>
      <c r="H73" s="241"/>
      <c r="I73" s="242"/>
      <c r="J73" s="180"/>
      <c r="K73" s="243"/>
      <c r="L73" s="243"/>
      <c r="M73" s="244" t="str">
        <f t="shared" si="15"/>
        <v/>
      </c>
      <c r="N73" s="181"/>
      <c r="O73" s="245" t="str">
        <f t="shared" si="11"/>
        <v/>
      </c>
      <c r="P73" s="246"/>
      <c r="Q73" s="246"/>
      <c r="R73" s="246"/>
      <c r="S73" s="247" t="str">
        <f t="shared" si="14"/>
        <v/>
      </c>
      <c r="T73" s="248"/>
      <c r="U73" s="249"/>
      <c r="V73" s="140"/>
    </row>
    <row r="74" spans="1:22">
      <c r="A74" s="177">
        <f t="shared" si="10"/>
        <v>69</v>
      </c>
      <c r="B74" s="240"/>
      <c r="C74" s="240"/>
      <c r="D74" s="179"/>
      <c r="E74" s="178" t="str">
        <f t="shared" si="12"/>
        <v/>
      </c>
      <c r="F74" s="178" t="str">
        <f t="shared" si="13"/>
        <v/>
      </c>
      <c r="G74" s="179"/>
      <c r="H74" s="241"/>
      <c r="I74" s="242"/>
      <c r="J74" s="180"/>
      <c r="K74" s="243"/>
      <c r="L74" s="243"/>
      <c r="M74" s="244" t="str">
        <f t="shared" si="15"/>
        <v/>
      </c>
      <c r="N74" s="181"/>
      <c r="O74" s="245" t="str">
        <f t="shared" si="11"/>
        <v/>
      </c>
      <c r="P74" s="246"/>
      <c r="Q74" s="246"/>
      <c r="R74" s="246"/>
      <c r="S74" s="247" t="str">
        <f t="shared" si="14"/>
        <v/>
      </c>
      <c r="T74" s="248"/>
      <c r="U74" s="249"/>
      <c r="V74" s="140"/>
    </row>
    <row r="75" spans="1:22">
      <c r="A75" s="177">
        <f t="shared" si="10"/>
        <v>70</v>
      </c>
      <c r="B75" s="240"/>
      <c r="C75" s="240"/>
      <c r="D75" s="179"/>
      <c r="E75" s="178" t="str">
        <f t="shared" si="12"/>
        <v/>
      </c>
      <c r="F75" s="178" t="str">
        <f t="shared" si="13"/>
        <v/>
      </c>
      <c r="G75" s="179"/>
      <c r="H75" s="241"/>
      <c r="I75" s="242"/>
      <c r="J75" s="180"/>
      <c r="K75" s="243"/>
      <c r="L75" s="243"/>
      <c r="M75" s="244" t="str">
        <f t="shared" si="15"/>
        <v/>
      </c>
      <c r="N75" s="181"/>
      <c r="O75" s="245" t="str">
        <f t="shared" si="11"/>
        <v/>
      </c>
      <c r="P75" s="246"/>
      <c r="Q75" s="246"/>
      <c r="R75" s="246"/>
      <c r="S75" s="247" t="str">
        <f t="shared" si="14"/>
        <v/>
      </c>
      <c r="T75" s="248"/>
      <c r="U75" s="249"/>
      <c r="V75" s="140"/>
    </row>
    <row r="76" spans="1:22">
      <c r="A76" s="177">
        <f t="shared" si="10"/>
        <v>71</v>
      </c>
      <c r="B76" s="240"/>
      <c r="C76" s="240"/>
      <c r="D76" s="179"/>
      <c r="E76" s="178" t="str">
        <f t="shared" si="12"/>
        <v/>
      </c>
      <c r="F76" s="178" t="str">
        <f t="shared" si="13"/>
        <v/>
      </c>
      <c r="G76" s="179"/>
      <c r="H76" s="241"/>
      <c r="I76" s="242"/>
      <c r="J76" s="180"/>
      <c r="K76" s="243"/>
      <c r="L76" s="243"/>
      <c r="M76" s="244" t="str">
        <f t="shared" si="15"/>
        <v/>
      </c>
      <c r="N76" s="181"/>
      <c r="O76" s="245" t="str">
        <f t="shared" si="11"/>
        <v/>
      </c>
      <c r="P76" s="246"/>
      <c r="Q76" s="246"/>
      <c r="R76" s="246"/>
      <c r="S76" s="247" t="str">
        <f t="shared" si="14"/>
        <v/>
      </c>
      <c r="T76" s="248"/>
      <c r="U76" s="249"/>
      <c r="V76" s="140"/>
    </row>
    <row r="77" spans="1:22">
      <c r="A77" s="177">
        <f t="shared" si="10"/>
        <v>72</v>
      </c>
      <c r="B77" s="240"/>
      <c r="C77" s="240"/>
      <c r="D77" s="179"/>
      <c r="E77" s="178" t="str">
        <f t="shared" si="12"/>
        <v/>
      </c>
      <c r="F77" s="178" t="str">
        <f t="shared" si="13"/>
        <v/>
      </c>
      <c r="G77" s="179"/>
      <c r="H77" s="241"/>
      <c r="I77" s="242"/>
      <c r="J77" s="180"/>
      <c r="K77" s="243"/>
      <c r="L77" s="243"/>
      <c r="M77" s="244" t="str">
        <f t="shared" si="15"/>
        <v/>
      </c>
      <c r="N77" s="181"/>
      <c r="O77" s="245" t="str">
        <f t="shared" si="11"/>
        <v/>
      </c>
      <c r="P77" s="246"/>
      <c r="Q77" s="246"/>
      <c r="R77" s="246"/>
      <c r="S77" s="247" t="str">
        <f t="shared" si="14"/>
        <v/>
      </c>
      <c r="T77" s="248"/>
      <c r="U77" s="249"/>
      <c r="V77" s="140"/>
    </row>
    <row r="78" spans="1:22">
      <c r="A78" s="177">
        <f t="shared" si="10"/>
        <v>73</v>
      </c>
      <c r="B78" s="240"/>
      <c r="C78" s="240"/>
      <c r="D78" s="179"/>
      <c r="E78" s="178" t="str">
        <f t="shared" si="12"/>
        <v/>
      </c>
      <c r="F78" s="178" t="str">
        <f t="shared" si="13"/>
        <v/>
      </c>
      <c r="G78" s="179"/>
      <c r="H78" s="241"/>
      <c r="I78" s="242"/>
      <c r="J78" s="180"/>
      <c r="K78" s="243"/>
      <c r="L78" s="243"/>
      <c r="M78" s="244" t="str">
        <f t="shared" si="15"/>
        <v/>
      </c>
      <c r="N78" s="181"/>
      <c r="O78" s="245" t="str">
        <f t="shared" si="11"/>
        <v/>
      </c>
      <c r="P78" s="246"/>
      <c r="Q78" s="246"/>
      <c r="R78" s="246"/>
      <c r="S78" s="247" t="str">
        <f t="shared" si="14"/>
        <v/>
      </c>
      <c r="T78" s="248"/>
      <c r="U78" s="249"/>
      <c r="V78" s="140"/>
    </row>
    <row r="79" spans="1:22">
      <c r="A79" s="177">
        <f t="shared" si="10"/>
        <v>74</v>
      </c>
      <c r="B79" s="240"/>
      <c r="C79" s="240"/>
      <c r="D79" s="179"/>
      <c r="E79" s="178" t="str">
        <f t="shared" si="12"/>
        <v/>
      </c>
      <c r="F79" s="178" t="str">
        <f t="shared" si="13"/>
        <v/>
      </c>
      <c r="G79" s="179"/>
      <c r="H79" s="241"/>
      <c r="I79" s="242"/>
      <c r="J79" s="180"/>
      <c r="K79" s="243"/>
      <c r="L79" s="243"/>
      <c r="M79" s="244" t="str">
        <f t="shared" si="15"/>
        <v/>
      </c>
      <c r="N79" s="181"/>
      <c r="O79" s="245" t="str">
        <f t="shared" si="11"/>
        <v/>
      </c>
      <c r="P79" s="246"/>
      <c r="Q79" s="246"/>
      <c r="R79" s="246"/>
      <c r="S79" s="247" t="str">
        <f t="shared" si="14"/>
        <v/>
      </c>
      <c r="T79" s="248"/>
      <c r="U79" s="249"/>
      <c r="V79" s="140"/>
    </row>
    <row r="80" spans="1:22">
      <c r="A80" s="177">
        <f t="shared" si="10"/>
        <v>75</v>
      </c>
      <c r="B80" s="240"/>
      <c r="C80" s="240"/>
      <c r="D80" s="179"/>
      <c r="E80" s="178" t="str">
        <f t="shared" si="12"/>
        <v/>
      </c>
      <c r="F80" s="178" t="str">
        <f t="shared" si="13"/>
        <v/>
      </c>
      <c r="G80" s="179"/>
      <c r="H80" s="241"/>
      <c r="I80" s="242"/>
      <c r="J80" s="180"/>
      <c r="K80" s="243"/>
      <c r="L80" s="243"/>
      <c r="M80" s="244" t="str">
        <f t="shared" si="15"/>
        <v/>
      </c>
      <c r="N80" s="181"/>
      <c r="O80" s="245" t="str">
        <f t="shared" si="11"/>
        <v/>
      </c>
      <c r="P80" s="246"/>
      <c r="Q80" s="246"/>
      <c r="R80" s="246"/>
      <c r="S80" s="247" t="str">
        <f t="shared" si="14"/>
        <v/>
      </c>
      <c r="T80" s="248"/>
      <c r="U80" s="249"/>
      <c r="V80" s="140"/>
    </row>
    <row r="81" spans="1:22">
      <c r="A81" s="177">
        <f t="shared" si="10"/>
        <v>76</v>
      </c>
      <c r="B81" s="240"/>
      <c r="C81" s="240"/>
      <c r="D81" s="179"/>
      <c r="E81" s="178" t="str">
        <f t="shared" si="12"/>
        <v/>
      </c>
      <c r="F81" s="178" t="str">
        <f t="shared" si="13"/>
        <v/>
      </c>
      <c r="G81" s="179"/>
      <c r="H81" s="241"/>
      <c r="I81" s="242"/>
      <c r="J81" s="180"/>
      <c r="K81" s="243"/>
      <c r="L81" s="243"/>
      <c r="M81" s="244" t="str">
        <f t="shared" si="15"/>
        <v/>
      </c>
      <c r="N81" s="181"/>
      <c r="O81" s="245" t="str">
        <f t="shared" si="11"/>
        <v/>
      </c>
      <c r="P81" s="246"/>
      <c r="Q81" s="246"/>
      <c r="R81" s="246"/>
      <c r="S81" s="247" t="str">
        <f t="shared" si="14"/>
        <v/>
      </c>
      <c r="T81" s="248"/>
      <c r="U81" s="249"/>
      <c r="V81" s="140"/>
    </row>
    <row r="82" spans="1:22">
      <c r="A82" s="177">
        <f t="shared" si="10"/>
        <v>77</v>
      </c>
      <c r="B82" s="240"/>
      <c r="C82" s="240"/>
      <c r="D82" s="179"/>
      <c r="E82" s="178" t="str">
        <f t="shared" si="12"/>
        <v/>
      </c>
      <c r="F82" s="178" t="str">
        <f t="shared" si="13"/>
        <v/>
      </c>
      <c r="G82" s="179"/>
      <c r="H82" s="241"/>
      <c r="I82" s="242"/>
      <c r="J82" s="180"/>
      <c r="K82" s="243"/>
      <c r="L82" s="243"/>
      <c r="M82" s="244" t="str">
        <f t="shared" si="15"/>
        <v/>
      </c>
      <c r="N82" s="181"/>
      <c r="O82" s="245" t="str">
        <f t="shared" si="11"/>
        <v/>
      </c>
      <c r="P82" s="246"/>
      <c r="Q82" s="246"/>
      <c r="R82" s="246"/>
      <c r="S82" s="247" t="str">
        <f t="shared" si="14"/>
        <v/>
      </c>
      <c r="T82" s="248"/>
      <c r="U82" s="249"/>
      <c r="V82" s="140"/>
    </row>
    <row r="83" spans="1:22">
      <c r="A83" s="177">
        <f t="shared" si="10"/>
        <v>78</v>
      </c>
      <c r="B83" s="240"/>
      <c r="C83" s="240"/>
      <c r="D83" s="179"/>
      <c r="E83" s="178" t="str">
        <f t="shared" si="12"/>
        <v/>
      </c>
      <c r="F83" s="178" t="str">
        <f t="shared" si="13"/>
        <v/>
      </c>
      <c r="G83" s="179"/>
      <c r="H83" s="241"/>
      <c r="I83" s="242"/>
      <c r="J83" s="180"/>
      <c r="K83" s="243"/>
      <c r="L83" s="243"/>
      <c r="M83" s="244" t="str">
        <f t="shared" si="15"/>
        <v/>
      </c>
      <c r="N83" s="181"/>
      <c r="O83" s="245" t="str">
        <f t="shared" si="11"/>
        <v/>
      </c>
      <c r="P83" s="246"/>
      <c r="Q83" s="246"/>
      <c r="R83" s="246"/>
      <c r="S83" s="247" t="str">
        <f t="shared" si="14"/>
        <v/>
      </c>
      <c r="T83" s="248"/>
      <c r="U83" s="249"/>
      <c r="V83" s="140"/>
    </row>
    <row r="84" spans="1:22">
      <c r="A84" s="177">
        <f t="shared" si="10"/>
        <v>79</v>
      </c>
      <c r="B84" s="240"/>
      <c r="C84" s="240"/>
      <c r="D84" s="179"/>
      <c r="E84" s="178" t="str">
        <f t="shared" si="12"/>
        <v/>
      </c>
      <c r="F84" s="178" t="str">
        <f t="shared" si="13"/>
        <v/>
      </c>
      <c r="G84" s="179"/>
      <c r="H84" s="241"/>
      <c r="I84" s="242"/>
      <c r="J84" s="180"/>
      <c r="K84" s="243"/>
      <c r="L84" s="243"/>
      <c r="M84" s="244" t="str">
        <f t="shared" si="15"/>
        <v/>
      </c>
      <c r="N84" s="181"/>
      <c r="O84" s="245" t="str">
        <f t="shared" si="11"/>
        <v/>
      </c>
      <c r="P84" s="246"/>
      <c r="Q84" s="246"/>
      <c r="R84" s="246"/>
      <c r="S84" s="247" t="str">
        <f t="shared" si="14"/>
        <v/>
      </c>
      <c r="T84" s="248"/>
      <c r="U84" s="249"/>
      <c r="V84" s="140"/>
    </row>
    <row r="85" spans="1:22">
      <c r="A85" s="177">
        <f t="shared" si="10"/>
        <v>80</v>
      </c>
      <c r="B85" s="240"/>
      <c r="C85" s="240"/>
      <c r="D85" s="179"/>
      <c r="E85" s="178" t="str">
        <f t="shared" si="12"/>
        <v/>
      </c>
      <c r="F85" s="178" t="str">
        <f t="shared" si="13"/>
        <v/>
      </c>
      <c r="G85" s="179"/>
      <c r="H85" s="241"/>
      <c r="I85" s="242"/>
      <c r="J85" s="180"/>
      <c r="K85" s="243"/>
      <c r="L85" s="243"/>
      <c r="M85" s="244" t="str">
        <f t="shared" si="15"/>
        <v/>
      </c>
      <c r="N85" s="181"/>
      <c r="O85" s="245" t="str">
        <f t="shared" si="11"/>
        <v/>
      </c>
      <c r="P85" s="246"/>
      <c r="Q85" s="246"/>
      <c r="R85" s="246"/>
      <c r="S85" s="247" t="str">
        <f t="shared" si="14"/>
        <v/>
      </c>
      <c r="T85" s="248"/>
      <c r="U85" s="249"/>
      <c r="V85" s="140"/>
    </row>
    <row r="86" spans="1:22">
      <c r="S86" s="10"/>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4"/>
  <dataValidations count="5">
    <dataValidation type="list" allowBlank="1" showInputMessage="1" showErrorMessage="1" sqref="R6:R85" xr:uid="{00000000-0002-0000-0600-000000000000}">
      <formula1>"該当"</formula1>
    </dataValidation>
    <dataValidation type="list" allowBlank="1" showInputMessage="1" showErrorMessage="1" sqref="K6:K85" xr:uid="{00000000-0002-0000-0600-000005000000}">
      <formula1>施設区分</formula1>
    </dataValidation>
    <dataValidation type="list" allowBlank="1" showInputMessage="1" showErrorMessage="1" sqref="P6:Q85" xr:uid="{59404350-6837-4803-8FAE-37B969E59A95}">
      <formula1>有無</formula1>
    </dataValidation>
    <dataValidation type="list" allowBlank="1" showInputMessage="1" showErrorMessage="1" sqref="L6:L85" xr:uid="{BF1DCFF3-5EB5-4098-B27F-D4CEF9B7A6E0}">
      <formula1>OFFSET(施設区分基準セル,MATCH(K6,施設区分,0),1,1,3)</formula1>
    </dataValidation>
    <dataValidation type="list" allowBlank="1" showInputMessage="1" showErrorMessage="1" sqref="I6:I85" xr:uid="{2A2464D9-9F34-45D7-A651-F95DA4E6B7C1}">
      <formula1>提供サービス</formula1>
    </dataValidation>
  </dataValidations>
  <pageMargins left="0.70866141732283472" right="0.70866141732283472" top="0.74803149606299213" bottom="0.55118110236220474" header="0.31496062992125984" footer="0.31496062992125984"/>
  <pageSetup paperSize="9" scale="67" fitToHeight="0" orientation="landscape" r:id="rId1"/>
  <rowBreaks count="1" manualBreakCount="1">
    <brk id="45"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（はじめにお読みください）本申請書の使い方、申請の手順</vt:lpstr>
      <vt:lpstr>申請書</vt:lpstr>
      <vt:lpstr>申請額一覧</vt:lpstr>
      <vt:lpstr>個票1</vt:lpstr>
      <vt:lpstr>個票2</vt:lpstr>
      <vt:lpstr>個票3</vt:lpstr>
      <vt:lpstr>個票4</vt:lpstr>
      <vt:lpstr>個票5</vt:lpstr>
      <vt:lpstr>職員表</vt:lpstr>
      <vt:lpstr>計算用</vt:lpstr>
      <vt:lpstr>個票1!Print_Area</vt:lpstr>
      <vt:lpstr>個票2!Print_Area</vt:lpstr>
      <vt:lpstr>個票3!Print_Area</vt:lpstr>
      <vt:lpstr>個票4!Print_Area</vt:lpstr>
      <vt:lpstr>個票5!Print_Area</vt:lpstr>
      <vt:lpstr>職員表!Print_Area</vt:lpstr>
      <vt:lpstr>申請書!Print_Area</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保健福祉課022</dc:creator>
  <cp:lastModifiedBy>kemuwata</cp:lastModifiedBy>
  <cp:lastPrinted>2020-08-28T00:18:48Z</cp:lastPrinted>
  <dcterms:created xsi:type="dcterms:W3CDTF">2018-06-19T01:27:02Z</dcterms:created>
  <dcterms:modified xsi:type="dcterms:W3CDTF">2020-08-28T00:40:32Z</dcterms:modified>
</cp:coreProperties>
</file>