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101.10\統合共有\fs625_新型コロナウイルス感染症対策事務局\９　従事者支援班\⑦周知広報関係\介護分\HP掲載用申請様式\"/>
    </mc:Choice>
  </mc:AlternateContent>
  <bookViews>
    <workbookView xWindow="0" yWindow="0" windowWidth="20490" windowHeight="7530" activeTab="6"/>
  </bookViews>
  <sheets>
    <sheet name="(はじめにお読み下さい)申請書の使い方" sheetId="30" r:id="rId1"/>
    <sheet name="申請書" sheetId="20" r:id="rId2"/>
    <sheet name="申請額一覧" sheetId="31" r:id="rId3"/>
    <sheet name="別添" sheetId="29" r:id="rId4"/>
    <sheet name="個票1" sheetId="19" r:id="rId5"/>
    <sheet name="個票2" sheetId="32" r:id="rId6"/>
    <sheet name="職員表" sheetId="27" r:id="rId7"/>
    <sheet name="計算用" sheetId="21" state="hidden" r:id="rId8"/>
  </sheets>
  <definedNames>
    <definedName name="_xlnm.Print_Area" localSheetId="4">個票1!$A$1:$AU$62</definedName>
    <definedName name="_xlnm.Print_Area" localSheetId="5">個票2!$A$1:$AU$62</definedName>
    <definedName name="_xlnm.Print_Area" localSheetId="6">職員表!$A$1:$U$86</definedName>
    <definedName name="_xlnm.Print_Area" localSheetId="2">申請額一覧!$A$1:$N$34</definedName>
    <definedName name="_xlnm.Print_Area" localSheetId="1">申請書!$A$1:$AM$43</definedName>
    <definedName name="_xlnm.Print_Area" localSheetId="3">別添!$A$1:$N$32</definedName>
    <definedName name="_xlnm.Print_Titles" localSheetId="0">'(はじめにお読み下さい)申請書の使い方'!$4:$4</definedName>
    <definedName name="_xlnm.Print_Titles" localSheetId="6">職員表!$4:$5</definedName>
  </definedNames>
  <calcPr calcId="162913"/>
</workbook>
</file>

<file path=xl/calcChain.xml><?xml version="1.0" encoding="utf-8"?>
<calcChain xmlns="http://schemas.openxmlformats.org/spreadsheetml/2006/main">
  <c r="AI26" i="19" l="1"/>
  <c r="AI24" i="19"/>
  <c r="E7" i="27" l="1"/>
  <c r="H60" i="32"/>
  <c r="X48" i="32"/>
  <c r="AI47" i="32" s="1"/>
  <c r="AI49" i="32" s="1"/>
  <c r="X45" i="32"/>
  <c r="X44" i="32"/>
  <c r="X43" i="32"/>
  <c r="X42" i="32"/>
  <c r="X41" i="32"/>
  <c r="X40" i="32"/>
  <c r="CB39" i="32"/>
  <c r="AI39" i="32"/>
  <c r="CB38" i="32"/>
  <c r="CB37" i="32"/>
  <c r="H37" i="32"/>
  <c r="CB36" i="32"/>
  <c r="CB35" i="32"/>
  <c r="CB34" i="32"/>
  <c r="CB33" i="32"/>
  <c r="CB32" i="32"/>
  <c r="CB31" i="32"/>
  <c r="CB30" i="32"/>
  <c r="CB29" i="32"/>
  <c r="CB28" i="32"/>
  <c r="CB27" i="32"/>
  <c r="CB26" i="32"/>
  <c r="X25" i="32"/>
  <c r="V22" i="32"/>
  <c r="M22" i="32"/>
  <c r="CB14" i="32"/>
  <c r="CB13" i="32"/>
  <c r="I5" i="29"/>
  <c r="AI21" i="32" l="1"/>
  <c r="AI24" i="32"/>
  <c r="AI26" i="32" s="1"/>
  <c r="AX25" i="32" s="1"/>
  <c r="AO22" i="32"/>
  <c r="AX48" i="32"/>
  <c r="A8" i="30"/>
  <c r="A9" i="30" s="1"/>
  <c r="A10" i="30" s="1"/>
  <c r="A11" i="30" s="1"/>
  <c r="A12" i="30" s="1"/>
  <c r="A13" i="30" s="1"/>
  <c r="A14" i="30" s="1"/>
  <c r="A15" i="30" s="1"/>
  <c r="A16" i="30" s="1"/>
  <c r="B5" i="29"/>
  <c r="A104" i="31" l="1"/>
  <c r="A103" i="31"/>
  <c r="A102" i="31"/>
  <c r="A101" i="31"/>
  <c r="A100" i="31"/>
  <c r="A99" i="31"/>
  <c r="A98" i="31"/>
  <c r="A97" i="31"/>
  <c r="A96" i="31"/>
  <c r="A95" i="31"/>
  <c r="A94" i="31"/>
  <c r="A93" i="31"/>
  <c r="A92" i="31"/>
  <c r="A91" i="31"/>
  <c r="A90" i="31"/>
  <c r="A89" i="31"/>
  <c r="A88" i="31"/>
  <c r="A87" i="31"/>
  <c r="A86" i="31"/>
  <c r="A85" i="31"/>
  <c r="A84" i="31"/>
  <c r="A83" i="31"/>
  <c r="A82" i="31"/>
  <c r="A81" i="31"/>
  <c r="A80" i="31"/>
  <c r="A79" i="31"/>
  <c r="A78" i="31"/>
  <c r="A77" i="31"/>
  <c r="A76" i="31"/>
  <c r="A75" i="31"/>
  <c r="A74" i="31"/>
  <c r="A73" i="31"/>
  <c r="A72" i="31"/>
  <c r="A71" i="31"/>
  <c r="A70" i="31"/>
  <c r="A69" i="31"/>
  <c r="A68" i="31"/>
  <c r="A67" i="31"/>
  <c r="A66" i="31"/>
  <c r="A65" i="31"/>
  <c r="A64" i="31"/>
  <c r="A63" i="31"/>
  <c r="A62" i="31"/>
  <c r="A61" i="31"/>
  <c r="A60" i="31"/>
  <c r="A59" i="31"/>
  <c r="A58" i="31"/>
  <c r="A57" i="31"/>
  <c r="A56" i="31"/>
  <c r="A55" i="31"/>
  <c r="A54" i="31"/>
  <c r="A53" i="31"/>
  <c r="A52" i="31"/>
  <c r="A51" i="31"/>
  <c r="A50" i="31"/>
  <c r="A49" i="31"/>
  <c r="A48" i="31"/>
  <c r="A47" i="31"/>
  <c r="A46" i="31"/>
  <c r="A45" i="31"/>
  <c r="A44" i="31"/>
  <c r="A43" i="31"/>
  <c r="A42" i="31"/>
  <c r="A41" i="31"/>
  <c r="A40" i="31"/>
  <c r="A39" i="31"/>
  <c r="A38" i="31"/>
  <c r="A37" i="31"/>
  <c r="A36" i="31"/>
  <c r="A35" i="31"/>
  <c r="A34" i="31"/>
  <c r="A33" i="31"/>
  <c r="A32" i="31"/>
  <c r="A31" i="31"/>
  <c r="A30" i="31"/>
  <c r="M23" i="29"/>
  <c r="M16" i="29"/>
  <c r="M20" i="29"/>
  <c r="M29" i="29"/>
  <c r="M10" i="29"/>
  <c r="M8" i="29"/>
  <c r="M12" i="29"/>
  <c r="M11" i="29"/>
  <c r="M24" i="29"/>
  <c r="M21" i="29"/>
  <c r="M17" i="29"/>
  <c r="M15" i="29"/>
  <c r="M26" i="29"/>
  <c r="M13" i="29"/>
  <c r="M22" i="29"/>
  <c r="M6" i="29"/>
  <c r="M27" i="29"/>
  <c r="M18" i="29"/>
  <c r="M28" i="29"/>
  <c r="M14" i="29"/>
  <c r="M25" i="29"/>
  <c r="B6" i="29"/>
  <c r="M19" i="29"/>
  <c r="M7" i="29"/>
  <c r="M9" i="29"/>
  <c r="A29" i="31" l="1"/>
  <c r="A28" i="31"/>
  <c r="A27" i="31"/>
  <c r="A26" i="31"/>
  <c r="A25" i="31"/>
  <c r="A24" i="31"/>
  <c r="A23" i="31"/>
  <c r="A22" i="31"/>
  <c r="A21" i="31"/>
  <c r="A20" i="31"/>
  <c r="A29" i="29"/>
  <c r="A28" i="29"/>
  <c r="A27" i="29"/>
  <c r="A26" i="29"/>
  <c r="A25" i="29"/>
  <c r="A24" i="29"/>
  <c r="A23" i="29"/>
  <c r="A22" i="29"/>
  <c r="A21" i="29"/>
  <c r="A20" i="29"/>
  <c r="A19" i="31"/>
  <c r="A18" i="31"/>
  <c r="A17" i="31"/>
  <c r="A16" i="31"/>
  <c r="A15" i="31"/>
  <c r="A14" i="31"/>
  <c r="A13" i="31"/>
  <c r="A12" i="31"/>
  <c r="A11" i="31"/>
  <c r="A10" i="31"/>
  <c r="A9" i="31"/>
  <c r="A8" i="31"/>
  <c r="A7" i="31"/>
  <c r="A6" i="31"/>
  <c r="A5" i="31"/>
  <c r="D11" i="29"/>
  <c r="D17" i="29"/>
  <c r="D19" i="29"/>
  <c r="D8" i="29"/>
  <c r="D15" i="29"/>
  <c r="D16" i="29"/>
  <c r="D23" i="29"/>
  <c r="D20" i="29"/>
  <c r="D5" i="29"/>
  <c r="D9" i="29"/>
  <c r="D24" i="29"/>
  <c r="D21" i="29"/>
  <c r="D28" i="29"/>
  <c r="D22" i="29"/>
  <c r="D18" i="29"/>
  <c r="D12" i="29"/>
  <c r="D13" i="29"/>
  <c r="D29" i="29"/>
  <c r="D10" i="29"/>
  <c r="D25" i="29"/>
  <c r="D14" i="29"/>
  <c r="D6" i="29"/>
  <c r="D7" i="29"/>
  <c r="D26" i="29"/>
  <c r="D27" i="29"/>
  <c r="E8" i="27" l="1"/>
  <c r="E6" i="27"/>
  <c r="CB13" i="19"/>
  <c r="CB14" i="19"/>
  <c r="CB26" i="19"/>
  <c r="CB27" i="19"/>
  <c r="CB28" i="19"/>
  <c r="CB29" i="19"/>
  <c r="CB30" i="19"/>
  <c r="CB31" i="19"/>
  <c r="CB32" i="19"/>
  <c r="CB33" i="19"/>
  <c r="CB34" i="19"/>
  <c r="CB35" i="19"/>
  <c r="CB36" i="19"/>
  <c r="CB37" i="19"/>
  <c r="CB38" i="19"/>
  <c r="CB39" i="19"/>
  <c r="C20" i="29"/>
  <c r="F28" i="29"/>
  <c r="B24" i="29"/>
  <c r="B21" i="29"/>
  <c r="I27" i="29"/>
  <c r="E25" i="29"/>
  <c r="J21" i="29"/>
  <c r="K22" i="29"/>
  <c r="K23" i="29"/>
  <c r="J27" i="29"/>
  <c r="G28" i="29"/>
  <c r="K20" i="29"/>
  <c r="B27" i="29"/>
  <c r="J23" i="29"/>
  <c r="C26" i="29"/>
  <c r="L27" i="29"/>
  <c r="E23" i="29"/>
  <c r="J28" i="29"/>
  <c r="F23" i="29"/>
  <c r="E22" i="29"/>
  <c r="G29" i="29"/>
  <c r="B22" i="29"/>
  <c r="F22" i="29"/>
  <c r="C22" i="29"/>
  <c r="B20" i="29"/>
  <c r="I23" i="29"/>
  <c r="J29" i="29"/>
  <c r="I28" i="29"/>
  <c r="L28" i="29"/>
  <c r="I21" i="29"/>
  <c r="K25" i="29"/>
  <c r="F25" i="29"/>
  <c r="G27" i="29"/>
  <c r="G25" i="29"/>
  <c r="E28" i="29"/>
  <c r="J24" i="29"/>
  <c r="F27" i="29"/>
  <c r="E20" i="29"/>
  <c r="B28" i="29"/>
  <c r="G26" i="29"/>
  <c r="I25" i="29"/>
  <c r="C27" i="29"/>
  <c r="G22" i="29"/>
  <c r="C24" i="29"/>
  <c r="L26" i="29"/>
  <c r="G21" i="29"/>
  <c r="K27" i="29"/>
  <c r="K26" i="29"/>
  <c r="C23" i="29"/>
  <c r="L20" i="29"/>
  <c r="I29" i="29"/>
  <c r="C28" i="29"/>
  <c r="I20" i="29"/>
  <c r="J26" i="29"/>
  <c r="J20" i="29"/>
  <c r="K29" i="29"/>
  <c r="I22" i="29"/>
  <c r="G23" i="29"/>
  <c r="E26" i="29"/>
  <c r="L25" i="29"/>
  <c r="J22" i="29"/>
  <c r="C21" i="29"/>
  <c r="I24" i="29"/>
  <c r="K21" i="29"/>
  <c r="B29" i="29"/>
  <c r="F21" i="29"/>
  <c r="B23" i="29"/>
  <c r="I26" i="29"/>
  <c r="B26" i="29"/>
  <c r="E21" i="29"/>
  <c r="L22" i="29"/>
  <c r="J25" i="29"/>
  <c r="F24" i="29"/>
  <c r="B25" i="29"/>
  <c r="F29" i="29"/>
  <c r="L23" i="29"/>
  <c r="C29" i="29"/>
  <c r="L29" i="29"/>
  <c r="C25" i="29"/>
  <c r="K28" i="29"/>
  <c r="E24" i="29"/>
  <c r="G24" i="29"/>
  <c r="L21" i="29"/>
  <c r="K24" i="29"/>
  <c r="E27" i="29"/>
  <c r="G20" i="29"/>
  <c r="F26" i="29"/>
  <c r="L24" i="29"/>
  <c r="F20" i="29"/>
  <c r="E29" i="29"/>
  <c r="N27" i="29" l="1"/>
  <c r="H27" i="29" s="1"/>
  <c r="N28" i="29"/>
  <c r="H28" i="29" s="1"/>
  <c r="N29" i="29"/>
  <c r="H29" i="29" s="1"/>
  <c r="N25" i="29"/>
  <c r="H25" i="29" s="1"/>
  <c r="N26" i="29"/>
  <c r="H26" i="29" s="1"/>
  <c r="N22" i="29"/>
  <c r="H22" i="29" s="1"/>
  <c r="N23" i="29"/>
  <c r="H23" i="29" s="1"/>
  <c r="N21" i="29"/>
  <c r="H21" i="29" s="1"/>
  <c r="N24" i="29"/>
  <c r="H24" i="29" s="1"/>
  <c r="N20" i="29"/>
  <c r="H20" i="29" s="1"/>
  <c r="M14" i="27" l="1"/>
  <c r="A12" i="21"/>
  <c r="A11" i="21"/>
  <c r="A10" i="21"/>
  <c r="A9" i="21"/>
  <c r="A8" i="21"/>
  <c r="A85" i="27" l="1"/>
  <c r="A84" i="27"/>
  <c r="A83" i="27"/>
  <c r="A82" i="27"/>
  <c r="A81" i="27"/>
  <c r="A80" i="27"/>
  <c r="A79" i="27"/>
  <c r="A78" i="27"/>
  <c r="A77" i="27"/>
  <c r="A76" i="27"/>
  <c r="A75" i="27"/>
  <c r="A74" i="27"/>
  <c r="A73" i="27"/>
  <c r="A72" i="27"/>
  <c r="A71" i="27"/>
  <c r="A70" i="27"/>
  <c r="A69" i="27"/>
  <c r="A68" i="27"/>
  <c r="A67" i="27"/>
  <c r="A66" i="27"/>
  <c r="A65" i="27"/>
  <c r="A64" i="27"/>
  <c r="A63" i="27"/>
  <c r="A62" i="27"/>
  <c r="A61" i="27"/>
  <c r="A60" i="27"/>
  <c r="A59" i="27"/>
  <c r="A58" i="27"/>
  <c r="A57" i="27"/>
  <c r="A56" i="27"/>
  <c r="A55" i="27"/>
  <c r="A54" i="27"/>
  <c r="A53" i="27"/>
  <c r="A52" i="27"/>
  <c r="A51" i="27"/>
  <c r="A50" i="27"/>
  <c r="A49" i="27"/>
  <c r="A48" i="27"/>
  <c r="A47" i="27"/>
  <c r="A46" i="27"/>
  <c r="A45" i="27"/>
  <c r="A44" i="27"/>
  <c r="A43" i="27"/>
  <c r="A42" i="27"/>
  <c r="A41" i="27"/>
  <c r="A40" i="27"/>
  <c r="A39" i="27"/>
  <c r="A38" i="27"/>
  <c r="A37" i="27"/>
  <c r="A36" i="27"/>
  <c r="A35" i="27"/>
  <c r="A34" i="27"/>
  <c r="A33" i="27"/>
  <c r="A32" i="27"/>
  <c r="A31" i="27"/>
  <c r="A30" i="27"/>
  <c r="A29" i="27"/>
  <c r="A28" i="27"/>
  <c r="A27" i="27"/>
  <c r="A26" i="27"/>
  <c r="A25" i="27"/>
  <c r="A24" i="27"/>
  <c r="A23" i="27"/>
  <c r="A22" i="27"/>
  <c r="A21" i="27"/>
  <c r="A20" i="27"/>
  <c r="A19" i="27"/>
  <c r="A18" i="27"/>
  <c r="A17" i="27"/>
  <c r="A16" i="27"/>
  <c r="A15" i="27"/>
  <c r="A14" i="27"/>
  <c r="A13" i="27"/>
  <c r="A12" i="27"/>
  <c r="A11" i="27"/>
  <c r="A10" i="27"/>
  <c r="A9" i="27"/>
  <c r="A8" i="27"/>
  <c r="A7" i="27"/>
  <c r="A6" i="27"/>
  <c r="A19" i="29" l="1"/>
  <c r="A18" i="29"/>
  <c r="A17" i="29"/>
  <c r="A16" i="29"/>
  <c r="A15" i="29"/>
  <c r="A14" i="29"/>
  <c r="A13" i="29"/>
  <c r="A12" i="29"/>
  <c r="A11" i="29"/>
  <c r="A10" i="29"/>
  <c r="A9" i="29"/>
  <c r="A8" i="29"/>
  <c r="A7" i="29"/>
  <c r="A6" i="29"/>
  <c r="A5" i="29"/>
  <c r="X41" i="19"/>
  <c r="X40" i="19"/>
  <c r="AI39" i="19" s="1"/>
  <c r="X42" i="19"/>
  <c r="E5" i="29"/>
  <c r="B17" i="29"/>
  <c r="G18" i="29"/>
  <c r="B16" i="29"/>
  <c r="E19" i="29"/>
  <c r="C11" i="29"/>
  <c r="F17" i="29"/>
  <c r="F16" i="29"/>
  <c r="C7" i="29"/>
  <c r="C13" i="29"/>
  <c r="C12" i="29"/>
  <c r="G5" i="29"/>
  <c r="F11" i="29"/>
  <c r="G9" i="29"/>
  <c r="E13" i="29"/>
  <c r="C8" i="29"/>
  <c r="G6" i="29"/>
  <c r="F13" i="29"/>
  <c r="E12" i="29"/>
  <c r="C15" i="29"/>
  <c r="F5" i="29"/>
  <c r="G16" i="29"/>
  <c r="C17" i="29"/>
  <c r="B7" i="29"/>
  <c r="G14" i="29"/>
  <c r="F7" i="29"/>
  <c r="E18" i="29"/>
  <c r="F10" i="29"/>
  <c r="E6" i="29"/>
  <c r="G7" i="29"/>
  <c r="C6" i="29"/>
  <c r="E9" i="29"/>
  <c r="G12" i="29"/>
  <c r="B19" i="29"/>
  <c r="G11" i="29"/>
  <c r="B11" i="29"/>
  <c r="E10" i="29"/>
  <c r="B14" i="29"/>
  <c r="F6" i="29"/>
  <c r="C16" i="29"/>
  <c r="E16" i="29"/>
  <c r="G17" i="29"/>
  <c r="F19" i="29"/>
  <c r="B12" i="29"/>
  <c r="F12" i="29"/>
  <c r="F15" i="29"/>
  <c r="E15" i="29"/>
  <c r="E7" i="29"/>
  <c r="E17" i="29"/>
  <c r="E11" i="29"/>
  <c r="F18" i="29"/>
  <c r="G8" i="29"/>
  <c r="C18" i="29"/>
  <c r="F9" i="29"/>
  <c r="F14" i="29"/>
  <c r="C14" i="29"/>
  <c r="F6" i="31" l="1"/>
  <c r="E6" i="31"/>
  <c r="D6" i="31"/>
  <c r="X43" i="19"/>
  <c r="J19" i="29"/>
  <c r="G19" i="29"/>
  <c r="J15" i="29"/>
  <c r="K15" i="29"/>
  <c r="B15" i="29"/>
  <c r="I10" i="29"/>
  <c r="K9" i="29"/>
  <c r="J14" i="29"/>
  <c r="L10" i="29"/>
  <c r="L8" i="29"/>
  <c r="I7" i="29"/>
  <c r="E8" i="29"/>
  <c r="J17" i="29"/>
  <c r="L18" i="29"/>
  <c r="J8" i="29"/>
  <c r="I11" i="29"/>
  <c r="I12" i="29"/>
  <c r="J18" i="29"/>
  <c r="K13" i="29"/>
  <c r="L14" i="29"/>
  <c r="F8" i="29"/>
  <c r="K19" i="29"/>
  <c r="L15" i="29"/>
  <c r="B8" i="29"/>
  <c r="K14" i="29"/>
  <c r="I18" i="29"/>
  <c r="J7" i="29"/>
  <c r="K7" i="29"/>
  <c r="K12" i="29"/>
  <c r="J13" i="29"/>
  <c r="L9" i="29"/>
  <c r="J10" i="29"/>
  <c r="K17" i="29"/>
  <c r="K6" i="29"/>
  <c r="I9" i="29"/>
  <c r="B9" i="29"/>
  <c r="G13" i="29"/>
  <c r="I13" i="29"/>
  <c r="L11" i="29"/>
  <c r="B13" i="29"/>
  <c r="G15" i="29"/>
  <c r="B10" i="29"/>
  <c r="I8" i="29"/>
  <c r="C9" i="29"/>
  <c r="L12" i="29"/>
  <c r="J16" i="29"/>
  <c r="I19" i="29"/>
  <c r="J12" i="29"/>
  <c r="I15" i="29"/>
  <c r="L13" i="29"/>
  <c r="C19" i="29"/>
  <c r="L19" i="29"/>
  <c r="K11" i="29"/>
  <c r="K18" i="29"/>
  <c r="E14" i="29"/>
  <c r="J11" i="29"/>
  <c r="G10" i="29"/>
  <c r="C10" i="29"/>
  <c r="I14" i="29"/>
  <c r="K10" i="29"/>
  <c r="B18" i="29"/>
  <c r="K16" i="29"/>
  <c r="L6" i="29"/>
  <c r="L17" i="29"/>
  <c r="K8" i="29"/>
  <c r="J9" i="29"/>
  <c r="L7" i="29"/>
  <c r="L16" i="29"/>
  <c r="I16" i="29"/>
  <c r="I17" i="29"/>
  <c r="D5" i="31" l="1"/>
  <c r="E5" i="31"/>
  <c r="F5" i="31"/>
  <c r="F104" i="31"/>
  <c r="F88" i="31"/>
  <c r="F72" i="31"/>
  <c r="F56" i="31"/>
  <c r="F40" i="31"/>
  <c r="F24" i="31"/>
  <c r="E93" i="31"/>
  <c r="E77" i="31"/>
  <c r="E61" i="31"/>
  <c r="E45" i="31"/>
  <c r="E29" i="31"/>
  <c r="D98" i="31"/>
  <c r="D82" i="31"/>
  <c r="D66" i="31"/>
  <c r="D50" i="31"/>
  <c r="D34" i="31"/>
  <c r="F19" i="31"/>
  <c r="E15" i="31"/>
  <c r="F73" i="31"/>
  <c r="F25" i="31"/>
  <c r="E62" i="31"/>
  <c r="D103" i="31"/>
  <c r="D55" i="31"/>
  <c r="F99" i="31"/>
  <c r="F83" i="31"/>
  <c r="F67" i="31"/>
  <c r="F51" i="31"/>
  <c r="F35" i="31"/>
  <c r="E104" i="31"/>
  <c r="E88" i="31"/>
  <c r="E72" i="31"/>
  <c r="E56" i="31"/>
  <c r="E40" i="31"/>
  <c r="E24" i="31"/>
  <c r="D93" i="31"/>
  <c r="D77" i="31"/>
  <c r="D61" i="31"/>
  <c r="D45" i="31"/>
  <c r="D29" i="31"/>
  <c r="F14" i="31"/>
  <c r="D10" i="31"/>
  <c r="E10" i="31"/>
  <c r="F61" i="31"/>
  <c r="E94" i="31"/>
  <c r="E46" i="31"/>
  <c r="D83" i="31"/>
  <c r="D39" i="31"/>
  <c r="F8" i="31"/>
  <c r="F94" i="31"/>
  <c r="F78" i="31"/>
  <c r="F62" i="31"/>
  <c r="F46" i="31"/>
  <c r="F30" i="31"/>
  <c r="E99" i="31"/>
  <c r="E83" i="31"/>
  <c r="E67" i="31"/>
  <c r="E51" i="31"/>
  <c r="E35" i="31"/>
  <c r="D104" i="31"/>
  <c r="D88" i="31"/>
  <c r="D72" i="31"/>
  <c r="D56" i="31"/>
  <c r="D40" i="31"/>
  <c r="D24" i="31"/>
  <c r="D8" i="31"/>
  <c r="F9" i="31"/>
  <c r="F100" i="31"/>
  <c r="F84" i="31"/>
  <c r="F68" i="31"/>
  <c r="F52" i="31"/>
  <c r="F36" i="31"/>
  <c r="F20" i="31"/>
  <c r="E89" i="31"/>
  <c r="E73" i="31"/>
  <c r="E57" i="31"/>
  <c r="E41" i="31"/>
  <c r="E25" i="31"/>
  <c r="D94" i="31"/>
  <c r="D78" i="31"/>
  <c r="D62" i="31"/>
  <c r="D46" i="31"/>
  <c r="D30" i="31"/>
  <c r="F15" i="31"/>
  <c r="D13" i="31"/>
  <c r="E11" i="31"/>
  <c r="F57" i="31"/>
  <c r="E98" i="31"/>
  <c r="E50" i="31"/>
  <c r="D91" i="31"/>
  <c r="D43" i="31"/>
  <c r="F12" i="31"/>
  <c r="E8" i="31"/>
  <c r="F95" i="31"/>
  <c r="F79" i="31"/>
  <c r="F63" i="31"/>
  <c r="F47" i="31"/>
  <c r="F31" i="31"/>
  <c r="E100" i="31"/>
  <c r="E84" i="31"/>
  <c r="E68" i="31"/>
  <c r="E52" i="31"/>
  <c r="E36" i="31"/>
  <c r="E20" i="31"/>
  <c r="D89" i="31"/>
  <c r="D73" i="31"/>
  <c r="D57" i="31"/>
  <c r="D41" i="31"/>
  <c r="D25" i="31"/>
  <c r="D11" i="31"/>
  <c r="F10" i="31"/>
  <c r="D12" i="31"/>
  <c r="F49" i="31"/>
  <c r="E82" i="31"/>
  <c r="E34" i="31"/>
  <c r="D71" i="31"/>
  <c r="D23" i="31"/>
  <c r="D17" i="31"/>
  <c r="F90" i="31"/>
  <c r="F74" i="31"/>
  <c r="F58" i="31"/>
  <c r="F42" i="31"/>
  <c r="F26" i="31"/>
  <c r="E95" i="31"/>
  <c r="E79" i="31"/>
  <c r="E63" i="31"/>
  <c r="E47" i="31"/>
  <c r="E31" i="31"/>
  <c r="D100" i="31"/>
  <c r="D84" i="31"/>
  <c r="D68" i="31"/>
  <c r="D52" i="31"/>
  <c r="D36" i="31"/>
  <c r="D20" i="31"/>
  <c r="F96" i="31"/>
  <c r="F80" i="31"/>
  <c r="F64" i="31"/>
  <c r="F48" i="31"/>
  <c r="F32" i="31"/>
  <c r="E101" i="31"/>
  <c r="E85" i="31"/>
  <c r="E69" i="31"/>
  <c r="E53" i="31"/>
  <c r="E37" i="31"/>
  <c r="E21" i="31"/>
  <c r="D90" i="31"/>
  <c r="D74" i="31"/>
  <c r="D58" i="31"/>
  <c r="D42" i="31"/>
  <c r="D26" i="31"/>
  <c r="D15" i="31"/>
  <c r="F11" i="31"/>
  <c r="E7" i="31"/>
  <c r="D14" i="31"/>
  <c r="F45" i="31"/>
  <c r="E86" i="31"/>
  <c r="E38" i="31"/>
  <c r="D79" i="31"/>
  <c r="D31" i="31"/>
  <c r="D16" i="31"/>
  <c r="F91" i="31"/>
  <c r="F75" i="31"/>
  <c r="F59" i="31"/>
  <c r="F43" i="31"/>
  <c r="F27" i="31"/>
  <c r="E96" i="31"/>
  <c r="E80" i="31"/>
  <c r="E64" i="31"/>
  <c r="E48" i="31"/>
  <c r="E32" i="31"/>
  <c r="D101" i="31"/>
  <c r="D85" i="31"/>
  <c r="D69" i="31"/>
  <c r="D53" i="31"/>
  <c r="D37" i="31"/>
  <c r="D21" i="31"/>
  <c r="E18" i="31"/>
  <c r="F97" i="31"/>
  <c r="F37" i="31"/>
  <c r="E70" i="31"/>
  <c r="E22" i="31"/>
  <c r="D63" i="31"/>
  <c r="F102" i="31"/>
  <c r="F86" i="31"/>
  <c r="F70" i="31"/>
  <c r="F54" i="31"/>
  <c r="F38" i="31"/>
  <c r="F22" i="31"/>
  <c r="E91" i="31"/>
  <c r="E75" i="31"/>
  <c r="E59" i="31"/>
  <c r="E43" i="31"/>
  <c r="E27" i="31"/>
  <c r="D96" i="31"/>
  <c r="D80" i="31"/>
  <c r="D64" i="31"/>
  <c r="D48" i="31"/>
  <c r="D32" i="31"/>
  <c r="F92" i="31"/>
  <c r="F76" i="31"/>
  <c r="F60" i="31"/>
  <c r="F44" i="31"/>
  <c r="F28" i="31"/>
  <c r="E97" i="31"/>
  <c r="E81" i="31"/>
  <c r="E65" i="31"/>
  <c r="E49" i="31"/>
  <c r="E33" i="31"/>
  <c r="D102" i="31"/>
  <c r="D86" i="31"/>
  <c r="D70" i="31"/>
  <c r="D54" i="31"/>
  <c r="D38" i="31"/>
  <c r="D22" i="31"/>
  <c r="F7" i="31"/>
  <c r="E19" i="31"/>
  <c r="F93" i="31"/>
  <c r="F33" i="31"/>
  <c r="E74" i="31"/>
  <c r="E30" i="31"/>
  <c r="D67" i="31"/>
  <c r="F103" i="31"/>
  <c r="F87" i="31"/>
  <c r="F71" i="31"/>
  <c r="F55" i="31"/>
  <c r="F39" i="31"/>
  <c r="F23" i="31"/>
  <c r="E92" i="31"/>
  <c r="E76" i="31"/>
  <c r="E60" i="31"/>
  <c r="E44" i="31"/>
  <c r="E28" i="31"/>
  <c r="D97" i="31"/>
  <c r="D81" i="31"/>
  <c r="D65" i="31"/>
  <c r="D49" i="31"/>
  <c r="D33" i="31"/>
  <c r="F18" i="31"/>
  <c r="E14" i="31"/>
  <c r="F77" i="31"/>
  <c r="F21" i="31"/>
  <c r="E58" i="31"/>
  <c r="D95" i="31"/>
  <c r="D51" i="31"/>
  <c r="E16" i="31"/>
  <c r="F98" i="31"/>
  <c r="F82" i="31"/>
  <c r="F66" i="31"/>
  <c r="F50" i="31"/>
  <c r="F34" i="31"/>
  <c r="E103" i="31"/>
  <c r="E87" i="31"/>
  <c r="E71" i="31"/>
  <c r="E55" i="31"/>
  <c r="E39" i="31"/>
  <c r="E23" i="31"/>
  <c r="D92" i="31"/>
  <c r="D76" i="31"/>
  <c r="D60" i="31"/>
  <c r="D44" i="31"/>
  <c r="D28" i="31"/>
  <c r="F17" i="31"/>
  <c r="D7" i="31"/>
  <c r="E9" i="31"/>
  <c r="F85" i="31"/>
  <c r="F53" i="31"/>
  <c r="E90" i="31"/>
  <c r="E42" i="31"/>
  <c r="D75" i="31"/>
  <c r="D27" i="31"/>
  <c r="D18" i="31"/>
  <c r="E78" i="31"/>
  <c r="F13" i="31"/>
  <c r="D9" i="31"/>
  <c r="F81" i="31"/>
  <c r="F41" i="31"/>
  <c r="E26" i="31"/>
  <c r="E17" i="31"/>
  <c r="F101" i="31"/>
  <c r="F69" i="31"/>
  <c r="F29" i="31"/>
  <c r="E66" i="31"/>
  <c r="D99" i="31"/>
  <c r="D47" i="31"/>
  <c r="F16" i="31"/>
  <c r="E12" i="31"/>
  <c r="D19" i="31"/>
  <c r="E13" i="31"/>
  <c r="F89" i="31"/>
  <c r="F65" i="31"/>
  <c r="E102" i="31"/>
  <c r="E54" i="31"/>
  <c r="D87" i="31"/>
  <c r="D35" i="31"/>
  <c r="D59" i="31"/>
  <c r="N12" i="29"/>
  <c r="N17" i="29"/>
  <c r="N16" i="29"/>
  <c r="N14" i="29"/>
  <c r="N19" i="29"/>
  <c r="N9" i="29"/>
  <c r="N18" i="29"/>
  <c r="N11" i="29"/>
  <c r="N15" i="29"/>
  <c r="N7" i="29"/>
  <c r="N10" i="29"/>
  <c r="N8" i="29"/>
  <c r="N13" i="29"/>
  <c r="X45" i="19"/>
  <c r="X44" i="19"/>
  <c r="X48" i="19"/>
  <c r="X25" i="19"/>
  <c r="L5" i="29"/>
  <c r="K6" i="31" l="1"/>
  <c r="K34" i="31"/>
  <c r="K58" i="31"/>
  <c r="K85" i="31"/>
  <c r="K60" i="31"/>
  <c r="K59" i="31"/>
  <c r="K87" i="31"/>
  <c r="K81" i="31"/>
  <c r="K56" i="31"/>
  <c r="K79" i="31"/>
  <c r="K74" i="31"/>
  <c r="K30" i="31"/>
  <c r="K35" i="31"/>
  <c r="K41" i="31"/>
  <c r="K63" i="31"/>
  <c r="K66" i="31"/>
  <c r="K80" i="31"/>
  <c r="K31" i="31"/>
  <c r="K99" i="31"/>
  <c r="K27" i="31"/>
  <c r="K46" i="31"/>
  <c r="K49" i="31"/>
  <c r="K100" i="31"/>
  <c r="K89" i="31"/>
  <c r="K64" i="31"/>
  <c r="K95" i="31"/>
  <c r="K92" i="31"/>
  <c r="K88" i="31"/>
  <c r="K52" i="31"/>
  <c r="K101" i="31"/>
  <c r="K76" i="31"/>
  <c r="K97" i="31"/>
  <c r="K72" i="31"/>
  <c r="K75" i="31"/>
  <c r="K33" i="31"/>
  <c r="K16" i="31"/>
  <c r="K10" i="31"/>
  <c r="K15" i="31"/>
  <c r="K86" i="31"/>
  <c r="K83" i="31"/>
  <c r="K90" i="31"/>
  <c r="K54" i="31"/>
  <c r="K47" i="31"/>
  <c r="K65" i="31"/>
  <c r="K48" i="31"/>
  <c r="K43" i="31"/>
  <c r="K21" i="31"/>
  <c r="K78" i="31"/>
  <c r="K12" i="31"/>
  <c r="K53" i="31"/>
  <c r="K26" i="31"/>
  <c r="K22" i="31"/>
  <c r="K17" i="31"/>
  <c r="K55" i="31"/>
  <c r="K19" i="31"/>
  <c r="K42" i="31"/>
  <c r="K67" i="31"/>
  <c r="K84" i="31"/>
  <c r="K57" i="31"/>
  <c r="K62" i="31"/>
  <c r="K51" i="31"/>
  <c r="K102" i="31"/>
  <c r="K94" i="31"/>
  <c r="K91" i="31"/>
  <c r="K23" i="31"/>
  <c r="K96" i="31"/>
  <c r="K61" i="31"/>
  <c r="K82" i="31"/>
  <c r="K11" i="31"/>
  <c r="K38" i="31"/>
  <c r="K37" i="31"/>
  <c r="K9" i="31"/>
  <c r="K7" i="31"/>
  <c r="K50" i="31"/>
  <c r="K45" i="31"/>
  <c r="K32" i="31"/>
  <c r="K77" i="31"/>
  <c r="K104" i="31"/>
  <c r="K93" i="31"/>
  <c r="K68" i="31"/>
  <c r="K103" i="31"/>
  <c r="K29" i="31"/>
  <c r="K24" i="31"/>
  <c r="K36" i="31"/>
  <c r="K28" i="31"/>
  <c r="K70" i="31"/>
  <c r="K39" i="31"/>
  <c r="K14" i="31"/>
  <c r="K13" i="31"/>
  <c r="K69" i="31"/>
  <c r="K44" i="31"/>
  <c r="K40" i="31"/>
  <c r="K73" i="31"/>
  <c r="K71" i="31"/>
  <c r="K8" i="31"/>
  <c r="K25" i="31"/>
  <c r="K18" i="31"/>
  <c r="K20" i="31"/>
  <c r="K98" i="31"/>
  <c r="K5" i="31"/>
  <c r="A6" i="30"/>
  <c r="A7" i="30" s="1"/>
  <c r="H60" i="19" l="1"/>
  <c r="M6" i="27"/>
  <c r="O6" i="27" s="1"/>
  <c r="M7" i="27"/>
  <c r="O7" i="27" s="1"/>
  <c r="H37" i="19" l="1"/>
  <c r="I39" i="31" l="1"/>
  <c r="I33" i="31"/>
  <c r="I52" i="31"/>
  <c r="I90" i="31"/>
  <c r="I68" i="31"/>
  <c r="I96" i="31"/>
  <c r="I88" i="31"/>
  <c r="I103" i="31"/>
  <c r="I78" i="31"/>
  <c r="I85" i="31"/>
  <c r="I42" i="31"/>
  <c r="I57" i="31"/>
  <c r="I102" i="31"/>
  <c r="I98" i="31"/>
  <c r="I87" i="31"/>
  <c r="I79" i="31"/>
  <c r="I54" i="31"/>
  <c r="I51" i="31"/>
  <c r="I73" i="31"/>
  <c r="I76" i="31"/>
  <c r="I50" i="31"/>
  <c r="I97" i="31"/>
  <c r="I40" i="31"/>
  <c r="I38" i="31"/>
  <c r="I56" i="31"/>
  <c r="I59" i="31"/>
  <c r="I71" i="31"/>
  <c r="I69" i="31"/>
  <c r="I100" i="31"/>
  <c r="I64" i="31"/>
  <c r="I32" i="31"/>
  <c r="I34" i="31"/>
  <c r="I101" i="31"/>
  <c r="I93" i="31"/>
  <c r="I80" i="31"/>
  <c r="I47" i="31"/>
  <c r="I94" i="31"/>
  <c r="I61" i="31"/>
  <c r="I83" i="31"/>
  <c r="I58" i="31"/>
  <c r="I65" i="31"/>
  <c r="I77" i="31"/>
  <c r="I48" i="31"/>
  <c r="I82" i="31"/>
  <c r="I45" i="31"/>
  <c r="I95" i="31"/>
  <c r="I70" i="31"/>
  <c r="I91" i="31"/>
  <c r="I66" i="31"/>
  <c r="I67" i="31"/>
  <c r="I41" i="31"/>
  <c r="I44" i="31"/>
  <c r="I49" i="31"/>
  <c r="I60" i="31"/>
  <c r="I92" i="31"/>
  <c r="I43" i="31"/>
  <c r="I62" i="31"/>
  <c r="I36" i="31"/>
  <c r="I86" i="31"/>
  <c r="I37" i="31"/>
  <c r="I99" i="31"/>
  <c r="I74" i="31"/>
  <c r="I35" i="31"/>
  <c r="I81" i="31"/>
  <c r="I72" i="31"/>
  <c r="I75" i="31"/>
  <c r="I84" i="31"/>
  <c r="I30" i="31"/>
  <c r="I46" i="31"/>
  <c r="I89" i="31"/>
  <c r="I55" i="31"/>
  <c r="I53" i="31"/>
  <c r="I104" i="31"/>
  <c r="I63" i="31"/>
  <c r="I31" i="31"/>
  <c r="I6" i="29"/>
  <c r="J6" i="29"/>
  <c r="K5" i="29"/>
  <c r="I20" i="31" l="1"/>
  <c r="I18" i="31"/>
  <c r="I29" i="31"/>
  <c r="I12" i="31"/>
  <c r="I8" i="31"/>
  <c r="I7" i="31"/>
  <c r="I10" i="31"/>
  <c r="I9" i="31"/>
  <c r="I27" i="31"/>
  <c r="I14" i="31"/>
  <c r="I24" i="31"/>
  <c r="I22" i="31"/>
  <c r="I23" i="31"/>
  <c r="I26" i="31"/>
  <c r="I21" i="31"/>
  <c r="I15" i="31"/>
  <c r="I25" i="31"/>
  <c r="I16" i="31"/>
  <c r="I11" i="31"/>
  <c r="I28" i="31"/>
  <c r="I19" i="31"/>
  <c r="I17" i="31"/>
  <c r="I13" i="31"/>
  <c r="J6" i="31"/>
  <c r="I6" i="31"/>
  <c r="H6" i="31"/>
  <c r="J88" i="31"/>
  <c r="J80" i="31"/>
  <c r="J74" i="31"/>
  <c r="J32" i="31"/>
  <c r="J17" i="31"/>
  <c r="J83" i="31"/>
  <c r="J54" i="31"/>
  <c r="J76" i="31"/>
  <c r="J100" i="31"/>
  <c r="J92" i="31"/>
  <c r="J20" i="31"/>
  <c r="J93" i="31"/>
  <c r="J101" i="31"/>
  <c r="J90" i="31"/>
  <c r="J65" i="31"/>
  <c r="J26" i="31"/>
  <c r="J89" i="31"/>
  <c r="J85" i="31"/>
  <c r="J49" i="31"/>
  <c r="J91" i="31"/>
  <c r="J41" i="31"/>
  <c r="J37" i="31"/>
  <c r="J35" i="31"/>
  <c r="J31" i="31"/>
  <c r="J104" i="31"/>
  <c r="J25" i="31"/>
  <c r="J98" i="31"/>
  <c r="J73" i="31"/>
  <c r="J62" i="31"/>
  <c r="J97" i="31"/>
  <c r="J43" i="31"/>
  <c r="J36" i="31"/>
  <c r="J58" i="31"/>
  <c r="J56" i="31"/>
  <c r="J52" i="31"/>
  <c r="J51" i="31"/>
  <c r="J27" i="31"/>
  <c r="J22" i="31"/>
  <c r="J23" i="31"/>
  <c r="J50" i="31"/>
  <c r="J103" i="31"/>
  <c r="J71" i="31"/>
  <c r="J59" i="31"/>
  <c r="J48" i="31"/>
  <c r="J72" i="31"/>
  <c r="J81" i="31"/>
  <c r="J45" i="31"/>
  <c r="J39" i="31"/>
  <c r="J64" i="31"/>
  <c r="J8" i="31"/>
  <c r="J79" i="31"/>
  <c r="J102" i="31"/>
  <c r="J29" i="31"/>
  <c r="J28" i="31"/>
  <c r="J69" i="31"/>
  <c r="J42" i="31"/>
  <c r="J30" i="31"/>
  <c r="J40" i="31"/>
  <c r="J16" i="31"/>
  <c r="J82" i="31"/>
  <c r="J57" i="31"/>
  <c r="J55" i="31"/>
  <c r="J53" i="31"/>
  <c r="J70" i="31"/>
  <c r="J99" i="31"/>
  <c r="J96" i="31"/>
  <c r="J44" i="31"/>
  <c r="J47" i="31"/>
  <c r="J13" i="31"/>
  <c r="J66" i="31"/>
  <c r="J9" i="31"/>
  <c r="J21" i="31"/>
  <c r="J34" i="31"/>
  <c r="J10" i="31"/>
  <c r="J68" i="31"/>
  <c r="J33" i="31"/>
  <c r="J14" i="31"/>
  <c r="J77" i="31"/>
  <c r="J46" i="31"/>
  <c r="J12" i="31"/>
  <c r="J94" i="31"/>
  <c r="J24" i="31"/>
  <c r="J84" i="31"/>
  <c r="J86" i="31"/>
  <c r="J61" i="31"/>
  <c r="J11" i="31"/>
  <c r="J38" i="31"/>
  <c r="J60" i="31"/>
  <c r="J63" i="31"/>
  <c r="J75" i="31"/>
  <c r="J78" i="31"/>
  <c r="J19" i="31"/>
  <c r="J87" i="31"/>
  <c r="J18" i="31"/>
  <c r="J95" i="31"/>
  <c r="J67" i="31"/>
  <c r="J7" i="31"/>
  <c r="J15" i="31"/>
  <c r="H22" i="31"/>
  <c r="H18" i="31"/>
  <c r="H91" i="31"/>
  <c r="H54" i="31"/>
  <c r="H57" i="31"/>
  <c r="H80" i="31"/>
  <c r="H55" i="31"/>
  <c r="H64" i="31"/>
  <c r="H94" i="31"/>
  <c r="H86" i="31"/>
  <c r="H100" i="31"/>
  <c r="H75" i="31"/>
  <c r="H36" i="31"/>
  <c r="H39" i="31"/>
  <c r="H53" i="31"/>
  <c r="H56" i="31"/>
  <c r="H9" i="31"/>
  <c r="H28" i="31"/>
  <c r="H19" i="31"/>
  <c r="H14" i="31"/>
  <c r="H92" i="31"/>
  <c r="H67" i="31"/>
  <c r="H88" i="31"/>
  <c r="H63" i="31"/>
  <c r="H37" i="31"/>
  <c r="H40" i="31"/>
  <c r="H51" i="31"/>
  <c r="H69" i="31"/>
  <c r="H72" i="31"/>
  <c r="H47" i="31"/>
  <c r="H68" i="31"/>
  <c r="H66" i="31"/>
  <c r="H93" i="31"/>
  <c r="H90" i="31"/>
  <c r="H52" i="31"/>
  <c r="H65" i="31"/>
  <c r="H49" i="31"/>
  <c r="H74" i="31"/>
  <c r="H82" i="31"/>
  <c r="H30" i="31"/>
  <c r="H103" i="31"/>
  <c r="H48" i="31"/>
  <c r="H70" i="31"/>
  <c r="H73" i="31"/>
  <c r="H62" i="31"/>
  <c r="H95" i="31"/>
  <c r="H101" i="31"/>
  <c r="H98" i="31"/>
  <c r="H76" i="31"/>
  <c r="H83" i="31"/>
  <c r="H104" i="31"/>
  <c r="H79" i="31"/>
  <c r="H38" i="31"/>
  <c r="H41" i="31"/>
  <c r="H43" i="31"/>
  <c r="H31" i="31"/>
  <c r="H8" i="31"/>
  <c r="H35" i="31"/>
  <c r="H99" i="31"/>
  <c r="H87" i="31"/>
  <c r="H89" i="31"/>
  <c r="H29" i="31"/>
  <c r="H16" i="31"/>
  <c r="H32" i="31"/>
  <c r="H11" i="31"/>
  <c r="H42" i="31"/>
  <c r="H77" i="31"/>
  <c r="H60" i="31"/>
  <c r="H17" i="31"/>
  <c r="H12" i="31"/>
  <c r="H15" i="31"/>
  <c r="H59" i="31"/>
  <c r="H33" i="31"/>
  <c r="H25" i="31"/>
  <c r="H7" i="31"/>
  <c r="H50" i="31"/>
  <c r="H26" i="31"/>
  <c r="H102" i="31"/>
  <c r="H44" i="31"/>
  <c r="H97" i="31"/>
  <c r="H20" i="31"/>
  <c r="H81" i="31"/>
  <c r="H21" i="31"/>
  <c r="H10" i="31"/>
  <c r="H61" i="31"/>
  <c r="H84" i="31"/>
  <c r="H85" i="31"/>
  <c r="H45" i="31"/>
  <c r="H34" i="31"/>
  <c r="H58" i="31"/>
  <c r="H96" i="31"/>
  <c r="H71" i="31"/>
  <c r="H24" i="31"/>
  <c r="H27" i="31"/>
  <c r="H23" i="31"/>
  <c r="H78" i="31"/>
  <c r="H13" i="31"/>
  <c r="H46" i="31"/>
  <c r="J5" i="31"/>
  <c r="N6" i="29"/>
  <c r="AI47" i="19"/>
  <c r="M8" i="27"/>
  <c r="O8" i="27" s="1"/>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F17" i="27" s="1"/>
  <c r="S17" i="27" s="1"/>
  <c r="E16" i="27"/>
  <c r="E15" i="27"/>
  <c r="E14" i="27"/>
  <c r="E13" i="27"/>
  <c r="F13" i="27" s="1"/>
  <c r="S13" i="27" s="1"/>
  <c r="E12" i="27"/>
  <c r="E11" i="27"/>
  <c r="E10" i="27"/>
  <c r="E9" i="27"/>
  <c r="F7" i="27" s="1"/>
  <c r="M5" i="29"/>
  <c r="V22" i="19" l="1"/>
  <c r="M22" i="19"/>
  <c r="L6" i="31"/>
  <c r="L104" i="31"/>
  <c r="L79" i="31"/>
  <c r="L100" i="31"/>
  <c r="L75" i="31"/>
  <c r="L36" i="31"/>
  <c r="L39" i="31"/>
  <c r="L88" i="31"/>
  <c r="L63" i="31"/>
  <c r="L89" i="31"/>
  <c r="L84" i="31"/>
  <c r="L59" i="31"/>
  <c r="L81" i="31"/>
  <c r="L78" i="31"/>
  <c r="L33" i="31"/>
  <c r="L27" i="31"/>
  <c r="L42" i="31"/>
  <c r="L96" i="31"/>
  <c r="L71" i="31"/>
  <c r="L32" i="31"/>
  <c r="L62" i="31"/>
  <c r="L46" i="31"/>
  <c r="L45" i="31"/>
  <c r="L70" i="31"/>
  <c r="L22" i="31"/>
  <c r="L54" i="31"/>
  <c r="L44" i="31"/>
  <c r="L66" i="31"/>
  <c r="L69" i="31"/>
  <c r="L34" i="31"/>
  <c r="L30" i="31"/>
  <c r="L50" i="31"/>
  <c r="L53" i="31"/>
  <c r="L103" i="31"/>
  <c r="L92" i="31"/>
  <c r="L67" i="31"/>
  <c r="L97" i="31"/>
  <c r="L18" i="31"/>
  <c r="L14" i="31"/>
  <c r="L87" i="31"/>
  <c r="L49" i="31"/>
  <c r="L52" i="31"/>
  <c r="L51" i="31"/>
  <c r="L57" i="31"/>
  <c r="L76" i="31"/>
  <c r="L99" i="31"/>
  <c r="L65" i="31"/>
  <c r="L68" i="31"/>
  <c r="L94" i="31"/>
  <c r="L86" i="31"/>
  <c r="L82" i="31"/>
  <c r="L9" i="31"/>
  <c r="L19" i="31"/>
  <c r="L37" i="31"/>
  <c r="L7" i="31"/>
  <c r="L41" i="31"/>
  <c r="L93" i="31"/>
  <c r="L11" i="31"/>
  <c r="L24" i="31"/>
  <c r="L85" i="31"/>
  <c r="L90" i="31"/>
  <c r="L102" i="31"/>
  <c r="L48" i="31"/>
  <c r="L21" i="31"/>
  <c r="L98" i="31"/>
  <c r="L56" i="31"/>
  <c r="L35" i="31"/>
  <c r="L73" i="31"/>
  <c r="L77" i="31"/>
  <c r="L83" i="31"/>
  <c r="L12" i="31"/>
  <c r="L72" i="31"/>
  <c r="L23" i="31"/>
  <c r="L17" i="31"/>
  <c r="L25" i="31"/>
  <c r="L20" i="31"/>
  <c r="L40" i="31"/>
  <c r="L61" i="31"/>
  <c r="L47" i="31"/>
  <c r="L64" i="31"/>
  <c r="L43" i="31"/>
  <c r="L26" i="31"/>
  <c r="L60" i="31"/>
  <c r="L8" i="31"/>
  <c r="L95" i="31"/>
  <c r="L91" i="31"/>
  <c r="L80" i="31"/>
  <c r="L55" i="31"/>
  <c r="L29" i="31"/>
  <c r="L28" i="31"/>
  <c r="L101" i="31"/>
  <c r="L58" i="31"/>
  <c r="L31" i="31"/>
  <c r="L10" i="31"/>
  <c r="L15" i="31"/>
  <c r="L74" i="31"/>
  <c r="L38" i="31"/>
  <c r="L13" i="31"/>
  <c r="L16" i="31"/>
  <c r="L5" i="31"/>
  <c r="F9" i="27"/>
  <c r="S9" i="27" s="1"/>
  <c r="F8" i="27"/>
  <c r="S8" i="27" s="1"/>
  <c r="F6" i="27"/>
  <c r="S6" i="27" s="1"/>
  <c r="F25" i="27"/>
  <c r="S25" i="27" s="1"/>
  <c r="F37" i="27"/>
  <c r="S37" i="27" s="1"/>
  <c r="F49" i="27"/>
  <c r="S49" i="27" s="1"/>
  <c r="F61" i="27"/>
  <c r="S61" i="27" s="1"/>
  <c r="F73" i="27"/>
  <c r="S73" i="27" s="1"/>
  <c r="F85" i="27"/>
  <c r="S85" i="27" s="1"/>
  <c r="F10" i="27"/>
  <c r="S10" i="27" s="1"/>
  <c r="F14" i="27"/>
  <c r="S14" i="27" s="1"/>
  <c r="F18" i="27"/>
  <c r="S18" i="27" s="1"/>
  <c r="F22" i="27"/>
  <c r="S22" i="27" s="1"/>
  <c r="F26" i="27"/>
  <c r="S26" i="27" s="1"/>
  <c r="F30" i="27"/>
  <c r="S30" i="27" s="1"/>
  <c r="F34" i="27"/>
  <c r="S34" i="27" s="1"/>
  <c r="F38" i="27"/>
  <c r="S38" i="27" s="1"/>
  <c r="F42" i="27"/>
  <c r="S42" i="27" s="1"/>
  <c r="F46" i="27"/>
  <c r="S46" i="27" s="1"/>
  <c r="F50" i="27"/>
  <c r="S50" i="27" s="1"/>
  <c r="F54" i="27"/>
  <c r="S54" i="27" s="1"/>
  <c r="F58" i="27"/>
  <c r="S58" i="27" s="1"/>
  <c r="F62" i="27"/>
  <c r="S62" i="27" s="1"/>
  <c r="F66" i="27"/>
  <c r="S66" i="27" s="1"/>
  <c r="F70" i="27"/>
  <c r="S70" i="27" s="1"/>
  <c r="F74" i="27"/>
  <c r="S74" i="27" s="1"/>
  <c r="F78" i="27"/>
  <c r="S78" i="27" s="1"/>
  <c r="F82" i="27"/>
  <c r="S82" i="27" s="1"/>
  <c r="F21" i="27"/>
  <c r="S21" i="27" s="1"/>
  <c r="F33" i="27"/>
  <c r="S33" i="27" s="1"/>
  <c r="F45" i="27"/>
  <c r="S45" i="27" s="1"/>
  <c r="F57" i="27"/>
  <c r="S57" i="27" s="1"/>
  <c r="F69" i="27"/>
  <c r="S69" i="27" s="1"/>
  <c r="F81" i="27"/>
  <c r="S81" i="27" s="1"/>
  <c r="F15" i="27"/>
  <c r="S15" i="27" s="1"/>
  <c r="F19" i="27"/>
  <c r="S19" i="27" s="1"/>
  <c r="F23" i="27"/>
  <c r="S23" i="27" s="1"/>
  <c r="F27" i="27"/>
  <c r="S27" i="27" s="1"/>
  <c r="F31" i="27"/>
  <c r="S31" i="27" s="1"/>
  <c r="F35" i="27"/>
  <c r="S35" i="27" s="1"/>
  <c r="F39" i="27"/>
  <c r="S39" i="27" s="1"/>
  <c r="F43" i="27"/>
  <c r="S43" i="27" s="1"/>
  <c r="F47" i="27"/>
  <c r="S47" i="27" s="1"/>
  <c r="F51" i="27"/>
  <c r="S51" i="27" s="1"/>
  <c r="F55" i="27"/>
  <c r="S55" i="27" s="1"/>
  <c r="F59" i="27"/>
  <c r="S59" i="27" s="1"/>
  <c r="F63" i="27"/>
  <c r="S63" i="27" s="1"/>
  <c r="F67" i="27"/>
  <c r="S67" i="27" s="1"/>
  <c r="F71" i="27"/>
  <c r="S71" i="27" s="1"/>
  <c r="F75" i="27"/>
  <c r="S75" i="27" s="1"/>
  <c r="F79" i="27"/>
  <c r="S79" i="27" s="1"/>
  <c r="F83" i="27"/>
  <c r="S83" i="27" s="1"/>
  <c r="F29" i="27"/>
  <c r="S29" i="27" s="1"/>
  <c r="F41" i="27"/>
  <c r="S41" i="27" s="1"/>
  <c r="F53" i="27"/>
  <c r="S53" i="27" s="1"/>
  <c r="F65" i="27"/>
  <c r="S65" i="27" s="1"/>
  <c r="F77" i="27"/>
  <c r="S77" i="27" s="1"/>
  <c r="F11" i="27"/>
  <c r="S11" i="27" s="1"/>
  <c r="F12" i="27"/>
  <c r="S12" i="27" s="1"/>
  <c r="F16" i="27"/>
  <c r="S16" i="27" s="1"/>
  <c r="F20" i="27"/>
  <c r="S20" i="27" s="1"/>
  <c r="F24" i="27"/>
  <c r="S24" i="27" s="1"/>
  <c r="F28" i="27"/>
  <c r="S28" i="27" s="1"/>
  <c r="F32" i="27"/>
  <c r="S32" i="27" s="1"/>
  <c r="F36" i="27"/>
  <c r="S36" i="27" s="1"/>
  <c r="F40" i="27"/>
  <c r="S40" i="27" s="1"/>
  <c r="F44" i="27"/>
  <c r="S44" i="27" s="1"/>
  <c r="F48" i="27"/>
  <c r="S48" i="27" s="1"/>
  <c r="F52" i="27"/>
  <c r="S52" i="27" s="1"/>
  <c r="F56" i="27"/>
  <c r="S56" i="27" s="1"/>
  <c r="F60" i="27"/>
  <c r="S60" i="27" s="1"/>
  <c r="F64" i="27"/>
  <c r="S64" i="27" s="1"/>
  <c r="F68" i="27"/>
  <c r="S68" i="27" s="1"/>
  <c r="F72" i="27"/>
  <c r="S72" i="27" s="1"/>
  <c r="F76" i="27"/>
  <c r="S76" i="27" s="1"/>
  <c r="F80" i="27"/>
  <c r="S80" i="27" s="1"/>
  <c r="F84" i="27"/>
  <c r="S84" i="27" s="1"/>
  <c r="S7" i="27"/>
  <c r="AO22" i="19" l="1"/>
  <c r="AI21" i="19"/>
  <c r="M85" i="27"/>
  <c r="O85" i="27" s="1"/>
  <c r="M84" i="27"/>
  <c r="O84" i="27" s="1"/>
  <c r="M83" i="27"/>
  <c r="O83" i="27" s="1"/>
  <c r="M82" i="27"/>
  <c r="O82" i="27" s="1"/>
  <c r="M81" i="27"/>
  <c r="O81" i="27" s="1"/>
  <c r="M80" i="27"/>
  <c r="O80" i="27" s="1"/>
  <c r="M79" i="27"/>
  <c r="O79" i="27" s="1"/>
  <c r="M78" i="27"/>
  <c r="O78" i="27" s="1"/>
  <c r="M77" i="27"/>
  <c r="O77" i="27" s="1"/>
  <c r="M76" i="27"/>
  <c r="O76" i="27" s="1"/>
  <c r="M75" i="27"/>
  <c r="O75" i="27" s="1"/>
  <c r="M74" i="27"/>
  <c r="O74" i="27" s="1"/>
  <c r="M73" i="27"/>
  <c r="O73" i="27" s="1"/>
  <c r="M72" i="27"/>
  <c r="O72" i="27" s="1"/>
  <c r="M71" i="27"/>
  <c r="O71" i="27" s="1"/>
  <c r="M70" i="27"/>
  <c r="O70" i="27" s="1"/>
  <c r="M69" i="27"/>
  <c r="O69" i="27" s="1"/>
  <c r="M68" i="27"/>
  <c r="O68" i="27" s="1"/>
  <c r="M67" i="27"/>
  <c r="O67" i="27" s="1"/>
  <c r="M66" i="27"/>
  <c r="O66" i="27" s="1"/>
  <c r="M65" i="27"/>
  <c r="O65" i="27" s="1"/>
  <c r="M64" i="27"/>
  <c r="O64" i="27" s="1"/>
  <c r="M63" i="27"/>
  <c r="O63" i="27" s="1"/>
  <c r="M62" i="27"/>
  <c r="O62" i="27" s="1"/>
  <c r="M61" i="27"/>
  <c r="O61" i="27" s="1"/>
  <c r="M60" i="27"/>
  <c r="O60" i="27" s="1"/>
  <c r="M59" i="27"/>
  <c r="O59" i="27" s="1"/>
  <c r="M58" i="27"/>
  <c r="O58" i="27" s="1"/>
  <c r="M57" i="27"/>
  <c r="O57" i="27" s="1"/>
  <c r="M56" i="27"/>
  <c r="O56" i="27" s="1"/>
  <c r="M55" i="27"/>
  <c r="O55" i="27" s="1"/>
  <c r="M54" i="27"/>
  <c r="O54" i="27" s="1"/>
  <c r="M53" i="27"/>
  <c r="O53" i="27" s="1"/>
  <c r="M52" i="27"/>
  <c r="O52" i="27" s="1"/>
  <c r="M51" i="27"/>
  <c r="O51" i="27" s="1"/>
  <c r="M50" i="27"/>
  <c r="O50" i="27" s="1"/>
  <c r="M49" i="27"/>
  <c r="O49" i="27" s="1"/>
  <c r="M48" i="27"/>
  <c r="O48" i="27" s="1"/>
  <c r="M47" i="27"/>
  <c r="O47" i="27" s="1"/>
  <c r="M46" i="27"/>
  <c r="O46" i="27" s="1"/>
  <c r="M45" i="27"/>
  <c r="O45" i="27" s="1"/>
  <c r="M44" i="27"/>
  <c r="O44" i="27" s="1"/>
  <c r="M43" i="27"/>
  <c r="O43" i="27" s="1"/>
  <c r="M42" i="27"/>
  <c r="O42" i="27" s="1"/>
  <c r="M41" i="27"/>
  <c r="O41" i="27" s="1"/>
  <c r="M40" i="27"/>
  <c r="O40" i="27" s="1"/>
  <c r="M39" i="27"/>
  <c r="O39" i="27" s="1"/>
  <c r="M38" i="27"/>
  <c r="O38" i="27" s="1"/>
  <c r="M37" i="27"/>
  <c r="O37" i="27" s="1"/>
  <c r="M36" i="27"/>
  <c r="O36" i="27" s="1"/>
  <c r="M35" i="27"/>
  <c r="O35" i="27" s="1"/>
  <c r="M34" i="27"/>
  <c r="O34" i="27" s="1"/>
  <c r="M33" i="27"/>
  <c r="O33" i="27" s="1"/>
  <c r="M32" i="27"/>
  <c r="O32" i="27" s="1"/>
  <c r="M31" i="27"/>
  <c r="O31" i="27" s="1"/>
  <c r="M30" i="27"/>
  <c r="O30" i="27" s="1"/>
  <c r="M29" i="27"/>
  <c r="O29" i="27" s="1"/>
  <c r="M28" i="27"/>
  <c r="O28" i="27" s="1"/>
  <c r="M27" i="27"/>
  <c r="O27" i="27" s="1"/>
  <c r="M26" i="27"/>
  <c r="O26" i="27" s="1"/>
  <c r="M25" i="27"/>
  <c r="O25" i="27" s="1"/>
  <c r="M24" i="27"/>
  <c r="O24" i="27" s="1"/>
  <c r="M23" i="27"/>
  <c r="O23" i="27" s="1"/>
  <c r="M22" i="27"/>
  <c r="O22" i="27" s="1"/>
  <c r="M21" i="27"/>
  <c r="O21" i="27" s="1"/>
  <c r="M20" i="27"/>
  <c r="O20" i="27" s="1"/>
  <c r="M19" i="27"/>
  <c r="O19" i="27" s="1"/>
  <c r="M18" i="27"/>
  <c r="O18" i="27" s="1"/>
  <c r="M17" i="27"/>
  <c r="O17" i="27" s="1"/>
  <c r="M16" i="27"/>
  <c r="O16" i="27" s="1"/>
  <c r="M15" i="27"/>
  <c r="O15" i="27" s="1"/>
  <c r="O14" i="27"/>
  <c r="M13" i="27"/>
  <c r="O13" i="27" s="1"/>
  <c r="M12" i="27"/>
  <c r="O12" i="27" s="1"/>
  <c r="M11" i="27"/>
  <c r="O11" i="27" s="1"/>
  <c r="M10" i="27"/>
  <c r="O10" i="27" s="1"/>
  <c r="M9" i="27"/>
  <c r="O9" i="27" s="1"/>
  <c r="C5" i="29"/>
  <c r="J5" i="29"/>
  <c r="H5" i="31" l="1"/>
  <c r="I5" i="31"/>
  <c r="C6" i="31"/>
  <c r="C100" i="31"/>
  <c r="C77" i="31"/>
  <c r="C22" i="31"/>
  <c r="C63" i="31"/>
  <c r="C20" i="31"/>
  <c r="C64" i="31"/>
  <c r="C44" i="31"/>
  <c r="C68" i="31"/>
  <c r="C53" i="31"/>
  <c r="C31" i="31"/>
  <c r="C92" i="31"/>
  <c r="C99" i="31"/>
  <c r="C87" i="31"/>
  <c r="C7" i="31"/>
  <c r="C62" i="31"/>
  <c r="C24" i="31"/>
  <c r="C18" i="31"/>
  <c r="C26" i="31"/>
  <c r="C74" i="31"/>
  <c r="C75" i="31"/>
  <c r="C61" i="31"/>
  <c r="C57" i="31"/>
  <c r="C36" i="31"/>
  <c r="C41" i="31"/>
  <c r="C80" i="31"/>
  <c r="C33" i="31"/>
  <c r="C97" i="31"/>
  <c r="C43" i="31"/>
  <c r="C49" i="31"/>
  <c r="C50" i="31"/>
  <c r="C17" i="31"/>
  <c r="C15" i="31"/>
  <c r="C94" i="31"/>
  <c r="C103" i="31"/>
  <c r="C10" i="31"/>
  <c r="C16" i="31"/>
  <c r="C98" i="31"/>
  <c r="C48" i="31"/>
  <c r="C78" i="31"/>
  <c r="C88" i="31"/>
  <c r="C28" i="31"/>
  <c r="C35" i="31"/>
  <c r="C93" i="31"/>
  <c r="C70" i="31"/>
  <c r="C79" i="31"/>
  <c r="C23" i="31"/>
  <c r="C25" i="31"/>
  <c r="C42" i="31"/>
  <c r="C55" i="31"/>
  <c r="C101" i="31"/>
  <c r="C40" i="31"/>
  <c r="C81" i="31"/>
  <c r="C8" i="31"/>
  <c r="C66" i="31"/>
  <c r="C56" i="31"/>
  <c r="C19" i="31"/>
  <c r="C60" i="31"/>
  <c r="C67" i="31"/>
  <c r="C30" i="31"/>
  <c r="C102" i="31"/>
  <c r="C91" i="31"/>
  <c r="C34" i="31"/>
  <c r="C65" i="31"/>
  <c r="C11" i="31"/>
  <c r="C71" i="31"/>
  <c r="C52" i="31"/>
  <c r="C96" i="31"/>
  <c r="C69" i="31"/>
  <c r="C59" i="31"/>
  <c r="C72" i="31"/>
  <c r="C85" i="31"/>
  <c r="C58" i="31"/>
  <c r="C83" i="31"/>
  <c r="C39" i="31"/>
  <c r="C37" i="31"/>
  <c r="C46" i="31"/>
  <c r="C9" i="31"/>
  <c r="C14" i="31"/>
  <c r="C84" i="31"/>
  <c r="C45" i="31"/>
  <c r="C47" i="31"/>
  <c r="C27" i="31"/>
  <c r="C51" i="31"/>
  <c r="C95" i="31"/>
  <c r="C89" i="31"/>
  <c r="C54" i="31"/>
  <c r="C12" i="31"/>
  <c r="C82" i="31"/>
  <c r="C104" i="31"/>
  <c r="C32" i="31"/>
  <c r="C29" i="31"/>
  <c r="C76" i="31"/>
  <c r="C21" i="31"/>
  <c r="C86" i="31"/>
  <c r="C90" i="31"/>
  <c r="C73" i="31"/>
  <c r="C13" i="31"/>
  <c r="C38" i="31"/>
  <c r="C5" i="31"/>
  <c r="M97" i="31"/>
  <c r="G97" i="31" s="1"/>
  <c r="H12" i="29"/>
  <c r="H14" i="29"/>
  <c r="H7" i="29"/>
  <c r="H8" i="29"/>
  <c r="H18" i="29"/>
  <c r="H19" i="29"/>
  <c r="H15" i="29"/>
  <c r="H11" i="29"/>
  <c r="H6" i="29"/>
  <c r="H10" i="29"/>
  <c r="H13" i="29"/>
  <c r="H17" i="29"/>
  <c r="H16" i="29"/>
  <c r="H9" i="29"/>
  <c r="M39" i="31" l="1"/>
  <c r="G39" i="31" s="1"/>
  <c r="M102" i="31"/>
  <c r="G102" i="31" s="1"/>
  <c r="M77" i="31"/>
  <c r="G77" i="31" s="1"/>
  <c r="M88" i="31"/>
  <c r="G88" i="31" s="1"/>
  <c r="M86" i="31"/>
  <c r="G86" i="31" s="1"/>
  <c r="M93" i="31"/>
  <c r="G93" i="31" s="1"/>
  <c r="M90" i="31"/>
  <c r="G90" i="31" s="1"/>
  <c r="M37" i="31"/>
  <c r="G37" i="31" s="1"/>
  <c r="M55" i="31"/>
  <c r="G55" i="31" s="1"/>
  <c r="M104" i="31"/>
  <c r="G104" i="31" s="1"/>
  <c r="M71" i="31"/>
  <c r="G71" i="31" s="1"/>
  <c r="M69" i="31"/>
  <c r="G69" i="31" s="1"/>
  <c r="M32" i="31"/>
  <c r="G32" i="31" s="1"/>
  <c r="M35" i="31"/>
  <c r="G35" i="31" s="1"/>
  <c r="M82" i="31"/>
  <c r="G82" i="31" s="1"/>
  <c r="M96" i="31"/>
  <c r="G96" i="31" s="1"/>
  <c r="M59" i="31"/>
  <c r="G59" i="31" s="1"/>
  <c r="M49" i="31"/>
  <c r="G49" i="31" s="1"/>
  <c r="M92" i="31"/>
  <c r="G92" i="31" s="1"/>
  <c r="M65" i="31"/>
  <c r="G65" i="31" s="1"/>
  <c r="M100" i="31"/>
  <c r="G100" i="31" s="1"/>
  <c r="M98" i="31"/>
  <c r="G98" i="31" s="1"/>
  <c r="M72" i="31"/>
  <c r="G72" i="31" s="1"/>
  <c r="M56" i="31"/>
  <c r="G56" i="31" s="1"/>
  <c r="M40" i="31"/>
  <c r="G40" i="31" s="1"/>
  <c r="M63" i="31"/>
  <c r="G63" i="31" s="1"/>
  <c r="M53" i="31"/>
  <c r="G53" i="31" s="1"/>
  <c r="M79" i="31"/>
  <c r="G79" i="31" s="1"/>
  <c r="M87" i="31"/>
  <c r="G87" i="31" s="1"/>
  <c r="M95" i="31"/>
  <c r="G95" i="31" s="1"/>
  <c r="M46" i="31"/>
  <c r="G46" i="31" s="1"/>
  <c r="M62" i="31"/>
  <c r="G62" i="31" s="1"/>
  <c r="M78" i="31"/>
  <c r="G78" i="31" s="1"/>
  <c r="M45" i="31"/>
  <c r="G45" i="31" s="1"/>
  <c r="M73" i="31"/>
  <c r="G73" i="31" s="1"/>
  <c r="M89" i="31"/>
  <c r="G89" i="31" s="1"/>
  <c r="M68" i="31"/>
  <c r="G68" i="31" s="1"/>
  <c r="M52" i="31"/>
  <c r="G52" i="31" s="1"/>
  <c r="M36" i="31"/>
  <c r="G36" i="31" s="1"/>
  <c r="M47" i="31"/>
  <c r="G47" i="31" s="1"/>
  <c r="M91" i="31"/>
  <c r="G91" i="31" s="1"/>
  <c r="M30" i="31"/>
  <c r="G30" i="31" s="1"/>
  <c r="M81" i="31"/>
  <c r="G81" i="31" s="1"/>
  <c r="M42" i="31"/>
  <c r="G42" i="31" s="1"/>
  <c r="M58" i="31"/>
  <c r="G58" i="31" s="1"/>
  <c r="M74" i="31"/>
  <c r="G74" i="31" s="1"/>
  <c r="M101" i="31"/>
  <c r="G101" i="31" s="1"/>
  <c r="M75" i="31"/>
  <c r="G75" i="31" s="1"/>
  <c r="M94" i="31"/>
  <c r="G94" i="31" s="1"/>
  <c r="M33" i="31"/>
  <c r="G33" i="31" s="1"/>
  <c r="M67" i="31"/>
  <c r="G67" i="31" s="1"/>
  <c r="M61" i="31"/>
  <c r="G61" i="31" s="1"/>
  <c r="M80" i="31"/>
  <c r="G80" i="31" s="1"/>
  <c r="M64" i="31"/>
  <c r="G64" i="31" s="1"/>
  <c r="M48" i="31"/>
  <c r="G48" i="31" s="1"/>
  <c r="M57" i="31"/>
  <c r="G57" i="31" s="1"/>
  <c r="M83" i="31"/>
  <c r="G83" i="31" s="1"/>
  <c r="M103" i="31"/>
  <c r="G103" i="31" s="1"/>
  <c r="M38" i="31"/>
  <c r="G38" i="31" s="1"/>
  <c r="M54" i="31"/>
  <c r="G54" i="31" s="1"/>
  <c r="M70" i="31"/>
  <c r="G70" i="31" s="1"/>
  <c r="M84" i="31"/>
  <c r="G84" i="31" s="1"/>
  <c r="M51" i="31"/>
  <c r="G51" i="31" s="1"/>
  <c r="M76" i="31"/>
  <c r="G76" i="31" s="1"/>
  <c r="M60" i="31"/>
  <c r="G60" i="31" s="1"/>
  <c r="M44" i="31"/>
  <c r="G44" i="31" s="1"/>
  <c r="M43" i="31"/>
  <c r="G43" i="31" s="1"/>
  <c r="M31" i="31"/>
  <c r="G31" i="31" s="1"/>
  <c r="M41" i="31"/>
  <c r="G41" i="31" s="1"/>
  <c r="M85" i="31"/>
  <c r="G85" i="31" s="1"/>
  <c r="M99" i="31"/>
  <c r="G99" i="31" s="1"/>
  <c r="M34" i="31"/>
  <c r="G34" i="31" s="1"/>
  <c r="M50" i="31"/>
  <c r="G50" i="31" s="1"/>
  <c r="M66" i="31"/>
  <c r="G66" i="31" s="1"/>
  <c r="X19" i="20"/>
  <c r="X20" i="20"/>
  <c r="M22" i="31"/>
  <c r="G22" i="31" s="1"/>
  <c r="M25" i="31"/>
  <c r="G25" i="31" s="1"/>
  <c r="M20" i="31"/>
  <c r="G20" i="31" s="1"/>
  <c r="X18" i="20"/>
  <c r="X17" i="20"/>
  <c r="N5" i="29"/>
  <c r="Q5" i="29" s="1"/>
  <c r="AX25" i="19"/>
  <c r="M13" i="31" l="1"/>
  <c r="G13" i="31" s="1"/>
  <c r="M24" i="31"/>
  <c r="G24" i="31" s="1"/>
  <c r="M29" i="31"/>
  <c r="G29" i="31" s="1"/>
  <c r="M23" i="31"/>
  <c r="G23" i="31" s="1"/>
  <c r="M21" i="31"/>
  <c r="G21" i="31" s="1"/>
  <c r="M28" i="31"/>
  <c r="G28" i="31" s="1"/>
  <c r="M14" i="31"/>
  <c r="G14" i="31" s="1"/>
  <c r="M26" i="31"/>
  <c r="G26" i="31" s="1"/>
  <c r="M27" i="31"/>
  <c r="G27" i="31" s="1"/>
  <c r="M16" i="31"/>
  <c r="G16" i="31" s="1"/>
  <c r="M7" i="31"/>
  <c r="G7" i="31" s="1"/>
  <c r="M11" i="31"/>
  <c r="G11" i="31" s="1"/>
  <c r="M15" i="31"/>
  <c r="G15" i="31" s="1"/>
  <c r="M19" i="31"/>
  <c r="G19" i="31" s="1"/>
  <c r="M8" i="31"/>
  <c r="G8" i="31" s="1"/>
  <c r="M12" i="31"/>
  <c r="G12" i="31" s="1"/>
  <c r="M17" i="31"/>
  <c r="G17" i="31" s="1"/>
  <c r="M9" i="31"/>
  <c r="G9" i="31" s="1"/>
  <c r="M10" i="31"/>
  <c r="G10" i="31" s="1"/>
  <c r="M18" i="31"/>
  <c r="G18" i="31" s="1"/>
  <c r="M6" i="31"/>
  <c r="G6" i="31" s="1"/>
  <c r="M5" i="31"/>
  <c r="H5" i="29"/>
  <c r="AI49" i="19"/>
  <c r="AX48" i="19" s="1"/>
  <c r="K14" i="20" l="1"/>
  <c r="AP14" i="20" s="1"/>
  <c r="G5" i="31"/>
</calcChain>
</file>

<file path=xl/comments1.xml><?xml version="1.0" encoding="utf-8"?>
<comments xmlns="http://schemas.openxmlformats.org/spreadsheetml/2006/main">
  <authors>
    <author>厚生労働省ネットワークシステム</author>
  </authors>
  <commentList>
    <comment ref="AN14" authorId="0" shapeId="0">
      <text>
        <r>
          <rPr>
            <b/>
            <sz val="9"/>
            <color indexed="81"/>
            <rFont val="MS P ゴシック"/>
            <family val="3"/>
            <charset val="128"/>
          </rPr>
          <t>申請額:</t>
        </r>
        <r>
          <rPr>
            <sz val="9"/>
            <color indexed="81"/>
            <rFont val="MS P ゴシック"/>
            <family val="3"/>
            <charset val="128"/>
          </rPr>
          <t xml:space="preserve">
本欄の金額と別添(事業所一覧)の合計額と一致しない場合には、上記のチェック欄に「！」と表示されます。
申請書への反映漏れなどがないか確認して下さい。</t>
        </r>
      </text>
    </comment>
  </commentList>
</comments>
</file>

<file path=xl/comments2.xml><?xml version="1.0" encoding="utf-8"?>
<comments xmlns="http://schemas.openxmlformats.org/spreadsheetml/2006/main">
  <authors>
    <author>厚生労働省ネットワークシステム</author>
  </authors>
  <commentList>
    <comment ref="O1" authorId="0" shapeId="0">
      <text>
        <r>
          <rPr>
            <b/>
            <sz val="9"/>
            <color indexed="81"/>
            <rFont val="MS P ゴシック"/>
            <family val="3"/>
            <charset val="128"/>
          </rPr>
          <t>事業所・施設別申請額一覧(全般):</t>
        </r>
        <r>
          <rPr>
            <sz val="9"/>
            <color indexed="81"/>
            <rFont val="MS P ゴシック"/>
            <family val="3"/>
            <charset val="128"/>
          </rPr>
          <t xml:space="preserve">
国保連による助成金の支払は、事業所番号単位で行われます。
このため、同一の事業所番号で複数の事業を行う場合には、まず、サービス種類ごとに個票を作成します。全ての個票の作成が終わったら、「リスト作成」ボタンを押し、事業所番号ごとの一覧を本表に作成します。</t>
        </r>
      </text>
    </comment>
    <comment ref="N3" authorId="0" shapeId="0">
      <text>
        <r>
          <rPr>
            <b/>
            <sz val="9"/>
            <color indexed="81"/>
            <rFont val="MS P ゴシック"/>
            <family val="3"/>
            <charset val="128"/>
          </rPr>
          <t xml:space="preserve">「都道府県使用欄」：
</t>
        </r>
        <r>
          <rPr>
            <sz val="9"/>
            <color indexed="81"/>
            <rFont val="MS P ゴシック"/>
            <family val="3"/>
            <charset val="128"/>
          </rPr>
          <t>各事業所における記入は不要です</t>
        </r>
      </text>
    </comment>
    <comment ref="O6" authorId="0" shapeId="0">
      <text>
        <r>
          <rPr>
            <b/>
            <sz val="9"/>
            <color indexed="81"/>
            <rFont val="MS P ゴシック"/>
            <family val="3"/>
            <charset val="128"/>
          </rPr>
          <t xml:space="preserve">「事業所名、電話番号、郵便番号、住所」：
</t>
        </r>
        <r>
          <rPr>
            <sz val="9"/>
            <color indexed="81"/>
            <rFont val="MS P ゴシック"/>
            <family val="3"/>
            <charset val="128"/>
          </rPr>
          <t>同一事業所番号で作成した個票が複数ある場合には、個票番号の少ない番号の情報が反映されます。変更したい場合には、当該セルに直接入力して修正して下さい。</t>
        </r>
      </text>
    </comment>
  </commentList>
</comments>
</file>

<file path=xl/comments3.xml><?xml version="1.0" encoding="utf-8"?>
<comments xmlns="http://schemas.openxmlformats.org/spreadsheetml/2006/main">
  <authors>
    <author>厚生労働省ネットワークシステム</author>
  </authors>
  <commentList>
    <comment ref="N1" authorId="0"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
本表の事業所数と個票の枚数が一致しない場合、下記に「！」が表示されます。
個票のシート名に誤りがないか確認して下さい。</t>
        </r>
      </text>
    </comment>
  </commentList>
</comments>
</file>

<file path=xl/comments4.xml><?xml version="1.0" encoding="utf-8"?>
<comments xmlns="http://schemas.openxmlformats.org/spreadsheetml/2006/main">
  <authors>
    <author>厚生労働省ネットワークシステム</author>
  </authors>
  <commentList>
    <comment ref="AV8" authorId="0"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r>
          <rPr>
            <b/>
            <sz val="9"/>
            <color indexed="81"/>
            <rFont val="MS P ゴシック"/>
            <family val="3"/>
            <charset val="128"/>
          </rPr>
          <t xml:space="preserve">
</t>
        </r>
        <r>
          <rPr>
            <sz val="9"/>
            <color indexed="81"/>
            <rFont val="MS P ゴシック"/>
            <family val="3"/>
            <charset val="128"/>
          </rPr>
          <t>特定施設入居者生活介護事業所の場合には、当該有料老人ホーム等に従事する全ての職員（特定施設の従業者及びその他の職員）の数を記入して下さい。</t>
        </r>
      </text>
    </comment>
    <comment ref="AV17" authorId="0" shapeId="0">
      <text>
        <r>
          <rPr>
            <b/>
            <sz val="9"/>
            <color indexed="81"/>
            <rFont val="MS P ゴシック"/>
            <family val="3"/>
            <charset val="128"/>
          </rPr>
          <t xml:space="preserve">「債権譲渡」：
</t>
        </r>
        <r>
          <rPr>
            <u/>
            <sz val="9"/>
            <color indexed="81"/>
            <rFont val="MS P ゴシック"/>
            <family val="3"/>
            <charset val="128"/>
          </rPr>
          <t>債権譲渡ありの事業所は、都道府県に直接申請</t>
        </r>
        <r>
          <rPr>
            <sz val="9"/>
            <color indexed="81"/>
            <rFont val="MS P ゴシック"/>
            <family val="3"/>
            <charset val="128"/>
          </rPr>
          <t>して下さい。
慰労金について、事業所が当該事業所の職員分を代理受領することから、本来職員に交付すべき金銭が債権者に渡らないようにするため、債権譲渡ありの事業所については、このような取扱いとしています。</t>
        </r>
      </text>
    </comment>
    <comment ref="AV21" authorId="0"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様式３（介護慰労金受給職員表）の記入情報（事業所番号、慰労金の額）をもとに自動集計されます。</t>
        </r>
      </text>
    </comment>
    <comment ref="AV25" authorId="0" shapeId="0">
      <text>
        <r>
          <rPr>
            <b/>
            <sz val="9"/>
            <color indexed="81"/>
            <rFont val="MS P ゴシック"/>
            <family val="3"/>
            <charset val="128"/>
          </rPr>
          <t xml:space="preserve">「補助上限額」：
</t>
        </r>
        <r>
          <rPr>
            <sz val="9"/>
            <color indexed="81"/>
            <rFont val="MS P ゴシック"/>
            <family val="3"/>
            <charset val="128"/>
          </rPr>
          <t xml:space="preserve">提供サービス及び定員をもとに自動算出されます。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
年度合計額が補助上限額を超過する場合、上欄に「補助上限額を超過しています」と表示されます。所要額を見直して下さい。</t>
        </r>
      </text>
    </comment>
    <comment ref="AV33"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「申請額③」：
</t>
        </r>
        <r>
          <rPr>
            <sz val="9"/>
            <color indexed="81"/>
            <rFont val="MS P ゴシック"/>
            <family val="3"/>
            <charset val="128"/>
          </rPr>
          <t>本事業は補助単価が百円単位のため、本事業分では千円未満切り捨ての端数処理を行いません。</t>
        </r>
      </text>
    </comment>
  </commentList>
</comments>
</file>

<file path=xl/comments5.xml><?xml version="1.0" encoding="utf-8"?>
<comments xmlns="http://schemas.openxmlformats.org/spreadsheetml/2006/main">
  <authors>
    <author>厚生労働省ネットワークシステム</author>
  </authors>
  <commentList>
    <comment ref="AV8" authorId="0"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r>
          <rPr>
            <b/>
            <sz val="9"/>
            <color indexed="81"/>
            <rFont val="MS P ゴシック"/>
            <family val="3"/>
            <charset val="128"/>
          </rPr>
          <t xml:space="preserve">
</t>
        </r>
        <r>
          <rPr>
            <sz val="9"/>
            <color indexed="81"/>
            <rFont val="MS P ゴシック"/>
            <family val="3"/>
            <charset val="128"/>
          </rPr>
          <t>特定施設入居者生活介護事業所の場合には、当該有料老人ホーム等に従事する全ての職員（特定施設の従業者及びその他の職員）の数を記入して下さい。</t>
        </r>
      </text>
    </comment>
    <comment ref="AV17" authorId="0" shapeId="0">
      <text>
        <r>
          <rPr>
            <b/>
            <sz val="9"/>
            <color indexed="81"/>
            <rFont val="MS P ゴシック"/>
            <family val="3"/>
            <charset val="128"/>
          </rPr>
          <t xml:space="preserve">「債権譲渡」：
</t>
        </r>
        <r>
          <rPr>
            <u/>
            <sz val="9"/>
            <color indexed="81"/>
            <rFont val="MS P ゴシック"/>
            <family val="3"/>
            <charset val="128"/>
          </rPr>
          <t>債権譲渡ありの事業所は、都道府県に直接申請</t>
        </r>
        <r>
          <rPr>
            <sz val="9"/>
            <color indexed="81"/>
            <rFont val="MS P ゴシック"/>
            <family val="3"/>
            <charset val="128"/>
          </rPr>
          <t>して下さい。
慰労金について、事業所が当該事業所の職員分を代理受領することから、本来職員に交付すべき金銭が債権者に渡らないようにするため、債権譲渡ありの事業所については、このような取扱いとしています。</t>
        </r>
      </text>
    </comment>
    <comment ref="AV21" authorId="0"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様式３（介護慰労金受給職員表）の記入情報（事業所番号、慰労金の額）をもとに自動集計されます。</t>
        </r>
      </text>
    </comment>
    <comment ref="AV25" authorId="0" shapeId="0">
      <text>
        <r>
          <rPr>
            <b/>
            <sz val="9"/>
            <color indexed="81"/>
            <rFont val="MS P ゴシック"/>
            <family val="3"/>
            <charset val="128"/>
          </rPr>
          <t xml:space="preserve">「補助上限額」：
</t>
        </r>
        <r>
          <rPr>
            <sz val="9"/>
            <color indexed="81"/>
            <rFont val="MS P ゴシック"/>
            <family val="3"/>
            <charset val="128"/>
          </rPr>
          <t xml:space="preserve">提供サービス及び定員をもとに自動算出されます。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
年度合計額が補助上限額を超過する場合、上欄に「補助上限額を超過しています」と表示されます。所要額を見直して下さい。</t>
        </r>
      </text>
    </comment>
    <comment ref="AV33"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「申請額③」：
</t>
        </r>
        <r>
          <rPr>
            <sz val="9"/>
            <color indexed="81"/>
            <rFont val="MS P ゴシック"/>
            <family val="3"/>
            <charset val="128"/>
          </rPr>
          <t>本事業は補助単価が百円単位のため、本事業分では千円未満切り捨ての端数処理を行いません。</t>
        </r>
      </text>
    </comment>
  </commentList>
</comments>
</file>

<file path=xl/comments6.xml><?xml version="1.0" encoding="utf-8"?>
<comments xmlns="http://schemas.openxmlformats.org/spreadsheetml/2006/main">
  <authors>
    <author>厚生労働省ネットワークシステム</author>
  </authors>
  <commentList>
    <comment ref="W5" authorId="0" shapeId="0">
      <text>
        <r>
          <rPr>
            <b/>
            <sz val="9"/>
            <color indexed="81"/>
            <rFont val="MS P ゴシック"/>
            <family val="3"/>
            <charset val="128"/>
          </rPr>
          <t xml:space="preserve">「介護慰労金受給職員表」（全体）：
</t>
        </r>
        <r>
          <rPr>
            <sz val="9"/>
            <color indexed="81"/>
            <rFont val="MS P ゴシック"/>
            <family val="3"/>
            <charset val="128"/>
          </rPr>
          <t>本表は法人単位で作成して下さい。
法人一括申請を行わずに事業所ごとに申請する場合も同様の取扱いとします。（本表の記載内容は、同一法人であれば同一となります。）</t>
        </r>
      </text>
    </comment>
    <comment ref="W6" authorId="0" shapeId="0">
      <text>
        <r>
          <rPr>
            <b/>
            <sz val="9"/>
            <color indexed="81"/>
            <rFont val="MS P ゴシック"/>
            <family val="3"/>
            <charset val="128"/>
          </rPr>
          <t xml:space="preserve">「氏名（漢字、カナ）」：
</t>
        </r>
        <r>
          <rPr>
            <sz val="9"/>
            <color indexed="81"/>
            <rFont val="MS P ゴシック"/>
            <family val="3"/>
            <charset val="128"/>
          </rPr>
          <t>姓と名の間はスペースを空けないで下さい。</t>
        </r>
      </text>
    </comment>
    <comment ref="W8" authorId="0" shapeId="0">
      <text>
        <r>
          <rPr>
            <b/>
            <sz val="9"/>
            <color indexed="81"/>
            <rFont val="MS P ゴシック"/>
            <family val="3"/>
            <charset val="128"/>
          </rPr>
          <t xml:space="preserve">「主たる勤務先」：
</t>
        </r>
        <r>
          <rPr>
            <sz val="9"/>
            <color indexed="81"/>
            <rFont val="MS P ゴシック"/>
            <family val="3"/>
            <charset val="128"/>
          </rPr>
          <t>慰労金は、本欄に記入された事業所に振り込まれ、当該事業所から支給されます。</t>
        </r>
      </text>
    </comment>
    <comment ref="W12" authorId="0" shapeId="0">
      <text>
        <r>
          <rPr>
            <b/>
            <sz val="9"/>
            <color indexed="81"/>
            <rFont val="MS P ゴシック"/>
            <family val="3"/>
            <charset val="128"/>
          </rPr>
          <t xml:space="preserve">「分類（施設区分、対応区分）」、「慰労金の額」：
</t>
        </r>
        <r>
          <rPr>
            <sz val="9"/>
            <color indexed="81"/>
            <rFont val="MS P ゴシック"/>
            <family val="3"/>
            <charset val="128"/>
          </rPr>
          <t>分類欄は各事業所において入力（プルダウンから選択）して下さい。
選択結果に応じて、当該職員の慰労金の額が自動算出されます。</t>
        </r>
      </text>
    </comment>
    <comment ref="W15" authorId="0" shapeId="0">
      <text>
        <r>
          <rPr>
            <b/>
            <sz val="9"/>
            <color indexed="81"/>
            <rFont val="MS P ゴシック"/>
            <family val="3"/>
            <charset val="128"/>
          </rPr>
          <t xml:space="preserve">「確認事項」：
</t>
        </r>
        <r>
          <rPr>
            <sz val="9"/>
            <color indexed="81"/>
            <rFont val="MS P ゴシック"/>
            <family val="3"/>
            <charset val="128"/>
          </rPr>
          <t xml:space="preserve">慰労金の受給は、医療機関や障害施設等に勤務する者への慰労金を含めて、１人につき１回限り受給できます。二重申請を防ぐため、法人本部において本欄の確認をお願いします。
</t>
        </r>
        <r>
          <rPr>
            <b/>
            <sz val="9"/>
            <color indexed="81"/>
            <rFont val="MS P ゴシック"/>
            <family val="3"/>
            <charset val="128"/>
          </rPr>
          <t>「委任状の有無」：</t>
        </r>
        <r>
          <rPr>
            <sz val="9"/>
            <color indexed="81"/>
            <rFont val="MS P ゴシック"/>
            <family val="3"/>
            <charset val="128"/>
          </rPr>
          <t xml:space="preserve">
事業所を通じて慰労金を受給する場合には、当該職員は、当該法人に対して代理受領委任状の提出が必要です。委任状を取得した上で「あり」を選択して下さい。「なし」の場合は給付されません。
</t>
        </r>
        <r>
          <rPr>
            <b/>
            <sz val="9"/>
            <color indexed="81"/>
            <rFont val="MS P ゴシック"/>
            <family val="3"/>
            <charset val="128"/>
          </rPr>
          <t>「委任状の有無」：</t>
        </r>
        <r>
          <rPr>
            <sz val="9"/>
            <color indexed="81"/>
            <rFont val="MS P ゴシック"/>
            <family val="3"/>
            <charset val="128"/>
          </rPr>
          <t xml:space="preserve">
職員への聞き取りや委任状の内容を踏まえ、他の法人で慰労金の申請がなことを確認した上で、「なし」を選択して下さい。「あり」の場合は給付されません。
</t>
        </r>
        <r>
          <rPr>
            <b/>
            <sz val="9"/>
            <color indexed="81"/>
            <rFont val="MS P ゴシック"/>
            <family val="3"/>
            <charset val="128"/>
          </rPr>
          <t>「重複申請者確認用」：</t>
        </r>
        <r>
          <rPr>
            <sz val="9"/>
            <color indexed="81"/>
            <rFont val="MS P ゴシック"/>
            <family val="3"/>
            <charset val="128"/>
          </rPr>
          <t xml:space="preserve">
氏名(漢字､カナ)及び生年月日が同一の職員が複数いる場合には、本欄に「可」が表示されません。氏名(漢字、カナ)及び生年月日が同一である職員について、別人であることが確認出来た場合には、法人本部において、プルダウンから「可」を選択して下さい。</t>
        </r>
      </text>
    </comment>
    <comment ref="W32" authorId="0" shapeId="0">
      <text>
        <r>
          <rPr>
            <b/>
            <sz val="9"/>
            <color indexed="81"/>
            <rFont val="MS P ゴシック"/>
            <family val="3"/>
            <charset val="128"/>
          </rPr>
          <t xml:space="preserve">「支払実績」：
</t>
        </r>
        <r>
          <rPr>
            <sz val="9"/>
            <color indexed="81"/>
            <rFont val="MS P ゴシック"/>
            <family val="3"/>
            <charset val="128"/>
          </rPr>
          <t>事業所が職員に対して、実際に慰労金を支給した日付及び支払金額を記入して下さい。
なお、各事業所が職員に支給したことを証明する資料（入金記録等）は、都道府県から求めがあった場合に速やかに提出できるよう、各事業所に適切に保管して下さい。</t>
        </r>
      </text>
    </comment>
  </commentList>
</comments>
</file>

<file path=xl/sharedStrings.xml><?xml version="1.0" encoding="utf-8"?>
<sst xmlns="http://schemas.openxmlformats.org/spreadsheetml/2006/main" count="705" uniqueCount="307">
  <si>
    <t>殿</t>
    <rPh sb="0" eb="1">
      <t>トノ</t>
    </rPh>
    <phoneticPr fontId="3"/>
  </si>
  <si>
    <t>日</t>
    <rPh sb="0" eb="1">
      <t>ニチ</t>
    </rPh>
    <phoneticPr fontId="3"/>
  </si>
  <si>
    <t>月</t>
    <rPh sb="0" eb="1">
      <t>ゲツ</t>
    </rPh>
    <phoneticPr fontId="3"/>
  </si>
  <si>
    <t>年</t>
    <rPh sb="0" eb="1">
      <t>ネン</t>
    </rPh>
    <phoneticPr fontId="3"/>
  </si>
  <si>
    <t>電話番号</t>
    <rPh sb="0" eb="2">
      <t>デンワ</t>
    </rPh>
    <rPh sb="2" eb="4">
      <t>バンゴウ</t>
    </rPh>
    <phoneticPr fontId="3"/>
  </si>
  <si>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</si>
  <si>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</si>
  <si>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</si>
  <si>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</si>
  <si>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</si>
  <si>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</si>
  <si>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</si>
  <si>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</si>
  <si>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</si>
  <si>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</si>
  <si>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</si>
  <si>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</si>
  <si>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</si>
  <si>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</si>
  <si>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</si>
  <si>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</si>
  <si>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</si>
  <si>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3"/>
  </si>
  <si>
    <t>事業所・施設の名称</t>
    <rPh sb="0" eb="3">
      <t>ジギョウショ</t>
    </rPh>
    <rPh sb="4" eb="6">
      <t>シセツ</t>
    </rPh>
    <rPh sb="7" eb="9">
      <t>メイショウ</t>
    </rPh>
    <phoneticPr fontId="3"/>
  </si>
  <si>
    <t>事業区分</t>
    <rPh sb="0" eb="2">
      <t>ジギョウ</t>
    </rPh>
    <rPh sb="2" eb="4">
      <t>クブン</t>
    </rPh>
    <phoneticPr fontId="3"/>
  </si>
  <si>
    <t>用途・品目・数量等</t>
    <rPh sb="0" eb="2">
      <t>ヨウト</t>
    </rPh>
    <rPh sb="3" eb="5">
      <t>ヒンモク</t>
    </rPh>
    <rPh sb="6" eb="8">
      <t>スウリョウ</t>
    </rPh>
    <rPh sb="8" eb="9">
      <t>トウ</t>
    </rPh>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</si>
  <si>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</si>
  <si>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</si>
  <si>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</si>
  <si>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</si>
  <si>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通所リハビリテーション事業所（通常規模型）</t>
    <phoneticPr fontId="3"/>
  </si>
  <si>
    <t>通所リハビリテーション事業所（大規模型（Ⅰ））</t>
    <phoneticPr fontId="3"/>
  </si>
  <si>
    <t>通所リハビリテーション事業所（大規模型（Ⅱ））</t>
    <phoneticPr fontId="3"/>
  </si>
  <si>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</si>
  <si>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</si>
  <si>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</si>
  <si>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</si>
  <si>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</si>
  <si>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</si>
  <si>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</si>
  <si>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</si>
  <si>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千円</t>
    <rPh sb="0" eb="2">
      <t>センエン</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</si>
  <si>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</si>
  <si>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介護保険事業所番号</t>
    <rPh sb="0" eb="2">
      <t>カイゴ</t>
    </rPh>
    <rPh sb="2" eb="4">
      <t>ホケン</t>
    </rPh>
    <rPh sb="4" eb="7">
      <t>ジギョウショ</t>
    </rPh>
    <rPh sb="7" eb="9">
      <t>バンゴウ</t>
    </rPh>
    <phoneticPr fontId="3"/>
  </si>
  <si>
    <t>人</t>
    <rPh sb="0" eb="1">
      <t>ニン</t>
    </rPh>
    <phoneticPr fontId="3"/>
  </si>
  <si>
    <t>事業所・施設名</t>
    <rPh sb="0" eb="3">
      <t>ジギョウショ</t>
    </rPh>
    <rPh sb="4" eb="7">
      <t>シセツメイ</t>
    </rPh>
    <phoneticPr fontId="3"/>
  </si>
  <si>
    <t>介護保険
事業所番号</t>
    <rPh sb="0" eb="2">
      <t>カイゴ</t>
    </rPh>
    <rPh sb="2" eb="4">
      <t>ホケン</t>
    </rPh>
    <rPh sb="5" eb="8">
      <t>ジギョウショ</t>
    </rPh>
    <rPh sb="8" eb="10">
      <t>バンゴウ</t>
    </rPh>
    <phoneticPr fontId="3"/>
  </si>
  <si>
    <t>サービス種別</t>
    <rPh sb="4" eb="6">
      <t>シュベツ</t>
    </rPh>
    <phoneticPr fontId="3"/>
  </si>
  <si>
    <t>合計</t>
    <rPh sb="0" eb="2">
      <t>ゴウケイ</t>
    </rPh>
    <phoneticPr fontId="3"/>
  </si>
  <si>
    <t>居宅療養管理指導事業所</t>
    <rPh sb="8" eb="11">
      <t>ジギョウショ</t>
    </rPh>
    <phoneticPr fontId="3"/>
  </si>
  <si>
    <t>　　令和</t>
    <rPh sb="2" eb="4">
      <t>レイワ</t>
    </rPh>
    <phoneticPr fontId="3"/>
  </si>
  <si>
    <t>※本シートは絶対に編集しないこと。</t>
    <rPh sb="1" eb="2">
      <t>ホン</t>
    </rPh>
    <rPh sb="6" eb="8">
      <t>ゼッタイ</t>
    </rPh>
    <rPh sb="9" eb="11">
      <t>ヘンシュウ</t>
    </rPh>
    <phoneticPr fontId="3"/>
  </si>
  <si>
    <t>事業所番号</t>
    <rPh sb="0" eb="3">
      <t>ジギョウショ</t>
    </rPh>
    <rPh sb="3" eb="5">
      <t>バンゴウ</t>
    </rPh>
    <phoneticPr fontId="3"/>
  </si>
  <si>
    <t>１．介護慰労金事業</t>
    <rPh sb="2" eb="4">
      <t>カイゴ</t>
    </rPh>
    <rPh sb="4" eb="7">
      <t>イロウキン</t>
    </rPh>
    <rPh sb="7" eb="9">
      <t>ジギョウ</t>
    </rPh>
    <phoneticPr fontId="3"/>
  </si>
  <si>
    <r>
      <t xml:space="preserve"> 介護慰労金事業　→　</t>
    </r>
    <r>
      <rPr>
        <sz val="8"/>
        <rFont val="ＭＳ Ｐ明朝"/>
        <family val="1"/>
        <charset val="128"/>
      </rPr>
      <t>1を記載</t>
    </r>
    <rPh sb="1" eb="3">
      <t>カイゴ</t>
    </rPh>
    <rPh sb="3" eb="6">
      <t>イロウキン</t>
    </rPh>
    <rPh sb="6" eb="8">
      <t>ジギョウ</t>
    </rPh>
    <rPh sb="13" eb="15">
      <t>キサイ</t>
    </rPh>
    <phoneticPr fontId="3"/>
  </si>
  <si>
    <t>人</t>
    <rPh sb="0" eb="1">
      <t>ニン</t>
    </rPh>
    <phoneticPr fontId="3"/>
  </si>
  <si>
    <t>円</t>
    <rPh sb="0" eb="1">
      <t>エン</t>
    </rPh>
    <phoneticPr fontId="3"/>
  </si>
  <si>
    <t>対象利用者数</t>
    <rPh sb="0" eb="2">
      <t>タイショウ</t>
    </rPh>
    <rPh sb="2" eb="5">
      <t>リヨウシャ</t>
    </rPh>
    <rPh sb="5" eb="6">
      <t>スウ</t>
    </rPh>
    <phoneticPr fontId="3"/>
  </si>
  <si>
    <t>既申請分</t>
    <rPh sb="0" eb="1">
      <t>スデ</t>
    </rPh>
    <rPh sb="1" eb="4">
      <t>シンセイブン</t>
    </rPh>
    <phoneticPr fontId="3"/>
  </si>
  <si>
    <t>年度合計額</t>
    <rPh sb="0" eb="2">
      <t>ネンド</t>
    </rPh>
    <rPh sb="2" eb="5">
      <t>ゴウケイガク</t>
    </rPh>
    <phoneticPr fontId="3"/>
  </si>
  <si>
    <t>主たる勤務先</t>
    <rPh sb="0" eb="1">
      <t>シュ</t>
    </rPh>
    <rPh sb="3" eb="6">
      <t>キンムサキ</t>
    </rPh>
    <phoneticPr fontId="3"/>
  </si>
  <si>
    <t>本人の住所</t>
    <rPh sb="0" eb="2">
      <t>ホンニン</t>
    </rPh>
    <rPh sb="3" eb="5">
      <t>ジュウショ</t>
    </rPh>
    <phoneticPr fontId="3"/>
  </si>
  <si>
    <t>今回申請分④</t>
    <rPh sb="0" eb="2">
      <t>コンカイ</t>
    </rPh>
    <rPh sb="2" eb="5">
      <t>シンセイブン</t>
    </rPh>
    <phoneticPr fontId="3"/>
  </si>
  <si>
    <t>施設区分</t>
    <rPh sb="0" eb="2">
      <t>シセツ</t>
    </rPh>
    <rPh sb="2" eb="4">
      <t>クブン</t>
    </rPh>
    <phoneticPr fontId="3"/>
  </si>
  <si>
    <t>対応区分</t>
    <rPh sb="0" eb="2">
      <t>タイオウ</t>
    </rPh>
    <rPh sb="2" eb="4">
      <t>クブン</t>
    </rPh>
    <phoneticPr fontId="3"/>
  </si>
  <si>
    <t>分類</t>
    <rPh sb="0" eb="2">
      <t>ブンルイ</t>
    </rPh>
    <phoneticPr fontId="3"/>
  </si>
  <si>
    <t>その他の施設</t>
    <rPh sb="2" eb="3">
      <t>タ</t>
    </rPh>
    <rPh sb="4" eb="6">
      <t>シセツ</t>
    </rPh>
    <phoneticPr fontId="3"/>
  </si>
  <si>
    <t>慰労金単価</t>
    <rPh sb="0" eb="3">
      <t>イロウキン</t>
    </rPh>
    <rPh sb="3" eb="5">
      <t>タンカ</t>
    </rPh>
    <phoneticPr fontId="3"/>
  </si>
  <si>
    <t>慰労金
(万円)</t>
    <rPh sb="0" eb="3">
      <t>イロウキン</t>
    </rPh>
    <rPh sb="5" eb="7">
      <t>マンエン</t>
    </rPh>
    <phoneticPr fontId="3"/>
  </si>
  <si>
    <t>(計算用)</t>
    <rPh sb="1" eb="3">
      <t>ケイサン</t>
    </rPh>
    <rPh sb="3" eb="4">
      <t>ヨウ</t>
    </rPh>
    <phoneticPr fontId="3"/>
  </si>
  <si>
    <t>なし</t>
    <phoneticPr fontId="3"/>
  </si>
  <si>
    <t>あり</t>
    <phoneticPr fontId="3"/>
  </si>
  <si>
    <t>慰労金の区分・人数</t>
    <rPh sb="0" eb="3">
      <t>イロウキン</t>
    </rPh>
    <rPh sb="4" eb="6">
      <t>クブン</t>
    </rPh>
    <rPh sb="7" eb="9">
      <t>ニンズウ</t>
    </rPh>
    <phoneticPr fontId="3"/>
  </si>
  <si>
    <t>20万円対象</t>
    <rPh sb="2" eb="4">
      <t>マンエン</t>
    </rPh>
    <rPh sb="4" eb="6">
      <t>タイショウ</t>
    </rPh>
    <phoneticPr fontId="3"/>
  </si>
  <si>
    <t>人</t>
    <rPh sb="0" eb="1">
      <t>ニン</t>
    </rPh>
    <phoneticPr fontId="3"/>
  </si>
  <si>
    <t>5万円対象</t>
    <rPh sb="1" eb="3">
      <t>マンエン</t>
    </rPh>
    <rPh sb="3" eb="5">
      <t>タイショウ</t>
    </rPh>
    <phoneticPr fontId="3"/>
  </si>
  <si>
    <t>定員</t>
    <rPh sb="0" eb="2">
      <t>テイイン</t>
    </rPh>
    <phoneticPr fontId="3"/>
  </si>
  <si>
    <t>（確認用）</t>
    <rPh sb="1" eb="3">
      <t>カクニン</t>
    </rPh>
    <rPh sb="3" eb="4">
      <t>ヨウ</t>
    </rPh>
    <phoneticPr fontId="3"/>
  </si>
  <si>
    <t>/事業所</t>
    <rPh sb="1" eb="4">
      <t>ジギョウショ</t>
    </rPh>
    <phoneticPr fontId="1"/>
  </si>
  <si>
    <t>/定員</t>
    <rPh sb="1" eb="3">
      <t>テイイン</t>
    </rPh>
    <phoneticPr fontId="1"/>
  </si>
  <si>
    <t>（１）①　</t>
  </si>
  <si>
    <t>-</t>
  </si>
  <si>
    <t>共通</t>
    <rPh sb="0" eb="2">
      <t>キョウツウ</t>
    </rPh>
    <phoneticPr fontId="3"/>
  </si>
  <si>
    <t>（２）②</t>
    <phoneticPr fontId="3"/>
  </si>
  <si>
    <t>2．感染症対策を徹底した上での介護サービス提供支援事業</t>
    <rPh sb="2" eb="5">
      <t>カンセンショウ</t>
    </rPh>
    <rPh sb="5" eb="7">
      <t>タイサク</t>
    </rPh>
    <rPh sb="8" eb="10">
      <t>テッテイ</t>
    </rPh>
    <rPh sb="12" eb="13">
      <t>ウエ</t>
    </rPh>
    <rPh sb="15" eb="17">
      <t>カイゴ</t>
    </rPh>
    <rPh sb="21" eb="23">
      <t>テイキョウ</t>
    </rPh>
    <rPh sb="23" eb="25">
      <t>シエン</t>
    </rPh>
    <rPh sb="25" eb="27">
      <t>ジギョウ</t>
    </rPh>
    <phoneticPr fontId="3"/>
  </si>
  <si>
    <r>
      <t xml:space="preserve">  感染対策費用助成事業　</t>
    </r>
    <r>
      <rPr>
        <sz val="8"/>
        <rFont val="ＭＳ Ｐ明朝"/>
        <family val="1"/>
        <charset val="128"/>
      </rPr>
      <t>→ 2を記載</t>
    </r>
    <rPh sb="17" eb="19">
      <t>キサイ</t>
    </rPh>
    <phoneticPr fontId="3"/>
  </si>
  <si>
    <t>3．在宅サービス事業所による利用者への再開支援への助成事業</t>
    <rPh sb="2" eb="4">
      <t>ザイタク</t>
    </rPh>
    <rPh sb="8" eb="11">
      <t>ジギョウショ</t>
    </rPh>
    <rPh sb="14" eb="17">
      <t>リヨウシャ</t>
    </rPh>
    <rPh sb="19" eb="21">
      <t>サイカイ</t>
    </rPh>
    <rPh sb="21" eb="23">
      <t>シエン</t>
    </rPh>
    <rPh sb="25" eb="27">
      <t>ジョセイ</t>
    </rPh>
    <rPh sb="27" eb="29">
      <t>ジギョウ</t>
    </rPh>
    <phoneticPr fontId="3"/>
  </si>
  <si>
    <t>4．在宅サービス事業所における環境整備への助成事業</t>
    <rPh sb="2" eb="4">
      <t>ザイタク</t>
    </rPh>
    <rPh sb="8" eb="11">
      <t>ジギョウショ</t>
    </rPh>
    <rPh sb="15" eb="17">
      <t>カンキョウ</t>
    </rPh>
    <rPh sb="17" eb="19">
      <t>セイビ</t>
    </rPh>
    <rPh sb="21" eb="23">
      <t>ジョセイ</t>
    </rPh>
    <rPh sb="23" eb="25">
      <t>ジギョウ</t>
    </rPh>
    <phoneticPr fontId="3"/>
  </si>
  <si>
    <r>
      <t>　再開環境整備助成事業　</t>
    </r>
    <r>
      <rPr>
        <sz val="8"/>
        <rFont val="ＭＳ Ｐ明朝"/>
        <family val="1"/>
        <charset val="128"/>
      </rPr>
      <t>→ 4を記載</t>
    </r>
    <rPh sb="7" eb="9">
      <t>ジョセイ</t>
    </rPh>
    <rPh sb="16" eb="18">
      <t>キサイ</t>
    </rPh>
    <phoneticPr fontId="3"/>
  </si>
  <si>
    <r>
      <t xml:space="preserve"> 個別再開支援助成事業　</t>
    </r>
    <r>
      <rPr>
        <sz val="8"/>
        <rFont val="ＭＳ Ｐ明朝"/>
        <family val="1"/>
        <charset val="128"/>
      </rPr>
      <t>→ 3を記載</t>
    </r>
    <rPh sb="7" eb="9">
      <t>ジョセイ</t>
    </rPh>
    <rPh sb="16" eb="18">
      <t>キサイ</t>
    </rPh>
    <phoneticPr fontId="3"/>
  </si>
  <si>
    <t>単価</t>
    <rPh sb="0" eb="2">
      <t>タンカ</t>
    </rPh>
    <phoneticPr fontId="3"/>
  </si>
  <si>
    <t>今回申請分②</t>
    <rPh sb="0" eb="2">
      <t>コンカイ</t>
    </rPh>
    <rPh sb="2" eb="5">
      <t>シンセイブン</t>
    </rPh>
    <phoneticPr fontId="3"/>
  </si>
  <si>
    <t>令和２年度新型コロナウイルス感染症緊急包括支援交付金（介護分）に係る交付申請書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カイゴ</t>
    </rPh>
    <rPh sb="29" eb="30">
      <t>ブン</t>
    </rPh>
    <rPh sb="32" eb="33">
      <t>カカ</t>
    </rPh>
    <rPh sb="34" eb="36">
      <t>コウフ</t>
    </rPh>
    <rPh sb="36" eb="39">
      <t>シンセイショ</t>
    </rPh>
    <phoneticPr fontId="3"/>
  </si>
  <si>
    <t>　標記について、次により交付金を交付されるよう関係書類を添えて申請する。</t>
    <rPh sb="1" eb="3">
      <t>ヒョウキ</t>
    </rPh>
    <rPh sb="8" eb="9">
      <t>ツギ</t>
    </rPh>
    <rPh sb="12" eb="15">
      <t>コウフキン</t>
    </rPh>
    <rPh sb="16" eb="18">
      <t>コウフ</t>
    </rPh>
    <rPh sb="23" eb="25">
      <t>カンケイ</t>
    </rPh>
    <rPh sb="25" eb="27">
      <t>ショルイ</t>
    </rPh>
    <rPh sb="28" eb="29">
      <t>ソ</t>
    </rPh>
    <rPh sb="31" eb="33">
      <t>シンセイ</t>
    </rPh>
    <phoneticPr fontId="3"/>
  </si>
  <si>
    <t>２　新型コロナウイルス感染症緊急包括支援交付金（介護分）に関する事業実施計画書</t>
    <rPh sb="2" eb="4">
      <t>シンガタ</t>
    </rPh>
    <rPh sb="11" eb="14">
      <t>カンセンショウ</t>
    </rPh>
    <rPh sb="14" eb="16">
      <t>キンキュウ</t>
    </rPh>
    <rPh sb="16" eb="18">
      <t>ホウカツ</t>
    </rPh>
    <rPh sb="18" eb="20">
      <t>シエン</t>
    </rPh>
    <rPh sb="20" eb="23">
      <t>コウフキン</t>
    </rPh>
    <rPh sb="24" eb="26">
      <t>カイゴ</t>
    </rPh>
    <rPh sb="26" eb="27">
      <t>ブン</t>
    </rPh>
    <rPh sb="29" eb="30">
      <t>カン</t>
    </rPh>
    <rPh sb="32" eb="34">
      <t>ジギョウ</t>
    </rPh>
    <rPh sb="34" eb="36">
      <t>ジッシ</t>
    </rPh>
    <rPh sb="36" eb="39">
      <t>ケイカクショ</t>
    </rPh>
    <phoneticPr fontId="3"/>
  </si>
  <si>
    <t>施設概要</t>
    <rPh sb="0" eb="2">
      <t>シセツ</t>
    </rPh>
    <rPh sb="2" eb="4">
      <t>ガイヨウ</t>
    </rPh>
    <phoneticPr fontId="3"/>
  </si>
  <si>
    <t>事業所名称</t>
    <rPh sb="0" eb="3">
      <t>ジギョウショ</t>
    </rPh>
    <rPh sb="3" eb="5">
      <t>メイショウ</t>
    </rPh>
    <phoneticPr fontId="3"/>
  </si>
  <si>
    <t>所在地</t>
    <rPh sb="0" eb="3">
      <t>ショザイチ</t>
    </rPh>
    <phoneticPr fontId="3"/>
  </si>
  <si>
    <t>都道府県名</t>
    <rPh sb="0" eb="4">
      <t>トドウフケン</t>
    </rPh>
    <rPh sb="4" eb="5">
      <t>メイ</t>
    </rPh>
    <phoneticPr fontId="3"/>
  </si>
  <si>
    <t>住所</t>
    <rPh sb="0" eb="2">
      <t>ジュウショ</t>
    </rPh>
    <phoneticPr fontId="3"/>
  </si>
  <si>
    <t>連絡先</t>
    <rPh sb="0" eb="3">
      <t>レンラクサキ</t>
    </rPh>
    <phoneticPr fontId="3"/>
  </si>
  <si>
    <t>電話番号</t>
    <rPh sb="0" eb="2">
      <t>デンワ</t>
    </rPh>
    <rPh sb="2" eb="4">
      <t>バンゴウ</t>
    </rPh>
    <phoneticPr fontId="3"/>
  </si>
  <si>
    <t>担当部署名</t>
    <rPh sb="0" eb="2">
      <t>タントウ</t>
    </rPh>
    <rPh sb="2" eb="5">
      <t>ブショメイ</t>
    </rPh>
    <phoneticPr fontId="3"/>
  </si>
  <si>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</si>
  <si>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</si>
  <si>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</si>
  <si>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</si>
  <si>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</si>
  <si>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</si>
  <si>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</si>
  <si>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</si>
  <si>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</si>
  <si>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</si>
  <si>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</si>
  <si>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</si>
  <si>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</si>
  <si>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</si>
  <si>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</si>
  <si>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</si>
  <si>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</si>
  <si>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</si>
  <si>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</si>
  <si>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</si>
  <si>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</si>
  <si>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</si>
  <si>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</si>
  <si>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</si>
  <si>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</si>
  <si>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</si>
  <si>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口座情報</t>
    <rPh sb="0" eb="2">
      <t>コウザ</t>
    </rPh>
    <rPh sb="2" eb="4">
      <t>ジョウホウ</t>
    </rPh>
    <phoneticPr fontId="3"/>
  </si>
  <si>
    <t>支出予定額</t>
    <rPh sb="0" eb="2">
      <t>シシュツ</t>
    </rPh>
    <rPh sb="2" eb="5">
      <t>ヨテイガク</t>
    </rPh>
    <phoneticPr fontId="3"/>
  </si>
  <si>
    <t>【感染拡大防止対策や介護サービスの提供体制の確保のための経費】</t>
    <rPh sb="1" eb="3">
      <t>カンセン</t>
    </rPh>
    <rPh sb="3" eb="5">
      <t>カクダイ</t>
    </rPh>
    <rPh sb="5" eb="7">
      <t>ボウシ</t>
    </rPh>
    <rPh sb="7" eb="9">
      <t>タイサク</t>
    </rPh>
    <rPh sb="10" eb="12">
      <t>カイゴ</t>
    </rPh>
    <rPh sb="17" eb="19">
      <t>テイキョウ</t>
    </rPh>
    <rPh sb="19" eb="21">
      <t>タイセイ</t>
    </rPh>
    <rPh sb="22" eb="24">
      <t>カクホ</t>
    </rPh>
    <rPh sb="28" eb="30">
      <t>ケイヒ</t>
    </rPh>
    <phoneticPr fontId="3"/>
  </si>
  <si>
    <t>科目</t>
    <rPh sb="0" eb="2">
      <t>カモク</t>
    </rPh>
    <phoneticPr fontId="3"/>
  </si>
  <si>
    <t>所要額（円）</t>
    <rPh sb="0" eb="3">
      <t>ショヨウガク</t>
    </rPh>
    <rPh sb="4" eb="5">
      <t>エン</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</si>
  <si>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</si>
  <si>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</si>
  <si>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</si>
  <si>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</si>
  <si>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需用費</t>
    <rPh sb="0" eb="3">
      <t>ジュヨウヒ</t>
    </rPh>
    <phoneticPr fontId="3"/>
  </si>
  <si>
    <t>役務費</t>
    <rPh sb="0" eb="2">
      <t>エキム</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</si>
  <si>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</si>
  <si>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</si>
  <si>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5">
      <t>コウニュウヒ</t>
    </rPh>
    <phoneticPr fontId="3"/>
  </si>
  <si>
    <r>
      <t>国保連合会に登録されている口座は</t>
    </r>
    <r>
      <rPr>
        <u/>
        <sz val="9"/>
        <rFont val="ＭＳ Ｐ明朝"/>
        <family val="1"/>
        <charset val="128"/>
      </rPr>
      <t>債権譲渡されていない</t>
    </r>
    <rPh sb="0" eb="2">
      <t>コクホ</t>
    </rPh>
    <rPh sb="2" eb="5">
      <t>レンゴウカイ</t>
    </rPh>
    <rPh sb="6" eb="8">
      <t>トウロク</t>
    </rPh>
    <rPh sb="13" eb="15">
      <t>コウザ</t>
    </rPh>
    <rPh sb="16" eb="18">
      <t>サイケン</t>
    </rPh>
    <rPh sb="18" eb="20">
      <t>ジョウト</t>
    </rPh>
    <phoneticPr fontId="3"/>
  </si>
  <si>
    <t>申請額</t>
    <rPh sb="0" eb="3">
      <t>シンセイガク</t>
    </rPh>
    <phoneticPr fontId="3"/>
  </si>
  <si>
    <t>申請額①</t>
    <rPh sb="0" eb="3">
      <t>シンセイガク</t>
    </rPh>
    <phoneticPr fontId="3"/>
  </si>
  <si>
    <t>申請額③</t>
    <rPh sb="0" eb="3">
      <t>シンセイガク</t>
    </rPh>
    <phoneticPr fontId="3"/>
  </si>
  <si>
    <t>補助上限額</t>
    <rPh sb="0" eb="2">
      <t>ホジョ</t>
    </rPh>
    <rPh sb="2" eb="5">
      <t>ジョウゲンガク</t>
    </rPh>
    <phoneticPr fontId="3"/>
  </si>
  <si>
    <t>補助予定額（千円）</t>
    <rPh sb="0" eb="2">
      <t>ホジョ</t>
    </rPh>
    <rPh sb="2" eb="5">
      <t>ヨテイガク</t>
    </rPh>
    <rPh sb="6" eb="8">
      <t>センエン</t>
    </rPh>
    <phoneticPr fontId="3"/>
  </si>
  <si>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3"/>
  </si>
  <si>
    <t>【在宅サービス事業所における環境整備のための経費】</t>
    <rPh sb="1" eb="3">
      <t>ザイタク</t>
    </rPh>
    <rPh sb="7" eb="10">
      <t>ジギョウショ</t>
    </rPh>
    <rPh sb="14" eb="16">
      <t>カンキョウ</t>
    </rPh>
    <rPh sb="16" eb="18">
      <t>セイビ</t>
    </rPh>
    <rPh sb="22" eb="24">
      <t>ケイヒ</t>
    </rPh>
    <phoneticPr fontId="3"/>
  </si>
  <si>
    <t>20万円
対象者の
有無</t>
    <rPh sb="2" eb="4">
      <t>マンエン</t>
    </rPh>
    <rPh sb="5" eb="7">
      <t>タイショウ</t>
    </rPh>
    <rPh sb="7" eb="8">
      <t>シャ</t>
    </rPh>
    <rPh sb="10" eb="12">
      <t>ウム</t>
    </rPh>
    <phoneticPr fontId="3"/>
  </si>
  <si>
    <t>※　本表は法人単位でまとめて記載すること。</t>
    <rPh sb="2" eb="4">
      <t>ホンピョウ</t>
    </rPh>
    <rPh sb="5" eb="7">
      <t>ホウジン</t>
    </rPh>
    <rPh sb="7" eb="9">
      <t>タンイ</t>
    </rPh>
    <rPh sb="14" eb="16">
      <t>キサイ</t>
    </rPh>
    <phoneticPr fontId="3"/>
  </si>
  <si>
    <t>No.</t>
    <phoneticPr fontId="3"/>
  </si>
  <si>
    <t>（様式１）事業所・施設別申請額一覧</t>
    <rPh sb="1" eb="3">
      <t>ヨウシキ</t>
    </rPh>
    <rPh sb="5" eb="8">
      <t>ジギョウショ</t>
    </rPh>
    <rPh sb="9" eb="11">
      <t>シセツ</t>
    </rPh>
    <rPh sb="11" eb="12">
      <t>ベツ</t>
    </rPh>
    <rPh sb="12" eb="15">
      <t>シンセイガク</t>
    </rPh>
    <rPh sb="15" eb="17">
      <t>イチラン</t>
    </rPh>
    <phoneticPr fontId="3"/>
  </si>
  <si>
    <t>審査
結果</t>
    <rPh sb="0" eb="2">
      <t>シンサ</t>
    </rPh>
    <rPh sb="3" eb="5">
      <t>ケッカ</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</si>
  <si>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</si>
  <si>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</si>
  <si>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各事業所の作業</t>
    <rPh sb="0" eb="1">
      <t>カク</t>
    </rPh>
    <rPh sb="1" eb="4">
      <t>ジギョウショ</t>
    </rPh>
    <rPh sb="5" eb="7">
      <t>サギョウ</t>
    </rPh>
    <phoneticPr fontId="3"/>
  </si>
  <si>
    <t>（様式３）介護慰労金受給職員表（法人単位）</t>
    <rPh sb="1" eb="3">
      <t>ヨウシキ</t>
    </rPh>
    <rPh sb="5" eb="7">
      <t>カイゴ</t>
    </rPh>
    <rPh sb="7" eb="10">
      <t>イロウキン</t>
    </rPh>
    <rPh sb="10" eb="12">
      <t>ジュキュウ</t>
    </rPh>
    <rPh sb="12" eb="14">
      <t>ショクイン</t>
    </rPh>
    <rPh sb="14" eb="15">
      <t>ヒョウ</t>
    </rPh>
    <rPh sb="16" eb="18">
      <t>ホウジン</t>
    </rPh>
    <rPh sb="18" eb="20">
      <t>タンイ</t>
    </rPh>
    <phoneticPr fontId="3"/>
  </si>
  <si>
    <t>電話番号</t>
    <rPh sb="0" eb="2">
      <t>デンワ</t>
    </rPh>
    <rPh sb="2" eb="4">
      <t>バンゴウ</t>
    </rPh>
    <phoneticPr fontId="3"/>
  </si>
  <si>
    <t xml:space="preserve"> 部署名</t>
    <rPh sb="1" eb="4">
      <t>ブショメイ</t>
    </rPh>
    <phoneticPr fontId="3"/>
  </si>
  <si>
    <t xml:space="preserve"> 担当者氏名</t>
    <rPh sb="1" eb="4">
      <t>タントウシャ</t>
    </rPh>
    <rPh sb="4" eb="6">
      <t>シメイ</t>
    </rPh>
    <phoneticPr fontId="3"/>
  </si>
  <si>
    <t xml:space="preserve"> 連絡先</t>
    <rPh sb="1" eb="4">
      <t>レンラクサキ</t>
    </rPh>
    <phoneticPr fontId="3"/>
  </si>
  <si>
    <t>e-mail</t>
    <phoneticPr fontId="3"/>
  </si>
  <si>
    <t xml:space="preserve"> ※対象職員の氏名等について、様式３を作成すること。</t>
    <phoneticPr fontId="3"/>
  </si>
  <si>
    <t>振込手数料</t>
    <rPh sb="0" eb="5">
      <t>フリコミテスウリョウ</t>
    </rPh>
    <phoneticPr fontId="3"/>
  </si>
  <si>
    <t>（様式２）</t>
    <rPh sb="1" eb="3">
      <t>ヨウシキ</t>
    </rPh>
    <phoneticPr fontId="3"/>
  </si>
  <si>
    <t>都道府県の作業</t>
    <rPh sb="0" eb="4">
      <t>トドウフケン</t>
    </rPh>
    <rPh sb="5" eb="7">
      <t>サギョウ</t>
    </rPh>
    <phoneticPr fontId="3"/>
  </si>
  <si>
    <t>本Excelを管内の介護サービス事業者に配布</t>
    <rPh sb="0" eb="1">
      <t>ホン</t>
    </rPh>
    <rPh sb="7" eb="9">
      <t>カンナイ</t>
    </rPh>
    <rPh sb="10" eb="12">
      <t>カイゴ</t>
    </rPh>
    <rPh sb="16" eb="19">
      <t>ジギョウシャ</t>
    </rPh>
    <rPh sb="20" eb="22">
      <t>ハイフ</t>
    </rPh>
    <phoneticPr fontId="3"/>
  </si>
  <si>
    <t>申請書に、申請者の法人名、代表者名、日付、提出先（○○県知事）を入力</t>
    <rPh sb="0" eb="3">
      <t>シンセイショ</t>
    </rPh>
    <rPh sb="5" eb="8">
      <t>シンセイシャ</t>
    </rPh>
    <rPh sb="9" eb="11">
      <t>ホウジン</t>
    </rPh>
    <rPh sb="11" eb="12">
      <t>メイ</t>
    </rPh>
    <rPh sb="13" eb="16">
      <t>ダイヒョウシャ</t>
    </rPh>
    <rPh sb="16" eb="17">
      <t>メイ</t>
    </rPh>
    <rPh sb="18" eb="20">
      <t>ヒヅケ</t>
    </rPh>
    <rPh sb="21" eb="24">
      <t>テイシュツサキ</t>
    </rPh>
    <rPh sb="27" eb="30">
      <t>ケンチジ</t>
    </rPh>
    <rPh sb="32" eb="34">
      <t>ニュウリョク</t>
    </rPh>
    <phoneticPr fontId="3"/>
  </si>
  <si>
    <t>本申請書の使い方、申請の手順</t>
    <rPh sb="0" eb="1">
      <t>ホン</t>
    </rPh>
    <rPh sb="1" eb="4">
      <t>シンセイショ</t>
    </rPh>
    <rPh sb="5" eb="6">
      <t>ツカ</t>
    </rPh>
    <rPh sb="7" eb="8">
      <t>カタ</t>
    </rPh>
    <rPh sb="9" eb="11">
      <t>シンセイ</t>
    </rPh>
    <rPh sb="12" eb="14">
      <t>テジュン</t>
    </rPh>
    <phoneticPr fontId="3"/>
  </si>
  <si>
    <r>
      <t xml:space="preserve">事業者からExcelファイルを受領し、内容を審査
</t>
    </r>
    <r>
      <rPr>
        <sz val="10"/>
        <color rgb="FF0070C0"/>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rPh sb="26" eb="30">
      <t>トドウフケン</t>
    </rPh>
    <rPh sb="31" eb="33">
      <t>ウケツケ</t>
    </rPh>
    <rPh sb="34" eb="36">
      <t>シハライ</t>
    </rPh>
    <rPh sb="36" eb="38">
      <t>ギョウム</t>
    </rPh>
    <rPh sb="39" eb="40">
      <t>カク</t>
    </rPh>
    <rPh sb="40" eb="44">
      <t>トドウフケン</t>
    </rPh>
    <rPh sb="45" eb="48">
      <t>コクホレン</t>
    </rPh>
    <rPh sb="49" eb="51">
      <t>イタク</t>
    </rPh>
    <rPh sb="53" eb="55">
      <t>バアイ</t>
    </rPh>
    <rPh sb="57" eb="60">
      <t>コクホレン</t>
    </rPh>
    <rPh sb="61" eb="62">
      <t>ツウ</t>
    </rPh>
    <rPh sb="64" eb="68">
      <t>トドウフケン</t>
    </rPh>
    <rPh sb="69" eb="71">
      <t>ソウフ</t>
    </rPh>
    <phoneticPr fontId="3"/>
  </si>
  <si>
    <t>以下の作業を行った上で、事業者（法人本部）へ返送
【様式２（個票）】
・水色セル：必要情報を入力
・緑色セル：プルダウンから選択
【様式３（職員票）】
・当該事業所の従事者から、慰労金代理受領委任状を受領
・当該委任状の提出のあった職員について、様式３に取りまとめ(青色及び緑色のセルに入力)</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8">
      <t>ニュウリョク</t>
    </rPh>
    <rPh sb="50" eb="52">
      <t>ミドリイロ</t>
    </rPh>
    <rPh sb="62" eb="64">
      <t>センタク</t>
    </rPh>
    <rPh sb="66" eb="68">
      <t>ヨウシキ</t>
    </rPh>
    <rPh sb="70" eb="72">
      <t>ショクイン</t>
    </rPh>
    <rPh sb="72" eb="73">
      <t>ヒョウ</t>
    </rPh>
    <rPh sb="77" eb="79">
      <t>トウガイ</t>
    </rPh>
    <rPh sb="79" eb="82">
      <t>ジギョウショ</t>
    </rPh>
    <rPh sb="83" eb="86">
      <t>ジュウジシャ</t>
    </rPh>
    <rPh sb="89" eb="92">
      <t>イロウキン</t>
    </rPh>
    <rPh sb="92" eb="94">
      <t>ダイリ</t>
    </rPh>
    <rPh sb="94" eb="96">
      <t>ジュリョウ</t>
    </rPh>
    <rPh sb="96" eb="99">
      <t>イニンジョウ</t>
    </rPh>
    <rPh sb="100" eb="102">
      <t>ジュリョウ</t>
    </rPh>
    <rPh sb="104" eb="106">
      <t>トウガイ</t>
    </rPh>
    <rPh sb="106" eb="109">
      <t>イニンジョウ</t>
    </rPh>
    <rPh sb="110" eb="112">
      <t>テイシュツ</t>
    </rPh>
    <rPh sb="116" eb="118">
      <t>ショクイン</t>
    </rPh>
    <rPh sb="123" eb="125">
      <t>ヨウシキ</t>
    </rPh>
    <rPh sb="127" eb="128">
      <t>ト</t>
    </rPh>
    <rPh sb="133" eb="135">
      <t>アオイロ</t>
    </rPh>
    <rPh sb="135" eb="136">
      <t>オヨ</t>
    </rPh>
    <rPh sb="137" eb="139">
      <t>ミドリイロ</t>
    </rPh>
    <rPh sb="143" eb="145">
      <t>ニュウリョク</t>
    </rPh>
    <phoneticPr fontId="3"/>
  </si>
  <si>
    <t>支払実績</t>
    <rPh sb="0" eb="2">
      <t>シハライ</t>
    </rPh>
    <rPh sb="2" eb="4">
      <t>ジッセキ</t>
    </rPh>
    <phoneticPr fontId="3"/>
  </si>
  <si>
    <t>他法人での慰労金の申請の有無</t>
    <rPh sb="0" eb="3">
      <t>タホウジン</t>
    </rPh>
    <rPh sb="5" eb="8">
      <t>イロウキン</t>
    </rPh>
    <rPh sb="9" eb="11">
      <t>シンセイ</t>
    </rPh>
    <rPh sb="12" eb="14">
      <t>ウム</t>
    </rPh>
    <phoneticPr fontId="3"/>
  </si>
  <si>
    <t>委任状の有無</t>
    <rPh sb="0" eb="3">
      <t>イニンジョウ</t>
    </rPh>
    <rPh sb="4" eb="6">
      <t>ウム</t>
    </rPh>
    <phoneticPr fontId="3"/>
  </si>
  <si>
    <t>確認事項</t>
    <rPh sb="0" eb="2">
      <t>カクニン</t>
    </rPh>
    <rPh sb="2" eb="4">
      <t>ジコウ</t>
    </rPh>
    <phoneticPr fontId="3"/>
  </si>
  <si>
    <t>重複
申請者確認用</t>
    <rPh sb="0" eb="2">
      <t>チョウフク</t>
    </rPh>
    <rPh sb="3" eb="6">
      <t>シンセイシャ</t>
    </rPh>
    <rPh sb="6" eb="8">
      <t>カクニン</t>
    </rPh>
    <rPh sb="8" eb="9">
      <t>ヨウ</t>
    </rPh>
    <phoneticPr fontId="3"/>
  </si>
  <si>
    <t>生年月日
（西暦）</t>
    <rPh sb="0" eb="2">
      <t>セイネン</t>
    </rPh>
    <rPh sb="2" eb="4">
      <t>ガッピ</t>
    </rPh>
    <rPh sb="6" eb="8">
      <t>セイレキ</t>
    </rPh>
    <phoneticPr fontId="3"/>
  </si>
  <si>
    <t>支払金額
（円）</t>
    <rPh sb="0" eb="2">
      <t>シハライ</t>
    </rPh>
    <rPh sb="2" eb="4">
      <t>キンガク</t>
    </rPh>
    <rPh sb="6" eb="7">
      <t>エン</t>
    </rPh>
    <phoneticPr fontId="3"/>
  </si>
  <si>
    <t>支払年月日
(西暦)</t>
    <rPh sb="0" eb="2">
      <t>シハライ</t>
    </rPh>
    <rPh sb="2" eb="5">
      <t>ネンガッピ</t>
    </rPh>
    <rPh sb="7" eb="9">
      <t>セイレキ</t>
    </rPh>
    <phoneticPr fontId="3"/>
  </si>
  <si>
    <t>業務委託による
従事者</t>
    <rPh sb="0" eb="2">
      <t>ギョウム</t>
    </rPh>
    <rPh sb="2" eb="4">
      <t>イタク</t>
    </rPh>
    <rPh sb="8" eb="11">
      <t>ジュウジシャ</t>
    </rPh>
    <phoneticPr fontId="3"/>
  </si>
  <si>
    <r>
      <t>千円</t>
    </r>
    <r>
      <rPr>
        <sz val="6"/>
        <rFont val="ＭＳ Ｐ明朝"/>
        <family val="1"/>
        <charset val="128"/>
      </rPr>
      <t>（千円未満切り捨て）</t>
    </r>
    <rPh sb="0" eb="2">
      <t>センエン</t>
    </rPh>
    <rPh sb="7" eb="8">
      <t>キ</t>
    </rPh>
    <rPh sb="9" eb="10">
      <t>ス</t>
    </rPh>
    <phoneticPr fontId="3"/>
  </si>
  <si>
    <t>介護予防・生活支援サービス事業の事業者</t>
    <rPh sb="0" eb="2">
      <t>カイゴ</t>
    </rPh>
    <rPh sb="2" eb="4">
      <t>ヨボウ</t>
    </rPh>
    <rPh sb="5" eb="7">
      <t>セイカツ</t>
    </rPh>
    <rPh sb="7" eb="9">
      <t>シエン</t>
    </rPh>
    <rPh sb="13" eb="15">
      <t>ジギョウ</t>
    </rPh>
    <rPh sb="16" eb="19">
      <t>ジギョウシャ</t>
    </rPh>
    <phoneticPr fontId="3"/>
  </si>
  <si>
    <t>他の施設等との期間通算がある場合その施設名</t>
    <rPh sb="14" eb="16">
      <t>バアイ</t>
    </rPh>
    <rPh sb="18" eb="21">
      <t>シセツメイ</t>
    </rPh>
    <phoneticPr fontId="3"/>
  </si>
  <si>
    <t>　</t>
    <phoneticPr fontId="3"/>
  </si>
  <si>
    <t>（注）行が不足する場合には、「本申請書の使い方」に従って、行を追加すること。列の挿入は絶対に行わないこと。</t>
    <rPh sb="1" eb="2">
      <t>チュウ</t>
    </rPh>
    <rPh sb="15" eb="16">
      <t>ホン</t>
    </rPh>
    <rPh sb="16" eb="19">
      <t>シンセイショ</t>
    </rPh>
    <rPh sb="20" eb="21">
      <t>ツカ</t>
    </rPh>
    <rPh sb="22" eb="23">
      <t>カタ</t>
    </rPh>
    <rPh sb="25" eb="26">
      <t>シタガ</t>
    </rPh>
    <phoneticPr fontId="3"/>
  </si>
  <si>
    <t>国保連合会に登録されている口座情報を本事業の振込に使用することに同意する</t>
    <rPh sb="0" eb="2">
      <t>コクホ</t>
    </rPh>
    <rPh sb="2" eb="5">
      <t>レンゴウカイ</t>
    </rPh>
    <rPh sb="6" eb="8">
      <t>トウロク</t>
    </rPh>
    <rPh sb="13" eb="15">
      <t>コウザ</t>
    </rPh>
    <rPh sb="15" eb="17">
      <t>ジョウホウ</t>
    </rPh>
    <rPh sb="18" eb="19">
      <t>ホン</t>
    </rPh>
    <rPh sb="19" eb="21">
      <t>ジギョウ</t>
    </rPh>
    <rPh sb="22" eb="24">
      <t>フリコミ</t>
    </rPh>
    <rPh sb="25" eb="27">
      <t>シヨウ</t>
    </rPh>
    <rPh sb="32" eb="34">
      <t>ドウイ</t>
    </rPh>
    <phoneticPr fontId="3"/>
  </si>
  <si>
    <t>本事業は原則、国保連合会のシステムを活用した補助金の交付を予定しています。（債権譲渡がある場合等を除く）</t>
    <rPh sb="0" eb="1">
      <t>ホン</t>
    </rPh>
    <rPh sb="1" eb="3">
      <t>ジギョウ</t>
    </rPh>
    <rPh sb="4" eb="6">
      <t>ゲンソク</t>
    </rPh>
    <rPh sb="7" eb="9">
      <t>コクホ</t>
    </rPh>
    <rPh sb="9" eb="12">
      <t>レンゴウカイ</t>
    </rPh>
    <rPh sb="18" eb="20">
      <t>カツヨウ</t>
    </rPh>
    <rPh sb="22" eb="25">
      <t>ホジョキン</t>
    </rPh>
    <rPh sb="26" eb="28">
      <t>コウフ</t>
    </rPh>
    <rPh sb="29" eb="31">
      <t>ヨテイ</t>
    </rPh>
    <rPh sb="38" eb="40">
      <t>サイケン</t>
    </rPh>
    <rPh sb="40" eb="42">
      <t>ジョウト</t>
    </rPh>
    <rPh sb="45" eb="47">
      <t>バアイ</t>
    </rPh>
    <rPh sb="47" eb="48">
      <t>トウ</t>
    </rPh>
    <rPh sb="49" eb="50">
      <t>ノゾ</t>
    </rPh>
    <phoneticPr fontId="3"/>
  </si>
  <si>
    <t>（注）２．及び４．の事業の申請額（今回申請分）は、補助上限額と所要額を比較していずれか低い方の額が入力される。</t>
    <rPh sb="1" eb="2">
      <t>チュウ</t>
    </rPh>
    <rPh sb="5" eb="6">
      <t>オヨ</t>
    </rPh>
    <rPh sb="10" eb="12">
      <t>ジギョウ</t>
    </rPh>
    <rPh sb="13" eb="16">
      <t>シンセイガク</t>
    </rPh>
    <rPh sb="17" eb="19">
      <t>コンカイ</t>
    </rPh>
    <rPh sb="19" eb="22">
      <t>シンセイブン</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3"/>
  </si>
  <si>
    <t>住所</t>
    <rPh sb="0" eb="2">
      <t>ジュウショ</t>
    </rPh>
    <phoneticPr fontId="3"/>
  </si>
  <si>
    <t>代表となる
事業所・施設名</t>
    <rPh sb="0" eb="2">
      <t>ダイヒョウ</t>
    </rPh>
    <rPh sb="6" eb="9">
      <t>ジギョウショ</t>
    </rPh>
    <rPh sb="10" eb="13">
      <t>シセツメイ</t>
    </rPh>
    <phoneticPr fontId="3"/>
  </si>
  <si>
    <t>千円</t>
    <rPh sb="0" eb="2">
      <t>センエン</t>
    </rPh>
    <phoneticPr fontId="3"/>
  </si>
  <si>
    <t>（内訳）</t>
    <rPh sb="1" eb="3">
      <t>ウチワケ</t>
    </rPh>
    <phoneticPr fontId="3"/>
  </si>
  <si>
    <t>1．介護慰労金事業</t>
    <rPh sb="2" eb="4">
      <t>カイゴ</t>
    </rPh>
    <rPh sb="4" eb="7">
      <t>イロウキン</t>
    </rPh>
    <rPh sb="7" eb="9">
      <t>ジギョウ</t>
    </rPh>
    <phoneticPr fontId="3"/>
  </si>
  <si>
    <t>（事業所単位）（様式２）</t>
    <rPh sb="8" eb="10">
      <t>ヨウシキ</t>
    </rPh>
    <phoneticPr fontId="3"/>
  </si>
  <si>
    <t>３　介護慰労金受給職員表（法人単位）（様式３）</t>
    <rPh sb="2" eb="4">
      <t>カイゴ</t>
    </rPh>
    <rPh sb="4" eb="7">
      <t>イロウキン</t>
    </rPh>
    <rPh sb="7" eb="9">
      <t>ジュキュウ</t>
    </rPh>
    <rPh sb="9" eb="11">
      <t>ショクイン</t>
    </rPh>
    <rPh sb="11" eb="12">
      <t>ヒョウ</t>
    </rPh>
    <rPh sb="13" eb="15">
      <t>ホウジン</t>
    </rPh>
    <rPh sb="15" eb="17">
      <t>タンイ</t>
    </rPh>
    <rPh sb="19" eb="21">
      <t>ヨウシキ</t>
    </rPh>
    <phoneticPr fontId="3"/>
  </si>
  <si>
    <t>　　申　請　額　：　</t>
    <rPh sb="2" eb="3">
      <t>サル</t>
    </rPh>
    <rPh sb="4" eb="5">
      <t>ショウ</t>
    </rPh>
    <rPh sb="6" eb="7">
      <t>ガク</t>
    </rPh>
    <phoneticPr fontId="3"/>
  </si>
  <si>
    <t>（添付書類）</t>
    <rPh sb="1" eb="3">
      <t>テンプ</t>
    </rPh>
    <rPh sb="3" eb="5">
      <t>ショルイ</t>
    </rPh>
    <phoneticPr fontId="3"/>
  </si>
  <si>
    <t>再開環境
整備助成
事業</t>
    <rPh sb="0" eb="2">
      <t>サイカイ</t>
    </rPh>
    <rPh sb="2" eb="4">
      <t>カンキョウ</t>
    </rPh>
    <rPh sb="5" eb="7">
      <t>セイビ</t>
    </rPh>
    <rPh sb="7" eb="9">
      <t>ジョセイ</t>
    </rPh>
    <rPh sb="10" eb="12">
      <t>ジギョウ</t>
    </rPh>
    <phoneticPr fontId="3"/>
  </si>
  <si>
    <t>個別再開
支援助成
事業</t>
    <rPh sb="0" eb="2">
      <t>コベツ</t>
    </rPh>
    <rPh sb="2" eb="4">
      <t>サイカイ</t>
    </rPh>
    <rPh sb="5" eb="7">
      <t>シエン</t>
    </rPh>
    <rPh sb="7" eb="9">
      <t>ジョセイ</t>
    </rPh>
    <rPh sb="10" eb="12">
      <t>ジギョウ</t>
    </rPh>
    <phoneticPr fontId="3"/>
  </si>
  <si>
    <t>感染対策
費用助成
事業</t>
    <rPh sb="0" eb="2">
      <t>カンセン</t>
    </rPh>
    <rPh sb="2" eb="4">
      <t>タイサク</t>
    </rPh>
    <rPh sb="5" eb="7">
      <t>ヒヨウ</t>
    </rPh>
    <rPh sb="7" eb="8">
      <t>スケ</t>
    </rPh>
    <rPh sb="8" eb="9">
      <t>シゲル</t>
    </rPh>
    <rPh sb="10" eb="12">
      <t>ジギョウ</t>
    </rPh>
    <phoneticPr fontId="3"/>
  </si>
  <si>
    <t>介護
慰労金</t>
    <rPh sb="0" eb="2">
      <t>カイゴ</t>
    </rPh>
    <rPh sb="3" eb="6">
      <t>イロウキン</t>
    </rPh>
    <phoneticPr fontId="3"/>
  </si>
  <si>
    <t>岩手県</t>
    <phoneticPr fontId="3"/>
  </si>
  <si>
    <t>秋田県</t>
    <phoneticPr fontId="3"/>
  </si>
  <si>
    <t>栃木県</t>
    <phoneticPr fontId="3"/>
  </si>
  <si>
    <t>群馬県</t>
    <phoneticPr fontId="3"/>
  </si>
  <si>
    <t>東京都</t>
    <phoneticPr fontId="3"/>
  </si>
  <si>
    <t>千葉県</t>
    <phoneticPr fontId="3"/>
  </si>
  <si>
    <t>埼玉県</t>
    <phoneticPr fontId="3"/>
  </si>
  <si>
    <t>神奈川県</t>
    <phoneticPr fontId="3"/>
  </si>
  <si>
    <t>新潟県</t>
    <phoneticPr fontId="3"/>
  </si>
  <si>
    <t>富山県</t>
    <phoneticPr fontId="3"/>
  </si>
  <si>
    <t>石川県</t>
    <phoneticPr fontId="3"/>
  </si>
  <si>
    <t>福井県</t>
    <phoneticPr fontId="3"/>
  </si>
  <si>
    <t>山梨県</t>
    <phoneticPr fontId="3"/>
  </si>
  <si>
    <t>長野県</t>
    <phoneticPr fontId="3"/>
  </si>
  <si>
    <t>茨城県</t>
    <phoneticPr fontId="3"/>
  </si>
  <si>
    <t>福島県</t>
    <phoneticPr fontId="3"/>
  </si>
  <si>
    <t>山形県</t>
    <phoneticPr fontId="3"/>
  </si>
  <si>
    <t>電話による確認</t>
    <rPh sb="0" eb="2">
      <t>デンワ</t>
    </rPh>
    <rPh sb="5" eb="7">
      <t>カクニン</t>
    </rPh>
    <phoneticPr fontId="3"/>
  </si>
  <si>
    <t>訪問による確認</t>
    <rPh sb="0" eb="2">
      <t>ホウモン</t>
    </rPh>
    <rPh sb="5" eb="7">
      <t>カクニン</t>
    </rPh>
    <phoneticPr fontId="3"/>
  </si>
  <si>
    <t>居宅介護支援のみ
右欄に記載</t>
    <rPh sb="0" eb="2">
      <t>キョタク</t>
    </rPh>
    <rPh sb="2" eb="4">
      <t>カイゴ</t>
    </rPh>
    <rPh sb="4" eb="6">
      <t>シエン</t>
    </rPh>
    <rPh sb="9" eb="11">
      <t>ウラン</t>
    </rPh>
    <rPh sb="12" eb="14">
      <t>キサイ</t>
    </rPh>
    <phoneticPr fontId="3"/>
  </si>
  <si>
    <t>電話による確認（看護師等が協力した場合）</t>
    <rPh sb="0" eb="2">
      <t>デンワ</t>
    </rPh>
    <rPh sb="5" eb="7">
      <t>カクニン</t>
    </rPh>
    <rPh sb="8" eb="11">
      <t>カンゴシ</t>
    </rPh>
    <rPh sb="11" eb="12">
      <t>トウ</t>
    </rPh>
    <rPh sb="13" eb="15">
      <t>キョウリョク</t>
    </rPh>
    <rPh sb="17" eb="19">
      <t>バアイ</t>
    </rPh>
    <phoneticPr fontId="3"/>
  </si>
  <si>
    <t>訪問による確認（看護師等が協力した場合）</t>
    <rPh sb="0" eb="2">
      <t>ホウモン</t>
    </rPh>
    <rPh sb="5" eb="7">
      <t>カクニン</t>
    </rPh>
    <rPh sb="8" eb="11">
      <t>カンゴシ</t>
    </rPh>
    <rPh sb="11" eb="12">
      <t>トウ</t>
    </rPh>
    <rPh sb="13" eb="15">
      <t>キョウリョク</t>
    </rPh>
    <rPh sb="17" eb="19">
      <t>バアイ</t>
    </rPh>
    <phoneticPr fontId="3"/>
  </si>
  <si>
    <t>利用者１人あたり単価
　（居宅介護支援以外共通）</t>
    <rPh sb="0" eb="3">
      <t>リヨウシャ</t>
    </rPh>
    <rPh sb="3" eb="5">
      <t>ヒトリ</t>
    </rPh>
    <rPh sb="8" eb="10">
      <t>タンカ</t>
    </rPh>
    <rPh sb="13" eb="15">
      <t>キョタク</t>
    </rPh>
    <rPh sb="15" eb="17">
      <t>カイゴ</t>
    </rPh>
    <rPh sb="17" eb="19">
      <t>シエン</t>
    </rPh>
    <rPh sb="19" eb="21">
      <t>イガイ</t>
    </rPh>
    <rPh sb="21" eb="23">
      <t>キョウツウ</t>
    </rPh>
    <phoneticPr fontId="3"/>
  </si>
  <si>
    <t>（別添２）</t>
    <rPh sb="1" eb="3">
      <t>ベッテン</t>
    </rPh>
    <phoneticPr fontId="3"/>
  </si>
  <si>
    <t xml:space="preserve"> 申請法人住所</t>
    <rPh sb="1" eb="3">
      <t>シンセイ</t>
    </rPh>
    <rPh sb="3" eb="5">
      <t>ホウジン</t>
    </rPh>
    <rPh sb="5" eb="7">
      <t>ジュウショ</t>
    </rPh>
    <phoneticPr fontId="3"/>
  </si>
  <si>
    <t>新型コロナウイルス感染症緊急包括支援交付金（介護分）に関する事業実施計画書（事業所単位）</t>
    <rPh sb="38" eb="41">
      <t>ジギョウショ</t>
    </rPh>
    <rPh sb="41" eb="43">
      <t>タンイ</t>
    </rPh>
    <phoneticPr fontId="3"/>
  </si>
  <si>
    <t>陽性者(濃厚接触者)発生施設</t>
    <phoneticPr fontId="3"/>
  </si>
  <si>
    <t>対象期間の勤務が９日以下</t>
    <phoneticPr fontId="3"/>
  </si>
  <si>
    <t>対象期間に10日以上勤務</t>
  </si>
  <si>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3"/>
  </si>
  <si>
    <t>通所系･施設系で1日以上勤務又は訪問系で陽性者等に1日以上対応</t>
    <rPh sb="0" eb="2">
      <t>ツウショ</t>
    </rPh>
    <rPh sb="2" eb="3">
      <t>ケイ</t>
    </rPh>
    <rPh sb="4" eb="6">
      <t>シセツ</t>
    </rPh>
    <rPh sb="6" eb="7">
      <t>ケイ</t>
    </rPh>
    <rPh sb="9" eb="12">
      <t>ニチイジョウ</t>
    </rPh>
    <rPh sb="12" eb="14">
      <t>キンム</t>
    </rPh>
    <rPh sb="14" eb="15">
      <t>マタ</t>
    </rPh>
    <rPh sb="16" eb="18">
      <t>ホウモン</t>
    </rPh>
    <rPh sb="18" eb="19">
      <t>ケイ</t>
    </rPh>
    <rPh sb="20" eb="22">
      <t>ヨウセイ</t>
    </rPh>
    <rPh sb="22" eb="24">
      <t>シャナド</t>
    </rPh>
    <rPh sb="26" eb="29">
      <t>ニチイジョウ</t>
    </rPh>
    <rPh sb="29" eb="31">
      <t>タイオウ</t>
    </rPh>
    <phoneticPr fontId="3"/>
  </si>
  <si>
    <t>対象期間の勤務が9日以下</t>
    <phoneticPr fontId="3"/>
  </si>
  <si>
    <t>氏名
（全角カナ）</t>
    <rPh sb="0" eb="2">
      <t>シメイ</t>
    </rPh>
    <rPh sb="4" eb="6">
      <t>ゼンカク</t>
    </rPh>
    <phoneticPr fontId="3"/>
  </si>
  <si>
    <t>氏名
（漢字）</t>
    <rPh sb="0" eb="2">
      <t>シメイ</t>
    </rPh>
    <rPh sb="4" eb="6">
      <t>カンジ</t>
    </rPh>
    <phoneticPr fontId="3"/>
  </si>
  <si>
    <t>〒</t>
    <phoneticPr fontId="3"/>
  </si>
  <si>
    <t>郵便番号</t>
    <rPh sb="0" eb="2">
      <t>ユウビン</t>
    </rPh>
    <rPh sb="2" eb="4">
      <t>バンゴウ</t>
    </rPh>
    <phoneticPr fontId="3"/>
  </si>
  <si>
    <r>
      <t xml:space="preserve">Excelファイル名を代表となる事業所の事業所番号に変更
光ディスク等にExcelファイルを保存して提出する場合は、光ディスク等の盤面に所要の事項（※）を記載したラベルを貼付又はフェルトペン等で記入
</t>
    </r>
    <r>
      <rPr>
        <sz val="10"/>
        <color theme="4"/>
        <rFont val="ＭＳ 明朝"/>
        <family val="1"/>
        <charset val="128"/>
      </rPr>
      <t>※盤面に記載する事項
・新型コロナ支援交付金(介護分)申請書
・代表となる事業所番号及び事業所名
・申請年月日（申請書に記載した日付）
・媒体枚数（　枚中　枚目）</t>
    </r>
    <rPh sb="112" eb="114">
      <t>シンガタ</t>
    </rPh>
    <rPh sb="117" eb="119">
      <t>シエン</t>
    </rPh>
    <rPh sb="119" eb="122">
      <t>コウフキン</t>
    </rPh>
    <rPh sb="123" eb="125">
      <t>カイゴ</t>
    </rPh>
    <rPh sb="125" eb="126">
      <t>ブン</t>
    </rPh>
    <rPh sb="127" eb="130">
      <t>シンセイショ</t>
    </rPh>
    <phoneticPr fontId="3"/>
  </si>
  <si>
    <r>
      <t xml:space="preserve">完成したExcelファイルを都道府県（都道府県が受付・支払業務を各都道府県の国保連に委託する場合は、各都道府県の国保連）に送付
郵送で提出する場合には、封筒に「新型コロナ支援交付金(介護分)申請書在中」と明記
</t>
    </r>
    <r>
      <rPr>
        <sz val="10"/>
        <color theme="4"/>
        <rFont val="ＭＳ 明朝"/>
        <family val="1"/>
        <charset val="128"/>
      </rPr>
      <t>※他の書類（介護給付費等に関する費用等の請求等）を同封しないこと。</t>
    </r>
    <rPh sb="32" eb="33">
      <t>カク</t>
    </rPh>
    <rPh sb="33" eb="37">
      <t>トドウフケン</t>
    </rPh>
    <rPh sb="38" eb="41">
      <t>コクホレン</t>
    </rPh>
    <rPh sb="50" eb="51">
      <t>カク</t>
    </rPh>
    <rPh sb="56" eb="59">
      <t>コクホレン</t>
    </rPh>
    <rPh sb="64" eb="66">
      <t>ユウソウ</t>
    </rPh>
    <rPh sb="67" eb="69">
      <t>テイシュツ</t>
    </rPh>
    <rPh sb="71" eb="73">
      <t>バアイ</t>
    </rPh>
    <rPh sb="80" eb="82">
      <t>シンガタ</t>
    </rPh>
    <rPh sb="85" eb="87">
      <t>シエン</t>
    </rPh>
    <rPh sb="87" eb="90">
      <t>コウフキン</t>
    </rPh>
    <rPh sb="91" eb="93">
      <t>カイゴ</t>
    </rPh>
    <rPh sb="93" eb="94">
      <t>ブン</t>
    </rPh>
    <rPh sb="98" eb="100">
      <t>ザイチュウ</t>
    </rPh>
    <rPh sb="102" eb="104">
      <t>メイキ</t>
    </rPh>
    <rPh sb="106" eb="107">
      <t>タ</t>
    </rPh>
    <rPh sb="108" eb="110">
      <t>ショルイ</t>
    </rPh>
    <rPh sb="127" eb="128">
      <t>トウ</t>
    </rPh>
    <rPh sb="130" eb="132">
      <t>ドウフウ</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</si>
  <si>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</si>
  <si>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青森県</t>
    <phoneticPr fontId="3"/>
  </si>
  <si>
    <t>宮城県</t>
    <phoneticPr fontId="3"/>
  </si>
  <si>
    <t>沖縄県</t>
    <rPh sb="0" eb="3">
      <t>オキナワケン</t>
    </rPh>
    <phoneticPr fontId="3"/>
  </si>
  <si>
    <t>北海道</t>
    <phoneticPr fontId="3"/>
  </si>
  <si>
    <r>
      <t xml:space="preserve">都道府県等内で必要な作業を行い、事業者に助成金を交付
</t>
    </r>
    <r>
      <rPr>
        <sz val="10"/>
        <color rgb="FF0070C0"/>
        <rFont val="ＭＳ 明朝"/>
        <family val="1"/>
        <charset val="128"/>
      </rPr>
      <t>※支払業務を国保連に委託する場合は、様式１（申請額一覧）の「審査結果」欄に「可」を入力の上、国保連に送付（月末までに送付があったものについて、翌月末に支払い）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45" eb="47">
      <t>ヨウシキ</t>
    </rPh>
    <rPh sb="49" eb="52">
      <t>シンセイガク</t>
    </rPh>
    <rPh sb="52" eb="54">
      <t>イチラン</t>
    </rPh>
    <rPh sb="57" eb="59">
      <t>シンサ</t>
    </rPh>
    <rPh sb="59" eb="61">
      <t>ケッカ</t>
    </rPh>
    <rPh sb="62" eb="63">
      <t>ラン</t>
    </rPh>
    <rPh sb="65" eb="66">
      <t>カ</t>
    </rPh>
    <rPh sb="68" eb="70">
      <t>ニュウリョク</t>
    </rPh>
    <rPh sb="71" eb="72">
      <t>ウエ</t>
    </rPh>
    <rPh sb="80" eb="82">
      <t>ゲツマツ</t>
    </rPh>
    <rPh sb="85" eb="87">
      <t>ソウフ</t>
    </rPh>
    <rPh sb="98" eb="101">
      <t>ヨクゲツマツ</t>
    </rPh>
    <rPh sb="102" eb="104">
      <t>シハラ</t>
    </rPh>
    <rPh sb="110" eb="113">
      <t>コクホレン</t>
    </rPh>
    <rPh sb="116" eb="118">
      <t>シハライ</t>
    </rPh>
    <rPh sb="118" eb="121">
      <t>カクテイゴ</t>
    </rPh>
    <rPh sb="122" eb="125">
      <t>コクホレン</t>
    </rPh>
    <rPh sb="127" eb="130">
      <t>ジギョウショ</t>
    </rPh>
    <rPh sb="131" eb="134">
      <t>ジギョウショ</t>
    </rPh>
    <rPh sb="134" eb="136">
      <t>ダイチョウ</t>
    </rPh>
    <rPh sb="137" eb="139">
      <t>トウロク</t>
    </rPh>
    <rPh sb="142" eb="144">
      <t>ジュウショ</t>
    </rPh>
    <rPh sb="144" eb="145">
      <t>ア</t>
    </rPh>
    <rPh sb="148" eb="149">
      <t>タイ</t>
    </rPh>
    <rPh sb="151" eb="153">
      <t>シハライ</t>
    </rPh>
    <rPh sb="153" eb="156">
      <t>ツウチショ</t>
    </rPh>
    <rPh sb="157" eb="159">
      <t>ソウフ</t>
    </rPh>
    <phoneticPr fontId="3"/>
  </si>
  <si>
    <t>（別添）事業所・施設別申請額一覧（サービス別一覧）</t>
    <rPh sb="1" eb="3">
      <t>ベッテン</t>
    </rPh>
    <rPh sb="4" eb="7">
      <t>ジギョウショ</t>
    </rPh>
    <rPh sb="8" eb="10">
      <t>シセツ</t>
    </rPh>
    <rPh sb="10" eb="11">
      <t>ベツ</t>
    </rPh>
    <rPh sb="11" eb="14">
      <t>シンセイガク</t>
    </rPh>
    <rPh sb="14" eb="16">
      <t>イチラン</t>
    </rPh>
    <rPh sb="21" eb="22">
      <t>ベツ</t>
    </rPh>
    <rPh sb="22" eb="24">
      <t>イチラン</t>
    </rPh>
    <phoneticPr fontId="3"/>
  </si>
  <si>
    <t>提供サービス</t>
    <rPh sb="0" eb="2">
      <t>テイキョウ</t>
    </rPh>
    <phoneticPr fontId="3"/>
  </si>
  <si>
    <t>サービス種類コード</t>
    <rPh sb="4" eb="6">
      <t>シュルイ</t>
    </rPh>
    <phoneticPr fontId="3"/>
  </si>
  <si>
    <t>１　事業所・施設別申請額一覧（様式１及び別添）</t>
    <rPh sb="15" eb="17">
      <t>ヨウシキ</t>
    </rPh>
    <rPh sb="18" eb="19">
      <t>オヨ</t>
    </rPh>
    <rPh sb="20" eb="22">
      <t>ベッテン</t>
    </rPh>
    <phoneticPr fontId="3"/>
  </si>
  <si>
    <t/>
  </si>
  <si>
    <r>
      <t xml:space="preserve">本Excelを各事業所に配布し、以下の様式への記入を依頼
・様式２（個票）
・様式３（職員票）
</t>
    </r>
    <r>
      <rPr>
        <sz val="10"/>
        <color theme="4"/>
        <rFont val="ＭＳ 明朝"/>
        <family val="1"/>
        <charset val="128"/>
      </rPr>
      <t>※Excelファイルを開封した際は、｢コンテンツの有効化｣をクリック</t>
    </r>
    <rPh sb="16" eb="18">
      <t>イカ</t>
    </rPh>
    <rPh sb="19" eb="21">
      <t>ヨウシキ</t>
    </rPh>
    <rPh sb="23" eb="25">
      <t>キニュウ</t>
    </rPh>
    <rPh sb="26" eb="28">
      <t>イライ</t>
    </rPh>
    <rPh sb="39" eb="41">
      <t>ヨウシキ</t>
    </rPh>
    <rPh sb="43" eb="45">
      <t>ショクイン</t>
    </rPh>
    <rPh sb="45" eb="46">
      <t>ヒョウ</t>
    </rPh>
    <rPh sb="59" eb="61">
      <t>カイフウ</t>
    </rPh>
    <rPh sb="63" eb="64">
      <t>サイ</t>
    </rPh>
    <rPh sb="73" eb="75">
      <t>ユウコウ</t>
    </rPh>
    <rPh sb="75" eb="76">
      <t>カ</t>
    </rPh>
    <phoneticPr fontId="3"/>
  </si>
  <si>
    <r>
      <t xml:space="preserve">各事業所の様式３（職員表）を法人単位で一覧表として取りまとめ
兼務する複数の介護サービス事業所等から重複して申請している者がいないかを確認
</t>
    </r>
    <r>
      <rPr>
        <sz val="10"/>
        <color rgb="FF0070C0"/>
        <rFont val="ＭＳ ゴシック"/>
        <family val="3"/>
        <charset val="128"/>
      </rPr>
      <t>※氏名（漢字、カナ）、生年月日が一致する者がいる場合、「重複申請者確認用」欄に「可」と表示されません。
※記入欄が不足する場合は、6行目～85行目を行ごとコピーし、86行目に右クリック→「コピーしたセルの挿入」で挿入。</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カイゴ</t>
    </rPh>
    <rPh sb="44" eb="48">
      <t>ジギョウショトウ</t>
    </rPh>
    <rPh sb="50" eb="52">
      <t>チョウフク</t>
    </rPh>
    <rPh sb="54" eb="56">
      <t>シンセイ</t>
    </rPh>
    <rPh sb="60" eb="61">
      <t>モノ</t>
    </rPh>
    <rPh sb="67" eb="69">
      <t>カクニン</t>
    </rPh>
    <rPh sb="71" eb="73">
      <t>シメイ</t>
    </rPh>
    <rPh sb="74" eb="76">
      <t>カンジ</t>
    </rPh>
    <rPh sb="81" eb="83">
      <t>セイネン</t>
    </rPh>
    <rPh sb="83" eb="85">
      <t>ガッピ</t>
    </rPh>
    <rPh sb="86" eb="88">
      <t>イッチ</t>
    </rPh>
    <rPh sb="90" eb="91">
      <t>モノ</t>
    </rPh>
    <rPh sb="94" eb="96">
      <t>バアイ</t>
    </rPh>
    <rPh sb="107" eb="108">
      <t>ラン</t>
    </rPh>
    <rPh sb="110" eb="111">
      <t>カ</t>
    </rPh>
    <rPh sb="113" eb="115">
      <t>ヒョウジ</t>
    </rPh>
    <rPh sb="123" eb="126">
      <t>キニュウラン</t>
    </rPh>
    <rPh sb="127" eb="129">
      <t>フソク</t>
    </rPh>
    <rPh sb="131" eb="133">
      <t>バアイ</t>
    </rPh>
    <phoneticPr fontId="3"/>
  </si>
  <si>
    <t>各事業所の個票のシートを１つのExcelファイルに集約し、個票シート名を「個票●」（●は１からの通し番号）に修正</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phoneticPr fontId="3"/>
  </si>
  <si>
    <r>
      <t xml:space="preserve">様式２（個票）の内容が、別添（サービス別一覧）に正しく反映されていることを確認
</t>
    </r>
    <r>
      <rPr>
        <sz val="10"/>
        <color rgb="FF0070C0"/>
        <rFont val="ＭＳ ゴシック"/>
        <family val="3"/>
        <charset val="128"/>
      </rPr>
      <t>※別添の記入欄が不足する場合は、6行目～20行目を行ごとコピーし、21行目に右クリック→「コピーしたセルの挿入」で挿入。</t>
    </r>
    <rPh sb="0" eb="2">
      <t>ヨウシキ</t>
    </rPh>
    <rPh sb="4" eb="6">
      <t>コヒョウ</t>
    </rPh>
    <rPh sb="8" eb="10">
      <t>ナイヨウ</t>
    </rPh>
    <rPh sb="12" eb="14">
      <t>ベッテン</t>
    </rPh>
    <rPh sb="19" eb="20">
      <t>ベツ</t>
    </rPh>
    <rPh sb="20" eb="22">
      <t>イチラン</t>
    </rPh>
    <rPh sb="24" eb="25">
      <t>タダ</t>
    </rPh>
    <rPh sb="25" eb="26">
      <t>テキセイ</t>
    </rPh>
    <rPh sb="27" eb="29">
      <t>ハンエイ</t>
    </rPh>
    <rPh sb="37" eb="39">
      <t>カクニン</t>
    </rPh>
    <rPh sb="41" eb="43">
      <t>ベッテン</t>
    </rPh>
    <rPh sb="44" eb="47">
      <t>キニュウラン</t>
    </rPh>
    <rPh sb="48" eb="50">
      <t>フソク</t>
    </rPh>
    <rPh sb="52" eb="54">
      <t>バアイ</t>
    </rPh>
    <rPh sb="65" eb="66">
      <t>ギョウ</t>
    </rPh>
    <rPh sb="78" eb="79">
      <t>ミギ</t>
    </rPh>
    <phoneticPr fontId="3"/>
  </si>
  <si>
    <r>
      <t xml:space="preserve">様式１（申請額一覧）の「リスト作成」ボタンを押す。（事業所番号単位のリストが自動生成される）
</t>
    </r>
    <r>
      <rPr>
        <sz val="10"/>
        <color rgb="FF0070C0"/>
        <rFont val="ＭＳ 明朝"/>
        <family val="1"/>
        <charset val="128"/>
      </rPr>
      <t>※この機能は100事業所分まで対応しています。</t>
    </r>
    <rPh sb="50" eb="52">
      <t>キノウ</t>
    </rPh>
    <rPh sb="56" eb="59">
      <t>ジギョウショ</t>
    </rPh>
    <rPh sb="59" eb="60">
      <t>ブン</t>
    </rPh>
    <rPh sb="62" eb="64">
      <t>タイオウ</t>
    </rPh>
    <phoneticPr fontId="3"/>
  </si>
  <si>
    <t>岡山県知事</t>
    <rPh sb="0" eb="3">
      <t>オカヤマケン</t>
    </rPh>
    <rPh sb="3" eb="5">
      <t>チジ</t>
    </rPh>
    <phoneticPr fontId="3"/>
  </si>
  <si>
    <t>社会福祉法人桃太郎会</t>
    <rPh sb="0" eb="2">
      <t>シャカイ</t>
    </rPh>
    <rPh sb="2" eb="4">
      <t>フクシ</t>
    </rPh>
    <rPh sb="4" eb="6">
      <t>ホウジン</t>
    </rPh>
    <rPh sb="6" eb="9">
      <t>モモタロウ</t>
    </rPh>
    <rPh sb="9" eb="10">
      <t>カイ</t>
    </rPh>
    <phoneticPr fontId="3"/>
  </si>
  <si>
    <t>代表理事　岡山　桃子</t>
    <rPh sb="0" eb="2">
      <t>ダイヒョウ</t>
    </rPh>
    <rPh sb="2" eb="4">
      <t>リジ</t>
    </rPh>
    <rPh sb="5" eb="7">
      <t>オカヤマ</t>
    </rPh>
    <rPh sb="8" eb="10">
      <t>モモコ</t>
    </rPh>
    <phoneticPr fontId="3"/>
  </si>
  <si>
    <t>700－0000</t>
    <phoneticPr fontId="3"/>
  </si>
  <si>
    <t>岡山市北区内山下2-4-6</t>
    <rPh sb="0" eb="3">
      <t>オカヤマシ</t>
    </rPh>
    <rPh sb="3" eb="5">
      <t>キタク</t>
    </rPh>
    <rPh sb="5" eb="8">
      <t>ウチサンゲ</t>
    </rPh>
    <phoneticPr fontId="3"/>
  </si>
  <si>
    <t>総務課</t>
    <rPh sb="0" eb="3">
      <t>ソウムカ</t>
    </rPh>
    <phoneticPr fontId="3"/>
  </si>
  <si>
    <t>岡山　太郎</t>
    <rPh sb="0" eb="2">
      <t>オカヤマ</t>
    </rPh>
    <rPh sb="3" eb="5">
      <t>タロウ</t>
    </rPh>
    <phoneticPr fontId="3"/>
  </si>
  <si>
    <t>086-xxx-yyy</t>
    <phoneticPr fontId="3"/>
  </si>
  <si>
    <t>abc@momo.ne.jp</t>
    <phoneticPr fontId="3"/>
  </si>
  <si>
    <t>【申請内容に関する連絡先】</t>
    <rPh sb="1" eb="3">
      <t>シンセイ</t>
    </rPh>
    <rPh sb="3" eb="5">
      <t>ナイヨウ</t>
    </rPh>
    <rPh sb="6" eb="7">
      <t>カン</t>
    </rPh>
    <rPh sb="9" eb="11">
      <t>レンラク</t>
    </rPh>
    <rPh sb="11" eb="12">
      <t>サキ</t>
    </rPh>
    <phoneticPr fontId="3"/>
  </si>
  <si>
    <t>桃太郎通所介護事業所</t>
    <rPh sb="0" eb="3">
      <t>モモタロウ</t>
    </rPh>
    <rPh sb="3" eb="5">
      <t>ツウショ</t>
    </rPh>
    <rPh sb="5" eb="7">
      <t>カイゴ</t>
    </rPh>
    <rPh sb="7" eb="10">
      <t>ジギョウショ</t>
    </rPh>
    <phoneticPr fontId="3"/>
  </si>
  <si>
    <t>700-0123</t>
    <phoneticPr fontId="3"/>
  </si>
  <si>
    <t>岡山市内山下2-4-6</t>
    <rPh sb="0" eb="3">
      <t>オカヤマシ</t>
    </rPh>
    <rPh sb="3" eb="6">
      <t>ウチサンゲ</t>
    </rPh>
    <phoneticPr fontId="3"/>
  </si>
  <si>
    <t>086-xxx-yyy</t>
    <phoneticPr fontId="3"/>
  </si>
  <si>
    <t>庶務</t>
    <rPh sb="0" eb="2">
      <t>ショム</t>
    </rPh>
    <phoneticPr fontId="3"/>
  </si>
  <si>
    <t>○</t>
  </si>
  <si>
    <t>感染症対策研修の講師謝金</t>
    <rPh sb="0" eb="3">
      <t>カンセンショウ</t>
    </rPh>
    <rPh sb="3" eb="5">
      <t>タイサク</t>
    </rPh>
    <rPh sb="5" eb="7">
      <t>ケンシュウ</t>
    </rPh>
    <rPh sb="8" eb="10">
      <t>コウシ</t>
    </rPh>
    <rPh sb="10" eb="12">
      <t>シャキン</t>
    </rPh>
    <phoneticPr fontId="3"/>
  </si>
  <si>
    <t>感染症対策研修の講師旅費</t>
    <rPh sb="0" eb="3">
      <t>カンセンショウ</t>
    </rPh>
    <rPh sb="3" eb="5">
      <t>タイサク</t>
    </rPh>
    <rPh sb="5" eb="7">
      <t>ケンシュウ</t>
    </rPh>
    <rPh sb="8" eb="10">
      <t>コウシ</t>
    </rPh>
    <rPh sb="10" eb="12">
      <t>リョヒ</t>
    </rPh>
    <phoneticPr fontId="3"/>
  </si>
  <si>
    <t>タブレット　15000円×3台＝4万5千円、</t>
    <rPh sb="11" eb="12">
      <t>エン</t>
    </rPh>
    <rPh sb="14" eb="15">
      <t>ダイ</t>
    </rPh>
    <rPh sb="17" eb="18">
      <t>マン</t>
    </rPh>
    <rPh sb="19" eb="21">
      <t>センエン</t>
    </rPh>
    <phoneticPr fontId="3"/>
  </si>
  <si>
    <t>エタノール2000円/ｌ×20本＝4万円、マスク　1500円×50箱＝7万5千円</t>
    <rPh sb="29" eb="30">
      <t>エン</t>
    </rPh>
    <rPh sb="33" eb="34">
      <t>ハコ</t>
    </rPh>
    <rPh sb="36" eb="37">
      <t>マン</t>
    </rPh>
    <rPh sb="38" eb="40">
      <t>センエン</t>
    </rPh>
    <phoneticPr fontId="3"/>
  </si>
  <si>
    <t>岡山次郎</t>
    <rPh sb="0" eb="2">
      <t>オカヤマ</t>
    </rPh>
    <rPh sb="2" eb="4">
      <t>ジロウ</t>
    </rPh>
    <phoneticPr fontId="3"/>
  </si>
  <si>
    <t>オカヤマジロウ</t>
    <phoneticPr fontId="3"/>
  </si>
  <si>
    <t>桃太郎通所介護事業所</t>
    <rPh sb="0" eb="10">
      <t>モモタロウツウショカイゴジギョウショ</t>
    </rPh>
    <phoneticPr fontId="3"/>
  </si>
  <si>
    <t>あり</t>
  </si>
  <si>
    <t>なし</t>
  </si>
  <si>
    <t>特別養護老人ホーム○○荘</t>
    <rPh sb="0" eb="6">
      <t>トクベツヨウゴロウジン</t>
    </rPh>
    <rPh sb="11" eb="12">
      <t>ソウ</t>
    </rPh>
    <phoneticPr fontId="3"/>
  </si>
  <si>
    <t>700-0987</t>
    <phoneticPr fontId="3"/>
  </si>
  <si>
    <t>岡山市中区○○</t>
    <rPh sb="0" eb="3">
      <t>オカヤマシ</t>
    </rPh>
    <rPh sb="3" eb="5">
      <t>ナカク</t>
    </rPh>
    <phoneticPr fontId="3"/>
  </si>
  <si>
    <t>086-xxx-zzz</t>
    <phoneticPr fontId="3"/>
  </si>
  <si>
    <t>空気清浄機　15万円</t>
    <rPh sb="0" eb="5">
      <t>クウキセイジョウキ</t>
    </rPh>
    <rPh sb="8" eb="10">
      <t>マンエン</t>
    </rPh>
    <phoneticPr fontId="3"/>
  </si>
  <si>
    <t>県庁太郎</t>
    <rPh sb="0" eb="2">
      <t>ケンチョウ</t>
    </rPh>
    <rPh sb="2" eb="4">
      <t>タロウ</t>
    </rPh>
    <phoneticPr fontId="3"/>
  </si>
  <si>
    <t>ケンチョウタロウ</t>
    <phoneticPr fontId="3"/>
  </si>
  <si>
    <t>岡山市中区○○1-1</t>
    <rPh sb="0" eb="3">
      <t>オカヤマシ</t>
    </rPh>
    <rPh sb="3" eb="5">
      <t>ナカク</t>
    </rPh>
    <phoneticPr fontId="3"/>
  </si>
  <si>
    <t>岡山市北区○1-1</t>
    <rPh sb="0" eb="3">
      <t>オカヤマシ</t>
    </rPh>
    <rPh sb="3" eb="5">
      <t>キタク</t>
    </rPh>
    <phoneticPr fontId="3"/>
  </si>
  <si>
    <t>県庁三郎</t>
    <rPh sb="0" eb="2">
      <t>ケンチョウ</t>
    </rPh>
    <rPh sb="2" eb="4">
      <t>サブロウ</t>
    </rPh>
    <phoneticPr fontId="3"/>
  </si>
  <si>
    <t>ケンチョウサブロウ</t>
    <phoneticPr fontId="3"/>
  </si>
  <si>
    <t>岡山桃子</t>
    <rPh sb="0" eb="2">
      <t>オカヤマ</t>
    </rPh>
    <rPh sb="2" eb="4">
      <t>モモコ</t>
    </rPh>
    <phoneticPr fontId="3"/>
  </si>
  <si>
    <t>オカヤマモモコ</t>
    <phoneticPr fontId="3"/>
  </si>
  <si>
    <t>岡山市南区○○</t>
    <rPh sb="0" eb="3">
      <t>オカヤマシ</t>
    </rPh>
    <rPh sb="3" eb="5">
      <t>ミナミク</t>
    </rPh>
    <phoneticPr fontId="3"/>
  </si>
  <si>
    <t>3301234567</t>
  </si>
  <si>
    <t>3301234567</t>
    <phoneticPr fontId="3"/>
  </si>
  <si>
    <t>3309876543</t>
  </si>
  <si>
    <t>3309876543</t>
    <phoneticPr fontId="3"/>
  </si>
  <si>
    <t>陽性者(濃厚接触者)発生施設</t>
  </si>
  <si>
    <t>あり</t>
    <phoneticPr fontId="3"/>
  </si>
  <si>
    <t>なし</t>
    <phoneticPr fontId="3"/>
  </si>
  <si>
    <t>15</t>
    <phoneticPr fontId="3"/>
  </si>
  <si>
    <t>51</t>
    <phoneticPr fontId="3"/>
  </si>
  <si>
    <t>テーブル　10000円×5台＝5万円　空気清浄機　25万円</t>
    <rPh sb="10" eb="11">
      <t>エン</t>
    </rPh>
    <rPh sb="13" eb="14">
      <t>ダイ</t>
    </rPh>
    <rPh sb="16" eb="18">
      <t>マンエン</t>
    </rPh>
    <rPh sb="19" eb="21">
      <t>クウキ</t>
    </rPh>
    <rPh sb="21" eb="24">
      <t>セイジョウキ</t>
    </rPh>
    <rPh sb="27" eb="29">
      <t>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</si>
</sst>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Red]\-#,##0\ "/>
    <numFmt numFmtId="178" formatCode="#,##0;\-#,##0;&quot;&quot;"/>
    <numFmt numFmtId="179" formatCode="[$-F800]dddd\,\ mmmm\ dd\,\ yyyy"/>
    <numFmt numFmtId="180" formatCode="yyyy&quot;年&quot;m&quot;月&quot;d&quot;日&quot;;@"/>
    <numFmt numFmtId="181" formatCode="#,##0.0_ "/>
    <numFmt numFmtId="182" formatCode="#,##0_);[Red]\(#,##0\)"/>
    <numFmt numFmtId="183"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sz val="9"/>
      <color indexed="81"/>
      <name val="MS P ゴシック"/>
      <family val="3"/>
      <charset val="128"/>
    </font>
    <font>
      <u/>
      <sz val="9"/>
      <name val="ＭＳ Ｐ明朝"/>
      <family val="1"/>
      <charset val="128"/>
    </font>
    <font>
      <b/>
      <sz val="14"/>
      <color theme="1"/>
      <name val="ＭＳ 明朝"/>
      <family val="1"/>
      <charset val="128"/>
    </font>
    <font>
      <sz val="12"/>
      <color theme="1"/>
      <name val="ＭＳ 明朝"/>
      <family val="1"/>
      <charset val="128"/>
    </font>
    <font>
      <sz val="10"/>
      <color rgb="FF0070C0"/>
      <name val="ＭＳ 明朝"/>
      <family val="1"/>
      <charset val="128"/>
    </font>
    <font>
      <sz val="10"/>
      <color rgb="FF0070C0"/>
      <name val="ＭＳ ゴシック"/>
      <family val="3"/>
      <charset val="128"/>
    </font>
    <font>
      <b/>
      <sz val="11"/>
      <name val="ＭＳ Ｐ明朝"/>
      <family val="1"/>
      <charset val="128"/>
    </font>
    <font>
      <b/>
      <sz val="9"/>
      <color indexed="81"/>
      <name val="MS P ゴシック"/>
      <family val="3"/>
      <charset val="128"/>
    </font>
    <font>
      <b/>
      <sz val="12"/>
      <name val="ＭＳ Ｐ明朝"/>
      <family val="1"/>
      <charset val="128"/>
    </font>
    <font>
      <sz val="9"/>
      <name val="ＭＳ 明朝"/>
      <family val="1"/>
      <charset val="128"/>
    </font>
    <font>
      <u/>
      <sz val="9"/>
      <color indexed="81"/>
      <name val="MS P ゴシック"/>
      <family val="3"/>
      <charset val="128"/>
    </font>
    <font>
      <sz val="10"/>
      <color theme="4"/>
      <name val="ＭＳ 明朝"/>
      <family val="1"/>
      <charset val="128"/>
    </font>
    <font>
      <sz val="11"/>
      <color rgb="FF000000"/>
      <name val="ＭＳ Ｐゴシック"/>
      <family val="3"/>
      <charset val="128"/>
    </font>
    <font>
      <b/>
      <sz val="10"/>
      <name val="ＭＳ 明朝"/>
      <family val="1"/>
      <charset val="128"/>
    </font>
    <font>
      <u/>
      <sz val="11"/>
      <color theme="10"/>
      <name val="ＭＳ Ｐ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medium">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9" fillId="0" borderId="0" applyNumberFormat="0" applyFill="0" applyBorder="0" applyAlignment="0" applyProtection="0">
      <alignment vertical="center"/>
    </xf>
  </cellStyleXfs>
  <cellXfs count="424">
    <xf numFmtId="0" fontId="0" fillId="0" borderId="0" xfId="0">
      <alignment vertical="center"/>
    </xf>
    <xf numFmtId="0" fontId="5" fillId="0" borderId="0" xfId="0" applyFont="1">
      <alignment vertical="center"/>
    </xf>
    <xf numFmtId="0" fontId="5" fillId="0" borderId="19" xfId="0" applyFont="1" applyBorder="1">
      <alignment vertical="center"/>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176" fontId="0" fillId="0" borderId="0" xfId="0" applyNumberFormat="1">
      <alignment vertical="center"/>
    </xf>
    <xf numFmtId="0" fontId="7" fillId="0" borderId="0" xfId="0" applyFont="1">
      <alignment vertical="center"/>
    </xf>
    <xf numFmtId="0" fontId="8" fillId="3" borderId="8" xfId="0" applyFont="1" applyFill="1" applyBorder="1" applyAlignment="1">
      <alignment horizontal="left" vertical="center"/>
    </xf>
    <xf numFmtId="0" fontId="8" fillId="3" borderId="5" xfId="0" applyFont="1" applyFill="1" applyBorder="1">
      <alignment vertical="center"/>
    </xf>
    <xf numFmtId="0" fontId="8" fillId="0" borderId="0" xfId="0" applyFont="1">
      <alignment vertical="center"/>
    </xf>
    <xf numFmtId="0" fontId="8" fillId="0" borderId="0" xfId="0" applyFont="1" applyAlignment="1">
      <alignment horizontal="center" vertical="center"/>
    </xf>
    <xf numFmtId="0" fontId="0" fillId="0" borderId="0" xfId="0" applyFill="1">
      <alignment vertical="center"/>
    </xf>
    <xf numFmtId="0" fontId="14" fillId="0" borderId="0" xfId="0" applyFont="1">
      <alignment vertical="center"/>
    </xf>
    <xf numFmtId="0" fontId="8" fillId="0" borderId="25" xfId="0" applyFont="1" applyBorder="1">
      <alignment vertical="center"/>
    </xf>
    <xf numFmtId="0" fontId="8" fillId="0" borderId="0" xfId="0" applyFont="1" applyAlignment="1">
      <alignment horizontal="right" vertical="center"/>
    </xf>
    <xf numFmtId="0" fontId="8" fillId="3" borderId="8" xfId="0" applyFont="1" applyFill="1" applyBorder="1">
      <alignment vertical="center"/>
    </xf>
    <xf numFmtId="0" fontId="9" fillId="0" borderId="0" xfId="0" applyFont="1">
      <alignment vertical="center"/>
    </xf>
    <xf numFmtId="0" fontId="0" fillId="5" borderId="0" xfId="0" applyFill="1">
      <alignment vertical="center"/>
    </xf>
    <xf numFmtId="0" fontId="3" fillId="0" borderId="0" xfId="0" applyFont="1">
      <alignment vertical="center"/>
    </xf>
    <xf numFmtId="179" fontId="8" fillId="3" borderId="25" xfId="0" applyNumberFormat="1" applyFont="1" applyFill="1" applyBorder="1" applyAlignment="1">
      <alignment vertical="center" shrinkToFit="1"/>
    </xf>
    <xf numFmtId="0" fontId="11" fillId="2" borderId="18"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8" xfId="0" applyFont="1" applyFill="1" applyBorder="1" applyAlignment="1">
      <alignment horizontal="center" vertical="center"/>
    </xf>
    <xf numFmtId="0" fontId="8" fillId="0" borderId="25" xfId="0" applyFont="1" applyBorder="1" applyAlignment="1">
      <alignment horizontal="center" vertical="center"/>
    </xf>
    <xf numFmtId="0" fontId="8" fillId="6" borderId="25" xfId="0" applyFont="1" applyFill="1" applyBorder="1">
      <alignment vertical="center"/>
    </xf>
    <xf numFmtId="0" fontId="8" fillId="4" borderId="25" xfId="0" applyFont="1" applyFill="1" applyBorder="1" applyAlignment="1">
      <alignment horizontal="center" vertical="center"/>
    </xf>
    <xf numFmtId="0" fontId="0" fillId="5" borderId="0" xfId="0" applyFill="1" applyAlignment="1">
      <alignment horizontal="center" vertical="center"/>
    </xf>
    <xf numFmtId="0" fontId="8" fillId="0" borderId="3" xfId="0" applyFont="1" applyFill="1" applyBorder="1" applyAlignment="1">
      <alignment vertical="center"/>
    </xf>
    <xf numFmtId="0" fontId="11" fillId="2" borderId="0" xfId="0" applyFont="1" applyFill="1" applyBorder="1" applyAlignment="1">
      <alignment vertical="center"/>
    </xf>
    <xf numFmtId="0" fontId="8" fillId="2" borderId="0" xfId="0" applyFont="1" applyFill="1" applyBorder="1">
      <alignment vertical="center"/>
    </xf>
    <xf numFmtId="0" fontId="8" fillId="2" borderId="10" xfId="0" applyFont="1" applyFill="1" applyBorder="1">
      <alignment vertical="center"/>
    </xf>
    <xf numFmtId="0" fontId="11" fillId="2" borderId="1" xfId="0" applyFont="1" applyFill="1" applyBorder="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8" fillId="2" borderId="3" xfId="0" applyFont="1" applyFill="1" applyBorder="1" applyAlignment="1">
      <alignment vertical="center"/>
    </xf>
    <xf numFmtId="176" fontId="11" fillId="2" borderId="1" xfId="0" applyNumberFormat="1" applyFont="1" applyFill="1" applyBorder="1" applyAlignment="1" applyProtection="1">
      <alignment vertical="center"/>
      <protection locked="0"/>
    </xf>
    <xf numFmtId="176" fontId="11" fillId="2" borderId="2" xfId="0" applyNumberFormat="1" applyFont="1" applyFill="1" applyBorder="1" applyAlignment="1" applyProtection="1">
      <alignment vertical="center"/>
      <protection locked="0"/>
    </xf>
    <xf numFmtId="176" fontId="11" fillId="2" borderId="0" xfId="0" applyNumberFormat="1" applyFont="1" applyFill="1" applyBorder="1" applyAlignment="1" applyProtection="1">
      <alignment vertical="center"/>
      <protection locked="0"/>
    </xf>
    <xf numFmtId="0" fontId="8" fillId="2" borderId="3" xfId="0" applyFont="1" applyFill="1" applyBorder="1">
      <alignment vertical="center"/>
    </xf>
    <xf numFmtId="0" fontId="8" fillId="2" borderId="2" xfId="0" applyFont="1" applyFill="1" applyBorder="1">
      <alignment vertical="center"/>
    </xf>
    <xf numFmtId="0" fontId="13" fillId="6" borderId="0" xfId="0" applyFont="1" applyFill="1" applyAlignment="1">
      <alignment horizontal="center" vertical="center"/>
    </xf>
    <xf numFmtId="0" fontId="13" fillId="6" borderId="0" xfId="0" applyFont="1" applyFill="1">
      <alignment vertical="center"/>
    </xf>
    <xf numFmtId="0" fontId="13" fillId="6" borderId="0" xfId="0" applyFont="1" applyFill="1" applyBorder="1">
      <alignment vertical="center"/>
    </xf>
    <xf numFmtId="0" fontId="13" fillId="6" borderId="0" xfId="0" applyFont="1" applyFill="1" applyBorder="1" applyAlignment="1">
      <alignment horizontal="center" vertical="center"/>
    </xf>
    <xf numFmtId="0" fontId="13" fillId="6" borderId="0" xfId="0" applyFont="1" applyFill="1" applyAlignment="1">
      <alignment vertical="center"/>
    </xf>
    <xf numFmtId="0" fontId="13" fillId="6" borderId="0" xfId="0" applyFont="1" applyFill="1" applyAlignment="1">
      <alignment horizontal="right" vertical="center"/>
    </xf>
    <xf numFmtId="0" fontId="5" fillId="6" borderId="0" xfId="0" applyFont="1" applyFill="1">
      <alignment vertical="center"/>
    </xf>
    <xf numFmtId="0" fontId="11" fillId="6" borderId="0" xfId="0" applyFont="1" applyFill="1">
      <alignment vertical="center"/>
    </xf>
    <xf numFmtId="0" fontId="7" fillId="6" borderId="0"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5" xfId="0" applyFont="1" applyFill="1" applyBorder="1" applyAlignment="1">
      <alignment horizontal="left" vertical="center"/>
    </xf>
    <xf numFmtId="0" fontId="8" fillId="6" borderId="5" xfId="0" applyFont="1" applyFill="1" applyBorder="1">
      <alignment vertical="center"/>
    </xf>
    <xf numFmtId="0" fontId="8" fillId="6" borderId="5" xfId="0" applyFont="1" applyFill="1" applyBorder="1" applyAlignment="1">
      <alignment horizontal="center" vertical="center"/>
    </xf>
    <xf numFmtId="0" fontId="8" fillId="6" borderId="8" xfId="0" applyFont="1" applyFill="1" applyBorder="1" applyAlignment="1">
      <alignment horizontal="left" vertical="center"/>
    </xf>
    <xf numFmtId="0" fontId="8" fillId="6" borderId="8" xfId="0" applyFont="1" applyFill="1" applyBorder="1">
      <alignment vertical="center"/>
    </xf>
    <xf numFmtId="0" fontId="8" fillId="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8" xfId="0" applyFont="1" applyFill="1" applyBorder="1" applyAlignment="1" applyProtection="1">
      <alignment vertical="center"/>
      <protection locked="0"/>
    </xf>
    <xf numFmtId="0" fontId="8" fillId="6" borderId="12" xfId="0" applyFont="1" applyFill="1" applyBorder="1" applyAlignment="1">
      <alignment horizontal="center" vertical="center"/>
    </xf>
    <xf numFmtId="0" fontId="11" fillId="6" borderId="0" xfId="0" applyFont="1" applyFill="1" applyBorder="1" applyAlignment="1">
      <alignment vertical="center"/>
    </xf>
    <xf numFmtId="0" fontId="8" fillId="6" borderId="0" xfId="0" applyFont="1" applyFill="1" applyBorder="1">
      <alignment vertical="center"/>
    </xf>
    <xf numFmtId="0" fontId="8" fillId="6" borderId="0" xfId="0" applyFont="1" applyFill="1" applyBorder="1" applyAlignment="1">
      <alignment horizontal="left" vertical="center"/>
    </xf>
    <xf numFmtId="0" fontId="8" fillId="6" borderId="0" xfId="0" applyFont="1" applyFill="1" applyBorder="1" applyAlignment="1">
      <alignment horizontal="center" vertical="center"/>
    </xf>
    <xf numFmtId="0" fontId="8" fillId="6" borderId="0" xfId="0" applyFont="1" applyFill="1">
      <alignment vertical="center"/>
    </xf>
    <xf numFmtId="0" fontId="8" fillId="6" borderId="0" xfId="0" applyFont="1" applyFill="1" applyBorder="1" applyAlignment="1">
      <alignment vertical="center"/>
    </xf>
    <xf numFmtId="0" fontId="8" fillId="6" borderId="0" xfId="0" applyFont="1" applyFill="1" applyBorder="1" applyAlignment="1" applyProtection="1">
      <alignment vertical="center"/>
      <protection locked="0"/>
    </xf>
    <xf numFmtId="0" fontId="6" fillId="6" borderId="0" xfId="0" applyFont="1" applyFill="1" applyBorder="1" applyAlignment="1">
      <alignment horizontal="left" vertical="center"/>
    </xf>
    <xf numFmtId="0" fontId="6" fillId="6" borderId="0" xfId="0" applyFont="1" applyFill="1" applyBorder="1">
      <alignment vertical="center"/>
    </xf>
    <xf numFmtId="0" fontId="9" fillId="6" borderId="0" xfId="0" applyFont="1" applyFill="1" applyBorder="1" applyAlignment="1">
      <alignment vertical="center"/>
    </xf>
    <xf numFmtId="0" fontId="8" fillId="6" borderId="0" xfId="0" applyFont="1" applyFill="1" applyBorder="1" applyAlignment="1" applyProtection="1">
      <alignment vertical="center" shrinkToFit="1"/>
      <protection locked="0"/>
    </xf>
    <xf numFmtId="0" fontId="8" fillId="6" borderId="0" xfId="0" applyFont="1" applyFill="1" applyBorder="1" applyAlignment="1">
      <alignment vertical="center" textRotation="255"/>
    </xf>
    <xf numFmtId="0" fontId="11" fillId="6" borderId="0" xfId="0" applyFont="1" applyFill="1" applyBorder="1">
      <alignment vertical="center"/>
    </xf>
    <xf numFmtId="0" fontId="7" fillId="6" borderId="0" xfId="0" applyFont="1" applyFill="1" applyBorder="1">
      <alignment vertical="center"/>
    </xf>
    <xf numFmtId="0" fontId="11" fillId="6" borderId="0" xfId="0" applyFont="1" applyFill="1" applyBorder="1" applyAlignment="1">
      <alignment horizontal="center" vertical="center"/>
    </xf>
    <xf numFmtId="0" fontId="8" fillId="6" borderId="3" xfId="0" applyFont="1" applyFill="1" applyBorder="1" applyAlignment="1">
      <alignment vertical="center"/>
    </xf>
    <xf numFmtId="49" fontId="11" fillId="6" borderId="19" xfId="0" applyNumberFormat="1" applyFont="1" applyFill="1" applyBorder="1" applyAlignment="1">
      <alignment vertical="center"/>
    </xf>
    <xf numFmtId="49" fontId="11" fillId="6" borderId="20" xfId="0" applyNumberFormat="1" applyFont="1" applyFill="1" applyBorder="1" applyAlignment="1">
      <alignment vertical="center" wrapText="1"/>
    </xf>
    <xf numFmtId="0" fontId="9" fillId="6" borderId="20" xfId="0" applyFont="1" applyFill="1" applyBorder="1" applyAlignment="1">
      <alignment vertical="center" shrinkToFit="1"/>
    </xf>
    <xf numFmtId="0" fontId="9" fillId="6" borderId="21" xfId="0" applyFont="1" applyFill="1" applyBorder="1" applyAlignment="1">
      <alignment vertical="center" shrinkToFit="1"/>
    </xf>
    <xf numFmtId="49" fontId="11" fillId="6" borderId="20" xfId="0" applyNumberFormat="1" applyFont="1" applyFill="1" applyBorder="1" applyAlignment="1">
      <alignment vertical="center"/>
    </xf>
    <xf numFmtId="49" fontId="11" fillId="6" borderId="21" xfId="0" applyNumberFormat="1" applyFont="1" applyFill="1" applyBorder="1" applyAlignment="1">
      <alignment vertical="center"/>
    </xf>
    <xf numFmtId="49" fontId="11" fillId="6" borderId="33" xfId="0" applyNumberFormat="1" applyFont="1" applyFill="1" applyBorder="1" applyAlignment="1">
      <alignment vertical="center"/>
    </xf>
    <xf numFmtId="49" fontId="11" fillId="6" borderId="34" xfId="0" applyNumberFormat="1" applyFont="1" applyFill="1" applyBorder="1" applyAlignment="1">
      <alignment vertical="center" wrapText="1"/>
    </xf>
    <xf numFmtId="0" fontId="9" fillId="6" borderId="34" xfId="0" applyFont="1" applyFill="1" applyBorder="1" applyAlignment="1">
      <alignment vertical="center" shrinkToFit="1"/>
    </xf>
    <xf numFmtId="0" fontId="9" fillId="6" borderId="35" xfId="0" applyFont="1" applyFill="1" applyBorder="1" applyAlignment="1">
      <alignment vertical="center" shrinkToFit="1"/>
    </xf>
    <xf numFmtId="49" fontId="11" fillId="6" borderId="1" xfId="0" applyNumberFormat="1" applyFont="1" applyFill="1" applyBorder="1" applyAlignment="1">
      <alignment vertical="center"/>
    </xf>
    <xf numFmtId="49" fontId="11" fillId="6" borderId="2" xfId="0" applyNumberFormat="1" applyFont="1" applyFill="1" applyBorder="1" applyAlignment="1">
      <alignment vertical="center" wrapText="1"/>
    </xf>
    <xf numFmtId="49" fontId="11" fillId="6" borderId="3" xfId="0" applyNumberFormat="1"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vertical="center" wrapText="1"/>
    </xf>
    <xf numFmtId="177" fontId="7" fillId="6" borderId="0" xfId="4" applyNumberFormat="1" applyFont="1" applyFill="1" applyBorder="1" applyAlignment="1">
      <alignment vertical="center" shrinkToFit="1"/>
    </xf>
    <xf numFmtId="0" fontId="7" fillId="6" borderId="0" xfId="0" applyFont="1" applyFill="1" applyBorder="1" applyAlignment="1">
      <alignment vertical="center"/>
    </xf>
    <xf numFmtId="0" fontId="11" fillId="6" borderId="0" xfId="0" applyFont="1" applyFill="1" applyBorder="1" applyAlignment="1">
      <alignment vertical="center" wrapText="1"/>
    </xf>
    <xf numFmtId="49" fontId="11" fillId="6" borderId="2" xfId="0" applyNumberFormat="1" applyFont="1" applyFill="1" applyBorder="1" applyAlignment="1">
      <alignment vertical="center"/>
    </xf>
    <xf numFmtId="0" fontId="9" fillId="6" borderId="0" xfId="0" applyFont="1" applyFill="1" applyBorder="1" applyAlignment="1">
      <alignment vertical="center" shrinkToFit="1"/>
    </xf>
    <xf numFmtId="0" fontId="7" fillId="6" borderId="0" xfId="0" applyFont="1" applyFill="1">
      <alignment vertical="center"/>
    </xf>
    <xf numFmtId="177" fontId="9" fillId="6" borderId="0" xfId="4" applyNumberFormat="1" applyFont="1" applyFill="1" applyBorder="1" applyAlignment="1">
      <alignment vertical="center" shrinkToFit="1"/>
    </xf>
    <xf numFmtId="0" fontId="9" fillId="6" borderId="5" xfId="0" applyFont="1" applyFill="1" applyBorder="1" applyAlignment="1">
      <alignment vertical="center" shrinkToFit="1"/>
    </xf>
    <xf numFmtId="0" fontId="8" fillId="6"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7" fillId="6" borderId="36" xfId="0" applyFont="1" applyFill="1" applyBorder="1" applyAlignment="1">
      <alignment vertical="center"/>
    </xf>
    <xf numFmtId="0" fontId="11" fillId="2" borderId="26" xfId="0" applyFont="1" applyFill="1" applyBorder="1" applyAlignment="1">
      <alignment vertical="center"/>
    </xf>
    <xf numFmtId="0" fontId="11" fillId="2" borderId="27" xfId="0" applyFont="1" applyFill="1" applyBorder="1" applyAlignment="1">
      <alignment vertical="center"/>
    </xf>
    <xf numFmtId="0" fontId="11" fillId="2" borderId="28" xfId="0" applyFont="1" applyFill="1" applyBorder="1" applyAlignment="1">
      <alignment vertical="center"/>
    </xf>
    <xf numFmtId="0" fontId="11" fillId="2" borderId="8" xfId="0" applyFont="1" applyFill="1" applyBorder="1" applyAlignment="1">
      <alignment vertical="center" wrapText="1"/>
    </xf>
    <xf numFmtId="0" fontId="11" fillId="2" borderId="5" xfId="0" applyFont="1" applyFill="1" applyBorder="1" applyAlignment="1">
      <alignment vertical="center" wrapText="1"/>
    </xf>
    <xf numFmtId="0" fontId="11" fillId="2" borderId="32" xfId="0" applyFont="1" applyFill="1" applyBorder="1" applyAlignment="1">
      <alignment horizontal="center" vertical="center"/>
    </xf>
    <xf numFmtId="0" fontId="8" fillId="2" borderId="28" xfId="0" applyFont="1" applyFill="1" applyBorder="1">
      <alignment vertical="center"/>
    </xf>
    <xf numFmtId="0" fontId="8" fillId="2" borderId="32" xfId="0" applyFont="1" applyFill="1" applyBorder="1" applyAlignment="1">
      <alignment vertical="center"/>
    </xf>
    <xf numFmtId="0" fontId="8" fillId="2" borderId="12" xfId="0" applyFont="1" applyFill="1" applyBorder="1" applyAlignment="1">
      <alignment vertical="center"/>
    </xf>
    <xf numFmtId="0" fontId="13" fillId="6" borderId="0" xfId="0" applyFont="1" applyFill="1" applyAlignment="1">
      <alignment horizontal="right" vertical="center"/>
    </xf>
    <xf numFmtId="0" fontId="11" fillId="2" borderId="1"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6" fillId="0" borderId="0" xfId="0" applyFont="1" applyFill="1" applyBorder="1" applyAlignment="1">
      <alignment horizontal="left" vertical="center"/>
    </xf>
    <xf numFmtId="178" fontId="7" fillId="0" borderId="25" xfId="0" applyNumberFormat="1" applyFont="1" applyBorder="1"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horizontal="left" vertical="center"/>
    </xf>
    <xf numFmtId="0" fontId="5" fillId="0" borderId="0" xfId="0" applyFont="1" applyAlignment="1">
      <alignment horizontal="right" vertical="center"/>
    </xf>
    <xf numFmtId="178" fontId="7" fillId="0" borderId="25" xfId="4" applyNumberFormat="1" applyFont="1" applyBorder="1" applyAlignment="1">
      <alignment horizontal="right" vertical="center" shrinkToFit="1"/>
    </xf>
    <xf numFmtId="178" fontId="7" fillId="0" borderId="1" xfId="4" applyNumberFormat="1" applyFont="1" applyBorder="1" applyAlignment="1">
      <alignment horizontal="right" vertical="center" shrinkToFit="1"/>
    </xf>
    <xf numFmtId="0" fontId="13" fillId="0" borderId="0" xfId="0" applyFont="1" applyAlignment="1">
      <alignment horizontal="left" vertical="top"/>
    </xf>
    <xf numFmtId="0" fontId="18" fillId="0" borderId="0" xfId="0" applyFont="1" applyAlignment="1">
      <alignment horizontal="left" vertical="top"/>
    </xf>
    <xf numFmtId="0" fontId="13" fillId="0" borderId="0" xfId="0" applyFont="1">
      <alignment vertical="center"/>
    </xf>
    <xf numFmtId="0" fontId="13" fillId="0" borderId="25" xfId="0" applyFont="1" applyBorder="1" applyAlignment="1">
      <alignment horizontal="center" vertical="center"/>
    </xf>
    <xf numFmtId="49" fontId="18" fillId="0" borderId="25" xfId="0" applyNumberFormat="1" applyFont="1" applyBorder="1" applyAlignment="1">
      <alignment horizontal="left" vertical="center" wrapText="1"/>
    </xf>
    <xf numFmtId="0" fontId="18" fillId="0" borderId="25" xfId="0" applyFont="1" applyBorder="1" applyAlignment="1">
      <alignment horizontal="left" vertical="center" wrapText="1"/>
    </xf>
    <xf numFmtId="49" fontId="18" fillId="0" borderId="16" xfId="0" applyNumberFormat="1" applyFont="1" applyBorder="1" applyAlignment="1">
      <alignment vertical="center" wrapText="1"/>
    </xf>
    <xf numFmtId="0" fontId="18" fillId="0" borderId="16" xfId="0" applyFont="1" applyBorder="1" applyAlignment="1">
      <alignment horizontal="left" vertical="center" wrapText="1"/>
    </xf>
    <xf numFmtId="0" fontId="18" fillId="0" borderId="16" xfId="0" applyFont="1" applyBorder="1" applyAlignment="1">
      <alignment vertical="center" wrapText="1"/>
    </xf>
    <xf numFmtId="0" fontId="5" fillId="2" borderId="0" xfId="0" applyFont="1" applyFill="1">
      <alignment vertical="center"/>
    </xf>
    <xf numFmtId="0" fontId="5" fillId="2" borderId="3" xfId="0" applyFont="1" applyFill="1" applyBorder="1">
      <alignment vertical="center"/>
    </xf>
    <xf numFmtId="0" fontId="5" fillId="2" borderId="12" xfId="0" applyFont="1" applyFill="1" applyBorder="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49" fontId="11" fillId="6" borderId="22" xfId="0" applyNumberFormat="1" applyFont="1" applyFill="1" applyBorder="1" applyAlignment="1">
      <alignment vertical="center"/>
    </xf>
    <xf numFmtId="49" fontId="11" fillId="6" borderId="23" xfId="0" applyNumberFormat="1" applyFont="1" applyFill="1" applyBorder="1" applyAlignment="1">
      <alignment vertical="center" wrapText="1"/>
    </xf>
    <xf numFmtId="0" fontId="9" fillId="6" borderId="23" xfId="0" applyFont="1" applyFill="1" applyBorder="1" applyAlignment="1">
      <alignment vertical="center" shrinkToFit="1"/>
    </xf>
    <xf numFmtId="0" fontId="9" fillId="6" borderId="24" xfId="0" applyFont="1" applyFill="1" applyBorder="1" applyAlignment="1">
      <alignment vertical="center" shrinkToFit="1"/>
    </xf>
    <xf numFmtId="0" fontId="11" fillId="2" borderId="25" xfId="0" applyFont="1" applyFill="1" applyBorder="1" applyAlignment="1">
      <alignment horizontal="center" vertical="center"/>
    </xf>
    <xf numFmtId="0" fontId="12" fillId="6" borderId="0" xfId="0" applyFont="1" applyFill="1" applyBorder="1" applyAlignment="1">
      <alignment horizontal="left" vertical="center"/>
    </xf>
    <xf numFmtId="0" fontId="12" fillId="6" borderId="8" xfId="0" applyFont="1" applyFill="1" applyBorder="1" applyAlignment="1">
      <alignment vertical="center"/>
    </xf>
    <xf numFmtId="0" fontId="13" fillId="7" borderId="25" xfId="0" applyFont="1" applyFill="1" applyBorder="1" applyAlignment="1">
      <alignment horizontal="center" vertical="center"/>
    </xf>
    <xf numFmtId="49" fontId="18" fillId="7" borderId="25" xfId="0" applyNumberFormat="1" applyFont="1" applyFill="1" applyBorder="1" applyAlignment="1">
      <alignment horizontal="center" vertical="top"/>
    </xf>
    <xf numFmtId="0" fontId="18" fillId="7" borderId="25" xfId="0" applyFont="1" applyFill="1" applyBorder="1" applyAlignment="1">
      <alignment horizontal="center" vertical="top"/>
    </xf>
    <xf numFmtId="0" fontId="13" fillId="0" borderId="10" xfId="0" applyFont="1" applyBorder="1">
      <alignment vertical="center"/>
    </xf>
    <xf numFmtId="0" fontId="9" fillId="2" borderId="2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8" fillId="6" borderId="2" xfId="0" applyFont="1" applyFill="1" applyBorder="1" applyAlignment="1">
      <alignment horizontal="center" vertical="center"/>
    </xf>
    <xf numFmtId="176" fontId="8" fillId="3" borderId="25" xfId="0" applyNumberFormat="1" applyFont="1" applyFill="1" applyBorder="1">
      <alignment vertical="center"/>
    </xf>
    <xf numFmtId="0" fontId="9" fillId="2" borderId="18" xfId="0" applyFont="1" applyFill="1" applyBorder="1" applyAlignment="1">
      <alignment horizontal="center" vertical="center" wrapText="1"/>
    </xf>
    <xf numFmtId="0" fontId="8" fillId="3" borderId="25" xfId="0" applyFont="1" applyFill="1" applyBorder="1" applyAlignment="1">
      <alignment vertical="center" shrinkToFit="1"/>
    </xf>
    <xf numFmtId="49" fontId="11" fillId="3" borderId="25" xfId="0" applyNumberFormat="1" applyFont="1" applyFill="1" applyBorder="1" applyAlignment="1">
      <alignment horizontal="center" vertical="center" shrinkToFit="1"/>
    </xf>
    <xf numFmtId="179" fontId="12" fillId="4" borderId="25" xfId="0" applyNumberFormat="1" applyFont="1" applyFill="1" applyBorder="1" applyAlignment="1">
      <alignment vertical="center" shrinkToFit="1"/>
    </xf>
    <xf numFmtId="179" fontId="12" fillId="3" borderId="25" xfId="0" applyNumberFormat="1" applyFont="1" applyFill="1" applyBorder="1" applyAlignment="1">
      <alignment vertical="center" shrinkToFit="1"/>
    </xf>
    <xf numFmtId="0" fontId="11" fillId="6" borderId="2" xfId="0" applyFont="1" applyFill="1" applyBorder="1" applyAlignment="1">
      <alignment vertical="center"/>
    </xf>
    <xf numFmtId="0" fontId="8" fillId="6" borderId="2" xfId="0" applyFont="1" applyFill="1" applyBorder="1">
      <alignment vertical="center"/>
    </xf>
    <xf numFmtId="0" fontId="8" fillId="6" borderId="2" xfId="0" applyFont="1" applyFill="1" applyBorder="1" applyAlignment="1">
      <alignment horizontal="left" vertical="center"/>
    </xf>
    <xf numFmtId="0" fontId="8" fillId="6" borderId="2" xfId="0" applyFont="1" applyFill="1" applyBorder="1" applyAlignment="1" applyProtection="1">
      <alignment vertical="center"/>
      <protection locked="0"/>
    </xf>
    <xf numFmtId="0" fontId="11" fillId="6" borderId="31" xfId="0" applyFont="1" applyFill="1" applyBorder="1" applyAlignment="1">
      <alignment vertical="center"/>
    </xf>
    <xf numFmtId="0" fontId="8" fillId="3" borderId="25" xfId="0" applyFont="1" applyFill="1" applyBorder="1" applyAlignment="1">
      <alignment horizontal="center" vertical="center" shrinkToFit="1"/>
    </xf>
    <xf numFmtId="180" fontId="8" fillId="3" borderId="25" xfId="0" applyNumberFormat="1" applyFont="1" applyFill="1" applyBorder="1" applyAlignment="1">
      <alignment vertical="center" shrinkToFit="1"/>
    </xf>
    <xf numFmtId="0" fontId="7" fillId="0" borderId="30" xfId="0" applyFont="1" applyBorder="1">
      <alignment vertical="center"/>
    </xf>
    <xf numFmtId="178" fontId="11" fillId="2" borderId="3" xfId="4" applyNumberFormat="1" applyFont="1" applyFill="1" applyBorder="1" applyAlignment="1">
      <alignment horizontal="center" vertical="center" shrinkToFit="1"/>
    </xf>
    <xf numFmtId="0" fontId="23" fillId="0" borderId="0" xfId="0" applyFont="1">
      <alignment vertical="center"/>
    </xf>
    <xf numFmtId="0" fontId="21" fillId="9" borderId="26" xfId="0" applyFont="1" applyFill="1" applyBorder="1" applyAlignment="1">
      <alignment vertical="center"/>
    </xf>
    <xf numFmtId="0" fontId="7" fillId="9" borderId="27" xfId="0" applyFont="1" applyFill="1" applyBorder="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8" fillId="2" borderId="3" xfId="0" applyFont="1" applyFill="1" applyBorder="1" applyAlignment="1">
      <alignment horizontal="center" vertical="center"/>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24" fillId="6" borderId="0" xfId="0" applyFont="1" applyFill="1" applyAlignment="1">
      <alignment vertical="center"/>
    </xf>
    <xf numFmtId="0" fontId="13" fillId="3" borderId="0" xfId="0" applyFont="1" applyFill="1" applyAlignment="1">
      <alignment horizontal="righ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2" borderId="8" xfId="0" applyFont="1" applyFill="1" applyBorder="1" applyAlignment="1">
      <alignment vertical="center"/>
    </xf>
    <xf numFmtId="0" fontId="13" fillId="3" borderId="0" xfId="0" applyFont="1" applyFill="1" applyAlignment="1">
      <alignment vertical="center"/>
    </xf>
    <xf numFmtId="0" fontId="13" fillId="3" borderId="0" xfId="0" applyFont="1" applyFill="1" applyAlignment="1">
      <alignment horizontal="center" vertical="center"/>
    </xf>
    <xf numFmtId="49" fontId="7" fillId="0" borderId="25" xfId="0" applyNumberFormat="1" applyFont="1" applyBorder="1" applyAlignment="1">
      <alignment vertical="center" shrinkToFit="1"/>
    </xf>
    <xf numFmtId="49" fontId="7" fillId="0" borderId="25" xfId="4" applyNumberFormat="1" applyFont="1" applyBorder="1" applyAlignment="1">
      <alignment horizontal="center" vertical="center" shrinkToFit="1"/>
    </xf>
    <xf numFmtId="0" fontId="11" fillId="2" borderId="9" xfId="0" applyFont="1" applyFill="1" applyBorder="1" applyAlignment="1">
      <alignment vertical="center" wrapText="1"/>
    </xf>
    <xf numFmtId="0" fontId="11" fillId="2" borderId="11" xfId="0" applyFont="1" applyFill="1" applyBorder="1" applyAlignment="1">
      <alignment vertical="center" wrapText="1"/>
    </xf>
    <xf numFmtId="0" fontId="8" fillId="2" borderId="12" xfId="0" applyFont="1" applyFill="1" applyBorder="1">
      <alignment vertical="center"/>
    </xf>
    <xf numFmtId="176" fontId="11" fillId="2" borderId="8" xfId="0" applyNumberFormat="1" applyFont="1" applyFill="1" applyBorder="1" applyAlignment="1" applyProtection="1">
      <alignment vertical="center"/>
      <protection locked="0"/>
    </xf>
    <xf numFmtId="0" fontId="8" fillId="2" borderId="8" xfId="0" applyFont="1" applyFill="1" applyBorder="1">
      <alignment vertical="center"/>
    </xf>
    <xf numFmtId="0" fontId="8" fillId="2" borderId="17" xfId="0" applyFont="1" applyFill="1" applyBorder="1">
      <alignment vertical="center"/>
    </xf>
    <xf numFmtId="49" fontId="8" fillId="3" borderId="25" xfId="0" applyNumberFormat="1" applyFont="1" applyFill="1" applyBorder="1" applyAlignment="1">
      <alignment vertical="center" shrinkToFit="1"/>
    </xf>
    <xf numFmtId="0" fontId="5" fillId="6" borderId="4" xfId="0" applyFont="1" applyFill="1" applyBorder="1" applyAlignment="1">
      <alignment vertical="center" shrinkToFit="1"/>
    </xf>
    <xf numFmtId="0" fontId="5" fillId="6" borderId="5" xfId="0" applyFont="1" applyFill="1" applyBorder="1" applyAlignment="1">
      <alignment vertical="center" shrinkToFit="1"/>
    </xf>
    <xf numFmtId="0" fontId="5" fillId="6" borderId="6" xfId="0" applyFont="1" applyFill="1" applyBorder="1" applyAlignment="1">
      <alignment vertical="center" shrinkToFit="1"/>
    </xf>
    <xf numFmtId="0" fontId="11" fillId="2" borderId="1"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25" xfId="0" applyFont="1" applyFill="1" applyBorder="1" applyAlignment="1">
      <alignment horizontal="center" vertical="center"/>
    </xf>
    <xf numFmtId="0" fontId="8" fillId="7" borderId="25" xfId="0" applyFont="1" applyFill="1" applyBorder="1" applyAlignment="1" applyProtection="1">
      <alignment vertical="center" shrinkToFit="1"/>
      <protection locked="0"/>
    </xf>
    <xf numFmtId="0" fontId="7" fillId="0" borderId="25" xfId="0" applyNumberFormat="1" applyFont="1" applyBorder="1" applyAlignment="1">
      <alignment vertical="center" shrinkToFit="1"/>
    </xf>
    <xf numFmtId="178" fontId="7" fillId="0" borderId="1" xfId="0" applyNumberFormat="1" applyFont="1" applyBorder="1" applyAlignment="1">
      <alignment horizontal="center" vertical="center" shrinkToFit="1"/>
    </xf>
    <xf numFmtId="0" fontId="7" fillId="0" borderId="3" xfId="0" applyNumberFormat="1" applyFont="1" applyBorder="1" applyAlignment="1">
      <alignment vertical="center" shrinkToFit="1"/>
    </xf>
    <xf numFmtId="0" fontId="7" fillId="0" borderId="25" xfId="4" applyNumberFormat="1" applyFont="1" applyBorder="1" applyAlignment="1">
      <alignment horizontal="right" vertical="center" shrinkToFit="1"/>
    </xf>
    <xf numFmtId="0" fontId="12" fillId="2" borderId="18" xfId="0" applyFont="1" applyFill="1" applyBorder="1" applyAlignment="1">
      <alignment horizontal="center" vertical="center" wrapText="1"/>
    </xf>
    <xf numFmtId="0" fontId="9" fillId="2" borderId="18" xfId="0" applyFont="1" applyFill="1" applyBorder="1" applyAlignment="1">
      <alignment horizontal="center" vertical="center"/>
    </xf>
    <xf numFmtId="0" fontId="21" fillId="0" borderId="26" xfId="0" applyFont="1" applyFill="1" applyBorder="1">
      <alignment vertical="center"/>
    </xf>
    <xf numFmtId="0" fontId="21" fillId="0" borderId="27" xfId="0" applyFont="1" applyFill="1" applyBorder="1">
      <alignment vertical="center"/>
    </xf>
    <xf numFmtId="0" fontId="21" fillId="0" borderId="30" xfId="0" applyFont="1" applyFill="1" applyBorder="1">
      <alignment vertical="center"/>
    </xf>
    <xf numFmtId="0" fontId="7" fillId="9" borderId="0" xfId="0" applyFont="1" applyFill="1" applyBorder="1">
      <alignment vertical="center"/>
    </xf>
    <xf numFmtId="0" fontId="7" fillId="0" borderId="0" xfId="0" applyFont="1" applyBorder="1">
      <alignment vertical="center"/>
    </xf>
    <xf numFmtId="183" fontId="23" fillId="0" borderId="0" xfId="0" applyNumberFormat="1" applyFont="1">
      <alignment vertical="center"/>
    </xf>
    <xf numFmtId="0" fontId="21" fillId="9" borderId="0" xfId="0" applyNumberFormat="1" applyFont="1" applyFill="1" applyBorder="1" applyAlignment="1">
      <alignment vertical="center"/>
    </xf>
    <xf numFmtId="0" fontId="0" fillId="0" borderId="25" xfId="0" applyBorder="1">
      <alignment vertical="center"/>
    </xf>
    <xf numFmtId="0" fontId="7" fillId="0" borderId="1" xfId="0" applyNumberFormat="1" applyFont="1" applyBorder="1" applyAlignment="1">
      <alignment vertical="center" shrinkToFit="1"/>
    </xf>
    <xf numFmtId="49" fontId="7" fillId="0" borderId="16" xfId="0" applyNumberFormat="1" applyFont="1" applyBorder="1" applyAlignment="1">
      <alignment vertical="center" shrinkToFit="1"/>
    </xf>
    <xf numFmtId="178" fontId="7" fillId="0" borderId="3" xfId="4" applyNumberFormat="1" applyFont="1" applyBorder="1" applyAlignment="1">
      <alignment horizontal="right" vertical="center" shrinkToFit="1"/>
    </xf>
    <xf numFmtId="0" fontId="28" fillId="0" borderId="26" xfId="0" applyFont="1" applyBorder="1">
      <alignment vertical="center"/>
    </xf>
    <xf numFmtId="0" fontId="5" fillId="0" borderId="27" xfId="0" applyFont="1" applyBorder="1">
      <alignment vertical="center"/>
    </xf>
    <xf numFmtId="0" fontId="5" fillId="0" borderId="30" xfId="0" applyFont="1" applyBorder="1">
      <alignment vertical="center"/>
    </xf>
    <xf numFmtId="178" fontId="7" fillId="0" borderId="25" xfId="4" applyNumberFormat="1" applyFont="1" applyBorder="1" applyAlignment="1">
      <alignment horizontal="center" vertical="center" shrinkToFit="1"/>
    </xf>
    <xf numFmtId="0" fontId="11" fillId="2" borderId="12" xfId="0" applyFont="1" applyFill="1" applyBorder="1" applyAlignment="1">
      <alignment horizontal="center" vertical="center"/>
    </xf>
    <xf numFmtId="0" fontId="11" fillId="2" borderId="1" xfId="0" applyFont="1" applyFill="1" applyBorder="1" applyAlignment="1">
      <alignment horizontal="left" vertical="center"/>
    </xf>
    <xf numFmtId="0" fontId="8" fillId="6" borderId="2" xfId="0" applyFont="1" applyFill="1" applyBorder="1" applyAlignment="1" applyProtection="1">
      <alignment vertical="center"/>
      <protection locked="0"/>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6" borderId="0" xfId="0" applyFont="1" applyFill="1" applyBorder="1" applyAlignment="1">
      <alignment vertical="center"/>
    </xf>
    <xf numFmtId="0" fontId="8" fillId="6" borderId="2" xfId="0" applyFont="1" applyFill="1" applyBorder="1" applyAlignment="1">
      <alignment horizontal="center" vertical="center"/>
    </xf>
    <xf numFmtId="0" fontId="17" fillId="0" borderId="0" xfId="0" applyFont="1" applyAlignment="1">
      <alignment horizontal="center" vertical="center"/>
    </xf>
    <xf numFmtId="0" fontId="29" fillId="3" borderId="25" xfId="7" applyFill="1" applyBorder="1" applyAlignment="1">
      <alignment vertical="center" shrinkToFit="1"/>
    </xf>
    <xf numFmtId="0" fontId="5" fillId="3" borderId="25" xfId="0" applyFont="1" applyFill="1" applyBorder="1" applyAlignment="1">
      <alignment vertical="center" shrinkToFit="1"/>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11" xfId="0" applyFont="1" applyFill="1" applyBorder="1" applyAlignment="1">
      <alignment vertical="center"/>
    </xf>
    <xf numFmtId="0" fontId="5" fillId="2" borderId="8" xfId="0" applyFont="1" applyFill="1" applyBorder="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13" fillId="6" borderId="0" xfId="0" applyFont="1" applyFill="1" applyAlignment="1">
      <alignment horizontal="center"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13" fillId="6" borderId="0" xfId="0" applyFont="1" applyFill="1" applyAlignment="1">
      <alignment vertical="center"/>
    </xf>
    <xf numFmtId="0" fontId="13" fillId="6" borderId="0" xfId="0" applyNumberFormat="1" applyFont="1" applyFill="1" applyAlignment="1">
      <alignment vertical="center"/>
    </xf>
    <xf numFmtId="0" fontId="24" fillId="6" borderId="0" xfId="0" applyFont="1" applyFill="1" applyBorder="1" applyAlignment="1">
      <alignment vertical="center"/>
    </xf>
    <xf numFmtId="0" fontId="5" fillId="3" borderId="18" xfId="0" applyFont="1" applyFill="1" applyBorder="1" applyAlignment="1">
      <alignment vertical="center" shrinkToFit="1"/>
    </xf>
    <xf numFmtId="0" fontId="5" fillId="2" borderId="6" xfId="0" applyFont="1" applyFill="1" applyBorder="1" applyAlignment="1">
      <alignment vertical="center"/>
    </xf>
    <xf numFmtId="0" fontId="5" fillId="2" borderId="12" xfId="0" applyFont="1" applyFill="1" applyBorder="1" applyAlignment="1">
      <alignment vertical="center"/>
    </xf>
    <xf numFmtId="0" fontId="5" fillId="3" borderId="5" xfId="0" applyFont="1" applyFill="1" applyBorder="1" applyAlignment="1">
      <alignment vertical="center" shrinkToFit="1"/>
    </xf>
    <xf numFmtId="0" fontId="13" fillId="3" borderId="0" xfId="0" applyFont="1" applyFill="1" applyAlignment="1">
      <alignment horizontal="center" vertical="center"/>
    </xf>
    <xf numFmtId="0" fontId="24" fillId="6" borderId="0" xfId="0" applyNumberFormat="1" applyFont="1" applyFill="1" applyAlignment="1">
      <alignment vertical="center"/>
    </xf>
    <xf numFmtId="0" fontId="13" fillId="6" borderId="0" xfId="0" applyFont="1" applyFill="1" applyAlignment="1">
      <alignment horizontal="right" vertical="center"/>
    </xf>
    <xf numFmtId="0" fontId="13" fillId="3" borderId="0" xfId="0" applyFont="1" applyFill="1" applyAlignment="1">
      <alignment horizontal="left" vertical="center"/>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11" fillId="2" borderId="25"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2" borderId="6" xfId="0" applyFont="1" applyFill="1" applyBorder="1" applyAlignment="1">
      <alignment horizontal="center" vertical="center" wrapText="1"/>
    </xf>
    <xf numFmtId="0" fontId="11" fillId="2" borderId="12" xfId="0" applyFont="1" applyFill="1" applyBorder="1" applyAlignment="1">
      <alignment horizontal="center" vertical="center"/>
    </xf>
    <xf numFmtId="0" fontId="7" fillId="2" borderId="25" xfId="0" applyFont="1" applyFill="1" applyBorder="1" applyAlignment="1">
      <alignment horizontal="center" vertical="center" shrinkToFit="1"/>
    </xf>
    <xf numFmtId="0" fontId="8" fillId="2" borderId="25" xfId="0" applyFont="1" applyFill="1" applyBorder="1" applyAlignment="1">
      <alignment horizontal="center" vertical="center"/>
    </xf>
    <xf numFmtId="0" fontId="8" fillId="2" borderId="25"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xf>
    <xf numFmtId="0" fontId="11" fillId="2" borderId="1" xfId="0" applyFont="1" applyFill="1" applyBorder="1" applyAlignment="1">
      <alignment vertical="center" shrinkToFit="1"/>
    </xf>
    <xf numFmtId="0" fontId="11" fillId="2" borderId="2" xfId="0" applyFont="1" applyFill="1" applyBorder="1" applyAlignment="1">
      <alignment vertical="center" shrinkToFit="1"/>
    </xf>
    <xf numFmtId="0" fontId="11" fillId="2" borderId="3" xfId="0" applyFont="1" applyFill="1" applyBorder="1" applyAlignment="1">
      <alignment vertical="center" shrinkToFit="1"/>
    </xf>
    <xf numFmtId="0" fontId="11" fillId="4" borderId="1" xfId="0" applyFont="1" applyFill="1" applyBorder="1" applyAlignment="1">
      <alignment vertical="center" shrinkToFit="1"/>
    </xf>
    <xf numFmtId="0" fontId="11" fillId="4" borderId="2" xfId="0" applyFont="1" applyFill="1" applyBorder="1" applyAlignment="1">
      <alignment vertical="center" shrinkToFit="1"/>
    </xf>
    <xf numFmtId="0" fontId="11" fillId="4" borderId="3" xfId="0" applyFont="1" applyFill="1" applyBorder="1" applyAlignment="1">
      <alignment vertical="center" shrinkToFit="1"/>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9" fillId="3" borderId="19" xfId="0" applyFont="1" applyFill="1" applyBorder="1" applyAlignment="1">
      <alignment vertical="center" shrinkToFit="1"/>
    </xf>
    <xf numFmtId="0" fontId="9" fillId="3" borderId="20" xfId="0" applyFont="1" applyFill="1" applyBorder="1" applyAlignment="1">
      <alignment vertical="center" shrinkToFit="1"/>
    </xf>
    <xf numFmtId="0" fontId="9" fillId="3" borderId="21" xfId="0" applyFont="1" applyFill="1" applyBorder="1" applyAlignment="1">
      <alignment vertical="center" shrinkToFit="1"/>
    </xf>
    <xf numFmtId="177" fontId="11" fillId="3" borderId="34" xfId="4" applyNumberFormat="1" applyFont="1" applyFill="1" applyBorder="1" applyAlignment="1">
      <alignment vertical="center" shrinkToFit="1"/>
    </xf>
    <xf numFmtId="0" fontId="9" fillId="3" borderId="14" xfId="0" applyFont="1" applyFill="1" applyBorder="1" applyAlignment="1">
      <alignment vertical="center" shrinkToFit="1"/>
    </xf>
    <xf numFmtId="0" fontId="9" fillId="3" borderId="7" xfId="0" applyFont="1" applyFill="1" applyBorder="1" applyAlignment="1">
      <alignment vertical="center" shrinkToFit="1"/>
    </xf>
    <xf numFmtId="0" fontId="9" fillId="3" borderId="15" xfId="0" applyFont="1" applyFill="1" applyBorder="1" applyAlignment="1">
      <alignment vertical="center" shrinkToFi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77" fontId="11" fillId="0" borderId="2" xfId="4" applyNumberFormat="1" applyFont="1" applyFill="1" applyBorder="1" applyAlignment="1">
      <alignment vertical="center" shrinkToFit="1"/>
    </xf>
    <xf numFmtId="177" fontId="11" fillId="0" borderId="3" xfId="4" applyNumberFormat="1" applyFont="1" applyFill="1" applyBorder="1" applyAlignment="1">
      <alignment vertical="center" shrinkToFit="1"/>
    </xf>
    <xf numFmtId="177" fontId="11" fillId="3" borderId="20" xfId="4" applyNumberFormat="1" applyFont="1" applyFill="1" applyBorder="1" applyAlignment="1">
      <alignment vertical="center" shrinkToFit="1"/>
    </xf>
    <xf numFmtId="181" fontId="11" fillId="6" borderId="29" xfId="0" applyNumberFormat="1" applyFont="1" applyFill="1" applyBorder="1" applyAlignment="1">
      <alignment vertical="center" shrinkToFit="1"/>
    </xf>
    <xf numFmtId="181" fontId="11" fillId="6" borderId="27" xfId="0" applyNumberFormat="1" applyFont="1" applyFill="1" applyBorder="1" applyAlignment="1">
      <alignment vertical="center" shrinkToFit="1"/>
    </xf>
    <xf numFmtId="0" fontId="11" fillId="6" borderId="27" xfId="0" applyFont="1" applyFill="1" applyBorder="1" applyAlignment="1">
      <alignment horizontal="center" vertical="center"/>
    </xf>
    <xf numFmtId="0" fontId="11" fillId="6" borderId="30"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9" fillId="3" borderId="22" xfId="0" applyFont="1" applyFill="1" applyBorder="1" applyAlignment="1">
      <alignment vertical="center" shrinkToFit="1"/>
    </xf>
    <xf numFmtId="0" fontId="9" fillId="3" borderId="23" xfId="0" applyFont="1" applyFill="1" applyBorder="1" applyAlignment="1">
      <alignment vertical="center" shrinkToFit="1"/>
    </xf>
    <xf numFmtId="0" fontId="9" fillId="3" borderId="24" xfId="0" applyFont="1" applyFill="1" applyBorder="1" applyAlignment="1">
      <alignment vertical="center" shrinkToFit="1"/>
    </xf>
    <xf numFmtId="177" fontId="11" fillId="3" borderId="13" xfId="4" applyNumberFormat="1" applyFont="1" applyFill="1" applyBorder="1" applyAlignment="1">
      <alignment vertical="center" shrinkToFit="1"/>
    </xf>
    <xf numFmtId="0" fontId="12" fillId="6" borderId="9" xfId="0" applyFont="1" applyFill="1" applyBorder="1" applyAlignment="1">
      <alignment vertical="center" wrapText="1"/>
    </xf>
    <xf numFmtId="0" fontId="12" fillId="6" borderId="0" xfId="0" applyFont="1" applyFill="1" applyBorder="1" applyAlignment="1">
      <alignment vertical="center" wrapText="1"/>
    </xf>
    <xf numFmtId="0" fontId="11" fillId="6" borderId="8" xfId="0" applyFont="1" applyFill="1" applyBorder="1" applyAlignment="1">
      <alignment horizontal="center" vertical="center"/>
    </xf>
    <xf numFmtId="0" fontId="11" fillId="6" borderId="12" xfId="0" applyFont="1" applyFill="1" applyBorder="1" applyAlignment="1">
      <alignment horizontal="center" vertical="center"/>
    </xf>
    <xf numFmtId="182" fontId="11" fillId="0" borderId="4" xfId="0" applyNumberFormat="1" applyFont="1" applyFill="1" applyBorder="1" applyAlignment="1">
      <alignment vertical="center" shrinkToFit="1"/>
    </xf>
    <xf numFmtId="182" fontId="11" fillId="0" borderId="5" xfId="0" applyNumberFormat="1" applyFont="1" applyFill="1" applyBorder="1" applyAlignment="1">
      <alignment vertical="center" shrinkToFit="1"/>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178" fontId="11" fillId="3" borderId="11" xfId="0" applyNumberFormat="1" applyFont="1" applyFill="1" applyBorder="1" applyAlignment="1">
      <alignment vertical="center" shrinkToFit="1"/>
    </xf>
    <xf numFmtId="178" fontId="11" fillId="3" borderId="8" xfId="0" applyNumberFormat="1" applyFont="1" applyFill="1" applyBorder="1" applyAlignment="1">
      <alignment vertical="center" shrinkToFit="1"/>
    </xf>
    <xf numFmtId="182" fontId="11" fillId="3" borderId="11" xfId="0" applyNumberFormat="1" applyFont="1" applyFill="1" applyBorder="1" applyAlignment="1">
      <alignment vertical="center" shrinkToFit="1"/>
    </xf>
    <xf numFmtId="182" fontId="11" fillId="3" borderId="8" xfId="0" applyNumberFormat="1" applyFont="1" applyFill="1" applyBorder="1" applyAlignment="1">
      <alignment vertical="center" shrinkToFit="1"/>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8"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2" xfId="0" applyFont="1" applyFill="1" applyBorder="1" applyAlignment="1">
      <alignment horizontal="center" vertical="center"/>
    </xf>
    <xf numFmtId="49" fontId="5" fillId="3" borderId="11" xfId="0" applyNumberFormat="1" applyFont="1" applyFill="1" applyBorder="1" applyAlignment="1">
      <alignment horizontal="center" vertical="center" shrinkToFit="1"/>
    </xf>
    <xf numFmtId="49" fontId="5" fillId="3" borderId="8" xfId="0" applyNumberFormat="1" applyFont="1" applyFill="1" applyBorder="1" applyAlignment="1">
      <alignment horizontal="center" vertical="center" shrinkToFit="1"/>
    </xf>
    <xf numFmtId="49" fontId="5" fillId="3" borderId="12" xfId="0" applyNumberFormat="1" applyFont="1" applyFill="1" applyBorder="1" applyAlignment="1">
      <alignment horizontal="center" vertical="center" shrinkToFit="1"/>
    </xf>
    <xf numFmtId="0" fontId="8" fillId="3" borderId="1" xfId="0" applyFont="1" applyFill="1" applyBorder="1" applyAlignment="1">
      <alignment vertical="center" shrinkToFit="1"/>
    </xf>
    <xf numFmtId="0" fontId="8" fillId="3" borderId="2" xfId="0" applyFont="1" applyFill="1" applyBorder="1" applyAlignment="1">
      <alignment vertical="center" shrinkToFit="1"/>
    </xf>
    <xf numFmtId="0" fontId="8" fillId="3" borderId="3" xfId="0" applyFont="1" applyFill="1" applyBorder="1" applyAlignment="1">
      <alignment vertical="center" shrinkToFit="1"/>
    </xf>
    <xf numFmtId="0" fontId="11" fillId="3" borderId="3" xfId="0" applyFont="1" applyFill="1" applyBorder="1" applyAlignment="1">
      <alignment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3" borderId="2" xfId="0" applyFont="1" applyFill="1" applyBorder="1" applyAlignment="1">
      <alignment horizontal="center" vertical="center" wrapText="1" shrinkToFit="1"/>
    </xf>
    <xf numFmtId="0" fontId="11" fillId="3" borderId="3" xfId="0" applyFont="1" applyFill="1" applyBorder="1" applyAlignment="1">
      <alignment horizontal="center" vertical="center" wrapText="1" shrinkToFit="1"/>
    </xf>
    <xf numFmtId="0" fontId="9" fillId="0" borderId="0" xfId="0" applyFont="1" applyFill="1" applyBorder="1" applyAlignment="1">
      <alignment horizontal="center" vertical="center"/>
    </xf>
    <xf numFmtId="0" fontId="8" fillId="2" borderId="1"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8" fillId="6" borderId="2" xfId="0" applyFont="1" applyFill="1" applyBorder="1" applyAlignment="1" applyProtection="1">
      <alignment vertical="center"/>
      <protection locked="0"/>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8" fillId="2" borderId="1" xfId="0" applyFont="1" applyFill="1" applyBorder="1" applyAlignment="1">
      <alignment horizontal="center" vertical="center" wrapText="1"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11" fillId="2" borderId="1" xfId="0" applyFont="1" applyFill="1" applyBorder="1" applyAlignment="1">
      <alignment horizontal="center" vertical="center" wrapText="1" shrinkToFit="1"/>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2" borderId="12" xfId="0" applyFont="1" applyFill="1" applyBorder="1" applyAlignment="1">
      <alignment vertical="center"/>
    </xf>
    <xf numFmtId="182" fontId="11" fillId="0" borderId="29" xfId="0" applyNumberFormat="1" applyFont="1" applyFill="1" applyBorder="1" applyAlignment="1">
      <alignment vertical="center" shrinkToFit="1"/>
    </xf>
    <xf numFmtId="182" fontId="11" fillId="0" borderId="27" xfId="0" applyNumberFormat="1" applyFont="1" applyFill="1" applyBorder="1" applyAlignment="1">
      <alignment vertical="center" shrinkToFit="1"/>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9" xfId="0" applyFont="1" applyFill="1" applyBorder="1" applyAlignment="1">
      <alignment horizontal="center" vertical="center" textRotation="255"/>
    </xf>
    <xf numFmtId="178" fontId="11" fillId="0" borderId="29" xfId="0" applyNumberFormat="1" applyFont="1" applyFill="1" applyBorder="1" applyAlignment="1">
      <alignment vertical="center" shrinkToFit="1"/>
    </xf>
    <xf numFmtId="178" fontId="11" fillId="0" borderId="27" xfId="0" applyNumberFormat="1" applyFont="1" applyFill="1" applyBorder="1" applyAlignment="1">
      <alignment vertical="center" shrinkToFit="1"/>
    </xf>
    <xf numFmtId="176" fontId="11" fillId="0" borderId="9" xfId="0" applyNumberFormat="1" applyFont="1" applyFill="1" applyBorder="1" applyAlignment="1">
      <alignment vertical="center" wrapText="1"/>
    </xf>
    <xf numFmtId="176" fontId="11" fillId="0" borderId="0" xfId="0" applyNumberFormat="1" applyFont="1" applyFill="1" applyBorder="1" applyAlignment="1">
      <alignment vertical="center" wrapText="1"/>
    </xf>
    <xf numFmtId="0" fontId="11" fillId="0" borderId="0" xfId="0" applyFont="1" applyFill="1" applyBorder="1" applyAlignment="1">
      <alignment vertical="center"/>
    </xf>
    <xf numFmtId="0" fontId="11" fillId="0" borderId="10" xfId="0" applyFont="1" applyFill="1" applyBorder="1" applyAlignment="1">
      <alignment vertical="center"/>
    </xf>
    <xf numFmtId="0" fontId="11" fillId="6" borderId="9" xfId="0" applyFont="1" applyFill="1" applyBorder="1" applyAlignment="1">
      <alignment horizontal="right" vertical="center" wrapText="1"/>
    </xf>
    <xf numFmtId="0" fontId="11" fillId="6" borderId="0" xfId="0" applyFont="1" applyFill="1" applyBorder="1" applyAlignment="1">
      <alignment horizontal="right" vertical="center" wrapText="1"/>
    </xf>
    <xf numFmtId="0" fontId="11" fillId="6" borderId="0" xfId="0" applyFont="1" applyFill="1" applyBorder="1" applyAlignment="1">
      <alignment vertical="center"/>
    </xf>
    <xf numFmtId="0" fontId="11" fillId="6" borderId="10" xfId="0" applyFont="1" applyFill="1" applyBorder="1" applyAlignment="1">
      <alignment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textRotation="255"/>
    </xf>
    <xf numFmtId="176" fontId="11" fillId="3" borderId="11" xfId="0" applyNumberFormat="1" applyFont="1" applyFill="1" applyBorder="1" applyAlignment="1">
      <alignment vertical="center" shrinkToFit="1"/>
    </xf>
    <xf numFmtId="176" fontId="11" fillId="3" borderId="8" xfId="0" applyNumberFormat="1" applyFont="1" applyFill="1" applyBorder="1" applyAlignment="1">
      <alignment vertical="center" shrinkToFit="1"/>
    </xf>
    <xf numFmtId="176" fontId="11" fillId="6" borderId="2" xfId="0" applyNumberFormat="1" applyFont="1" applyFill="1" applyBorder="1" applyAlignment="1" applyProtection="1">
      <alignment vertical="center"/>
      <protection locked="0"/>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2" xfId="0" applyFont="1" applyFill="1" applyBorder="1" applyAlignment="1">
      <alignment horizontal="center" vertical="center"/>
    </xf>
    <xf numFmtId="178" fontId="11" fillId="0" borderId="4" xfId="0" applyNumberFormat="1" applyFont="1" applyFill="1" applyBorder="1" applyAlignment="1">
      <alignment vertical="center" shrinkToFit="1"/>
    </xf>
    <xf numFmtId="178" fontId="11" fillId="0" borderId="5" xfId="0" applyNumberFormat="1" applyFont="1" applyFill="1" applyBorder="1" applyAlignment="1">
      <alignment vertical="center" shrinkToFit="1"/>
    </xf>
    <xf numFmtId="0" fontId="11" fillId="2" borderId="4" xfId="0" applyFont="1" applyFill="1" applyBorder="1" applyAlignment="1">
      <alignment vertical="center" wrapText="1"/>
    </xf>
    <xf numFmtId="0" fontId="11" fillId="2" borderId="9" xfId="0" applyFont="1" applyFill="1" applyBorder="1" applyAlignment="1">
      <alignment vertical="center"/>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2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8" xfId="0" applyFont="1" applyFill="1" applyBorder="1" applyAlignment="1">
      <alignment horizontal="center" vertical="center"/>
    </xf>
    <xf numFmtId="0" fontId="9" fillId="2" borderId="25" xfId="0" applyFont="1" applyFill="1" applyBorder="1" applyAlignment="1">
      <alignment horizontal="center" vertical="center" wrapText="1"/>
    </xf>
    <xf numFmtId="0" fontId="9" fillId="2" borderId="25" xfId="0" applyFont="1" applyFill="1" applyBorder="1" applyAlignment="1">
      <alignment horizontal="center" vertical="center"/>
    </xf>
    <xf numFmtId="0" fontId="11" fillId="2" borderId="25" xfId="0" applyFont="1" applyFill="1" applyBorder="1" applyAlignment="1">
      <alignment horizontal="center" vertical="center"/>
    </xf>
  </cellXfs>
  <cellStyles count="8">
    <cellStyle name="パーセント 2" xfId="2"/>
    <cellStyle name="ハイパーリンク" xfId="7" builtinId="8"/>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133350</xdr:colOff>
      <xdr:row>1</xdr:row>
      <xdr:rowOff>180975</xdr:rowOff>
    </xdr:from>
    <xdr:to>
      <xdr:col>38</xdr:col>
      <xdr:colOff>76200</xdr:colOff>
      <xdr:row>3</xdr:row>
      <xdr:rowOff>114300</xdr:rowOff>
    </xdr:to>
    <xdr:sp macro="" textlink="">
      <xdr:nvSpPr>
        <xdr:cNvPr id="2" name="正方形/長方形 1"/>
        <xdr:cNvSpPr/>
      </xdr:nvSpPr>
      <xdr:spPr>
        <a:xfrm>
          <a:off x="4619625" y="352425"/>
          <a:ext cx="2000250" cy="3905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95250</xdr:colOff>
      <xdr:row>5</xdr:row>
      <xdr:rowOff>400050</xdr:rowOff>
    </xdr:from>
    <xdr:to>
      <xdr:col>37</xdr:col>
      <xdr:colOff>57150</xdr:colOff>
      <xdr:row>8</xdr:row>
      <xdr:rowOff>161925</xdr:rowOff>
    </xdr:to>
    <xdr:sp macro="" textlink="">
      <xdr:nvSpPr>
        <xdr:cNvPr id="3" name="正方形/長方形 2"/>
        <xdr:cNvSpPr/>
      </xdr:nvSpPr>
      <xdr:spPr>
        <a:xfrm>
          <a:off x="3724275" y="1828800"/>
          <a:ext cx="2705100" cy="7334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123825</xdr:colOff>
      <xdr:row>36</xdr:row>
      <xdr:rowOff>28575</xdr:rowOff>
    </xdr:from>
    <xdr:to>
      <xdr:col>37</xdr:col>
      <xdr:colOff>19050</xdr:colOff>
      <xdr:row>42</xdr:row>
      <xdr:rowOff>228600</xdr:rowOff>
    </xdr:to>
    <xdr:sp macro="" textlink="">
      <xdr:nvSpPr>
        <xdr:cNvPr id="5" name="正方形/長方形 4"/>
        <xdr:cNvSpPr/>
      </xdr:nvSpPr>
      <xdr:spPr>
        <a:xfrm>
          <a:off x="4781550" y="8677275"/>
          <a:ext cx="1609725" cy="13716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38100</xdr:colOff>
      <xdr:row>3</xdr:row>
      <xdr:rowOff>152400</xdr:rowOff>
    </xdr:from>
    <xdr:to>
      <xdr:col>22</xdr:col>
      <xdr:colOff>76200</xdr:colOff>
      <xdr:row>5</xdr:row>
      <xdr:rowOff>276225</xdr:rowOff>
    </xdr:to>
    <xdr:sp macro="" textlink="">
      <xdr:nvSpPr>
        <xdr:cNvPr id="6" name="線吹き出し 1 (枠付き) 5"/>
        <xdr:cNvSpPr/>
      </xdr:nvSpPr>
      <xdr:spPr>
        <a:xfrm flipH="1">
          <a:off x="1952625" y="781050"/>
          <a:ext cx="1924050" cy="923925"/>
        </a:xfrm>
        <a:prstGeom prst="borderCallout1">
          <a:avLst/>
        </a:prstGeom>
        <a:solidFill>
          <a:schemeClr val="accent6">
            <a:lumMod val="20000"/>
            <a:lumOff val="80000"/>
          </a:schemeClr>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○法人名</a:t>
          </a:r>
          <a:endParaRPr kumimoji="1" lang="en-US" altLang="ja-JP" sz="1200" b="1">
            <a:solidFill>
              <a:sysClr val="windowText" lastClr="000000"/>
            </a:solidFill>
          </a:endParaRPr>
        </a:p>
        <a:p>
          <a:pPr algn="l"/>
          <a:r>
            <a:rPr kumimoji="1" lang="ja-JP" altLang="en-US" sz="1200" b="1">
              <a:solidFill>
                <a:sysClr val="windowText" lastClr="000000"/>
              </a:solidFill>
            </a:rPr>
            <a:t>○代表者の役職</a:t>
          </a:r>
          <a:endParaRPr kumimoji="1" lang="en-US" altLang="ja-JP" sz="1200" b="1">
            <a:solidFill>
              <a:sysClr val="windowText" lastClr="000000"/>
            </a:solidFill>
          </a:endParaRPr>
        </a:p>
        <a:p>
          <a:pPr algn="l"/>
          <a:r>
            <a:rPr kumimoji="1" lang="ja-JP" altLang="en-US" sz="1200" b="1">
              <a:solidFill>
                <a:sysClr val="windowText" lastClr="000000"/>
              </a:solidFill>
            </a:rPr>
            <a:t>○代表者の氏名</a:t>
          </a:r>
          <a:endParaRPr kumimoji="1" lang="en-US" altLang="ja-JP" sz="1200" b="1">
            <a:solidFill>
              <a:sysClr val="windowText" lastClr="000000"/>
            </a:solidFill>
          </a:endParaRPr>
        </a:p>
        <a:p>
          <a:pPr algn="l"/>
          <a:r>
            <a:rPr kumimoji="1" lang="ja-JP" altLang="en-US" sz="1200" b="1">
              <a:solidFill>
                <a:sysClr val="windowText" lastClr="000000"/>
              </a:solidFill>
            </a:rPr>
            <a:t>　を必ず記載してください。</a:t>
          </a:r>
        </a:p>
      </xdr:txBody>
    </xdr:sp>
    <xdr:clientData/>
  </xdr:twoCellAnchor>
  <xdr:twoCellAnchor>
    <xdr:from>
      <xdr:col>18</xdr:col>
      <xdr:colOff>95250</xdr:colOff>
      <xdr:row>28</xdr:row>
      <xdr:rowOff>123825</xdr:rowOff>
    </xdr:from>
    <xdr:to>
      <xdr:col>29</xdr:col>
      <xdr:colOff>133350</xdr:colOff>
      <xdr:row>34</xdr:row>
      <xdr:rowOff>133350</xdr:rowOff>
    </xdr:to>
    <xdr:sp macro="" textlink="">
      <xdr:nvSpPr>
        <xdr:cNvPr id="7" name="線吹き出し 1 (枠付き) 6"/>
        <xdr:cNvSpPr/>
      </xdr:nvSpPr>
      <xdr:spPr>
        <a:xfrm flipH="1">
          <a:off x="3209925" y="7553325"/>
          <a:ext cx="1924050" cy="923925"/>
        </a:xfrm>
        <a:prstGeom prst="borderCallout1">
          <a:avLst/>
        </a:prstGeom>
        <a:solidFill>
          <a:schemeClr val="accent6">
            <a:lumMod val="20000"/>
            <a:lumOff val="80000"/>
          </a:schemeClr>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申請内容について問い合わせる場合があるので、必ず申請書を作成した担当者を記載してください。</a:t>
          </a:r>
        </a:p>
      </xdr:txBody>
    </xdr:sp>
    <xdr:clientData/>
  </xdr:twoCellAnchor>
  <xdr:twoCellAnchor>
    <xdr:from>
      <xdr:col>1</xdr:col>
      <xdr:colOff>114300</xdr:colOff>
      <xdr:row>12</xdr:row>
      <xdr:rowOff>552450</xdr:rowOff>
    </xdr:from>
    <xdr:to>
      <xdr:col>30</xdr:col>
      <xdr:colOff>142875</xdr:colOff>
      <xdr:row>20</xdr:row>
      <xdr:rowOff>66675</xdr:rowOff>
    </xdr:to>
    <xdr:sp macro="" textlink="">
      <xdr:nvSpPr>
        <xdr:cNvPr id="9" name="正方形/長方形 8"/>
        <xdr:cNvSpPr/>
      </xdr:nvSpPr>
      <xdr:spPr>
        <a:xfrm>
          <a:off x="314325" y="4829175"/>
          <a:ext cx="5000625" cy="13716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10</xdr:row>
      <xdr:rowOff>666750</xdr:rowOff>
    </xdr:from>
    <xdr:to>
      <xdr:col>16</xdr:col>
      <xdr:colOff>9525</xdr:colOff>
      <xdr:row>12</xdr:row>
      <xdr:rowOff>314325</xdr:rowOff>
    </xdr:to>
    <xdr:sp macro="" textlink="">
      <xdr:nvSpPr>
        <xdr:cNvPr id="10" name="線吹き出し 1 (枠付き) 9"/>
        <xdr:cNvSpPr/>
      </xdr:nvSpPr>
      <xdr:spPr>
        <a:xfrm flipH="1">
          <a:off x="552450" y="4057650"/>
          <a:ext cx="2228850" cy="533400"/>
        </a:xfrm>
        <a:prstGeom prst="borderCallout1">
          <a:avLst/>
        </a:prstGeom>
        <a:solidFill>
          <a:schemeClr val="accent6">
            <a:lumMod val="20000"/>
            <a:lumOff val="80000"/>
          </a:schemeClr>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最後に、正しい金額が反映されていることを確認してください。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0</xdr:row>
          <xdr:rowOff>19050</xdr:rowOff>
        </xdr:from>
        <xdr:to>
          <xdr:col>12</xdr:col>
          <xdr:colOff>552450</xdr:colOff>
          <xdr:row>1</xdr:row>
          <xdr:rowOff>142875</xdr:rowOff>
        </xdr:to>
        <xdr:sp macro="" textlink="">
          <xdr:nvSpPr>
            <xdr:cNvPr id="31749" name="Button 5" hidden="1">
              <a:extLst>
                <a:ext uri="{63B3BB69-23CF-44E3-9099-C40C66FF867C}">
                  <a14:compatExt spid="_x0000_s3174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リスト作成</a:t>
              </a:r>
            </a:p>
          </xdr:txBody>
        </xdr:sp>
        <xdr:clientData fPrintsWithSheet="0"/>
      </xdr:twoCellAnchor>
    </mc:Choice>
    <mc:Fallback/>
  </mc:AlternateContent>
  <xdr:twoCellAnchor>
    <xdr:from>
      <xdr:col>2</xdr:col>
      <xdr:colOff>1567961</xdr:colOff>
      <xdr:row>0</xdr:row>
      <xdr:rowOff>0</xdr:rowOff>
    </xdr:from>
    <xdr:to>
      <xdr:col>6</xdr:col>
      <xdr:colOff>1033096</xdr:colOff>
      <xdr:row>3</xdr:row>
      <xdr:rowOff>102577</xdr:rowOff>
    </xdr:to>
    <xdr:sp macro="" textlink="">
      <xdr:nvSpPr>
        <xdr:cNvPr id="3" name="角丸四角形 2"/>
        <xdr:cNvSpPr/>
      </xdr:nvSpPr>
      <xdr:spPr>
        <a:xfrm>
          <a:off x="2791557" y="0"/>
          <a:ext cx="5040924" cy="6081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「別添」のシートの内容が正しければ、→の「リスト作成」ボタンを押して、</a:t>
          </a:r>
          <a:endParaRPr kumimoji="1" lang="en-US" altLang="ja-JP" sz="1200" b="1"/>
        </a:p>
        <a:p>
          <a:pPr algn="ctr"/>
          <a:r>
            <a:rPr kumimoji="1" lang="ja-JP" altLang="en-US" sz="1200" b="1"/>
            <a:t>再度各項目の内容が正しく反映しているか確認してください。</a:t>
          </a:r>
          <a:endParaRPr kumimoji="1" lang="en-US" altLang="ja-JP"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1919654</xdr:colOff>
      <xdr:row>0</xdr:row>
      <xdr:rowOff>43962</xdr:rowOff>
    </xdr:from>
    <xdr:to>
      <xdr:col>6</xdr:col>
      <xdr:colOff>949883</xdr:colOff>
      <xdr:row>3</xdr:row>
      <xdr:rowOff>37682</xdr:rowOff>
    </xdr:to>
    <xdr:sp macro="" textlink="">
      <xdr:nvSpPr>
        <xdr:cNvPr id="4" name="角丸四角形 3"/>
        <xdr:cNvSpPr/>
      </xdr:nvSpPr>
      <xdr:spPr>
        <a:xfrm>
          <a:off x="3143250" y="43962"/>
          <a:ext cx="4606018" cy="5578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全ての個票と職員表が完成したら、各項目が正しく反映しているか</a:t>
          </a:r>
          <a:endParaRPr kumimoji="1" lang="en-US" altLang="ja-JP" sz="1200" b="1"/>
        </a:p>
        <a:p>
          <a:pPr algn="ctr"/>
          <a:r>
            <a:rPr kumimoji="1" lang="ja-JP" altLang="en-US" sz="1200" b="1"/>
            <a:t>とりまとめ担当者が必ず確認してください。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153867</xdr:colOff>
      <xdr:row>23</xdr:row>
      <xdr:rowOff>212480</xdr:rowOff>
    </xdr:from>
    <xdr:to>
      <xdr:col>37</xdr:col>
      <xdr:colOff>36636</xdr:colOff>
      <xdr:row>25</xdr:row>
      <xdr:rowOff>29307</xdr:rowOff>
    </xdr:to>
    <xdr:sp macro="" textlink="">
      <xdr:nvSpPr>
        <xdr:cNvPr id="7" name="正方形/長方形 6"/>
        <xdr:cNvSpPr/>
      </xdr:nvSpPr>
      <xdr:spPr>
        <a:xfrm>
          <a:off x="5136175" y="3773365"/>
          <a:ext cx="1399442" cy="24911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153866</xdr:colOff>
      <xdr:row>27</xdr:row>
      <xdr:rowOff>7326</xdr:rowOff>
    </xdr:from>
    <xdr:to>
      <xdr:col>39</xdr:col>
      <xdr:colOff>0</xdr:colOff>
      <xdr:row>35</xdr:row>
      <xdr:rowOff>190499</xdr:rowOff>
    </xdr:to>
    <xdr:sp macro="" textlink="">
      <xdr:nvSpPr>
        <xdr:cNvPr id="8" name="正方形/長方形 7"/>
        <xdr:cNvSpPr/>
      </xdr:nvSpPr>
      <xdr:spPr>
        <a:xfrm>
          <a:off x="1164981" y="4381499"/>
          <a:ext cx="5671038" cy="170717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159727</xdr:colOff>
      <xdr:row>50</xdr:row>
      <xdr:rowOff>13188</xdr:rowOff>
    </xdr:from>
    <xdr:to>
      <xdr:col>39</xdr:col>
      <xdr:colOff>5861</xdr:colOff>
      <xdr:row>59</xdr:row>
      <xdr:rowOff>5861</xdr:rowOff>
    </xdr:to>
    <xdr:sp macro="" textlink="">
      <xdr:nvSpPr>
        <xdr:cNvPr id="9" name="正方形/長方形 8"/>
        <xdr:cNvSpPr/>
      </xdr:nvSpPr>
      <xdr:spPr>
        <a:xfrm>
          <a:off x="1170842" y="8666284"/>
          <a:ext cx="5671038" cy="170717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46</xdr:row>
      <xdr:rowOff>227136</xdr:rowOff>
    </xdr:from>
    <xdr:to>
      <xdr:col>37</xdr:col>
      <xdr:colOff>51288</xdr:colOff>
      <xdr:row>48</xdr:row>
      <xdr:rowOff>43962</xdr:rowOff>
    </xdr:to>
    <xdr:sp macro="" textlink="">
      <xdr:nvSpPr>
        <xdr:cNvPr id="10" name="正方形/長方形 9"/>
        <xdr:cNvSpPr/>
      </xdr:nvSpPr>
      <xdr:spPr>
        <a:xfrm>
          <a:off x="5150827" y="8088924"/>
          <a:ext cx="1399442" cy="24911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xdr:colOff>
      <xdr:row>15</xdr:row>
      <xdr:rowOff>219809</xdr:rowOff>
    </xdr:from>
    <xdr:to>
      <xdr:col>26</xdr:col>
      <xdr:colOff>14654</xdr:colOff>
      <xdr:row>17</xdr:row>
      <xdr:rowOff>7327</xdr:rowOff>
    </xdr:to>
    <xdr:sp macro="" textlink="">
      <xdr:nvSpPr>
        <xdr:cNvPr id="11" name="正方形/長方形 10"/>
        <xdr:cNvSpPr/>
      </xdr:nvSpPr>
      <xdr:spPr>
        <a:xfrm>
          <a:off x="4139713" y="2476501"/>
          <a:ext cx="520210" cy="24178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9</xdr:row>
      <xdr:rowOff>0</xdr:rowOff>
    </xdr:from>
    <xdr:to>
      <xdr:col>32</xdr:col>
      <xdr:colOff>14653</xdr:colOff>
      <xdr:row>9</xdr:row>
      <xdr:rowOff>249115</xdr:rowOff>
    </xdr:to>
    <xdr:sp macro="" textlink="">
      <xdr:nvSpPr>
        <xdr:cNvPr id="12" name="正方形/長方形 11"/>
        <xdr:cNvSpPr/>
      </xdr:nvSpPr>
      <xdr:spPr>
        <a:xfrm>
          <a:off x="4476750" y="1267558"/>
          <a:ext cx="1194288" cy="24911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51288</xdr:colOff>
      <xdr:row>3</xdr:row>
      <xdr:rowOff>29306</xdr:rowOff>
    </xdr:from>
    <xdr:to>
      <xdr:col>37</xdr:col>
      <xdr:colOff>153865</xdr:colOff>
      <xdr:row>7</xdr:row>
      <xdr:rowOff>43961</xdr:rowOff>
    </xdr:to>
    <xdr:sp macro="" textlink="">
      <xdr:nvSpPr>
        <xdr:cNvPr id="13" name="線吹き出し 1 (枠付き) 12"/>
        <xdr:cNvSpPr/>
      </xdr:nvSpPr>
      <xdr:spPr>
        <a:xfrm>
          <a:off x="5202115" y="402979"/>
          <a:ext cx="1450731" cy="520213"/>
        </a:xfrm>
        <a:prstGeom prst="borderCallout1">
          <a:avLst>
            <a:gd name="adj1" fmla="val 18750"/>
            <a:gd name="adj2" fmla="val -8333"/>
            <a:gd name="adj3" fmla="val 160487"/>
            <a:gd name="adj4" fmla="val -22915"/>
          </a:avLst>
        </a:prstGeom>
        <a:solidFill>
          <a:schemeClr val="accent6">
            <a:lumMod val="20000"/>
            <a:lumOff val="8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申請時点の定員を</a:t>
          </a:r>
          <a:endParaRPr kumimoji="1" lang="en-US" altLang="ja-JP" sz="1100">
            <a:solidFill>
              <a:sysClr val="windowText" lastClr="000000"/>
            </a:solidFill>
          </a:endParaRPr>
        </a:p>
        <a:p>
          <a:pPr algn="l"/>
          <a:r>
            <a:rPr kumimoji="1" lang="ja-JP" altLang="en-US" sz="1100">
              <a:solidFill>
                <a:sysClr val="windowText" lastClr="000000"/>
              </a:solidFill>
            </a:rPr>
            <a:t>記載してください。</a:t>
          </a:r>
        </a:p>
      </xdr:txBody>
    </xdr:sp>
    <xdr:clientData/>
  </xdr:twoCellAnchor>
  <xdr:twoCellAnchor>
    <xdr:from>
      <xdr:col>31</xdr:col>
      <xdr:colOff>153866</xdr:colOff>
      <xdr:row>18</xdr:row>
      <xdr:rowOff>51288</xdr:rowOff>
    </xdr:from>
    <xdr:to>
      <xdr:col>39</xdr:col>
      <xdr:colOff>131885</xdr:colOff>
      <xdr:row>23</xdr:row>
      <xdr:rowOff>131884</xdr:rowOff>
    </xdr:to>
    <xdr:sp macro="" textlink="">
      <xdr:nvSpPr>
        <xdr:cNvPr id="15" name="線吹き出し 1 (枠付き) 14"/>
        <xdr:cNvSpPr/>
      </xdr:nvSpPr>
      <xdr:spPr>
        <a:xfrm>
          <a:off x="5641731" y="2835519"/>
          <a:ext cx="1326173" cy="857250"/>
        </a:xfrm>
        <a:prstGeom prst="borderCallout1">
          <a:avLst>
            <a:gd name="adj1" fmla="val 18750"/>
            <a:gd name="adj2" fmla="val -8333"/>
            <a:gd name="adj3" fmla="val 110915"/>
            <a:gd name="adj4" fmla="val -30649"/>
          </a:avLst>
        </a:prstGeom>
        <a:solidFill>
          <a:schemeClr val="accent6">
            <a:lumMod val="20000"/>
            <a:lumOff val="8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二回目以降の申請の場合、過去に申請した累計額を記載してください。</a:t>
          </a:r>
        </a:p>
      </xdr:txBody>
    </xdr:sp>
    <xdr:clientData/>
  </xdr:twoCellAnchor>
  <xdr:twoCellAnchor>
    <xdr:from>
      <xdr:col>21</xdr:col>
      <xdr:colOff>117231</xdr:colOff>
      <xdr:row>28</xdr:row>
      <xdr:rowOff>95250</xdr:rowOff>
    </xdr:from>
    <xdr:to>
      <xdr:col>37</xdr:col>
      <xdr:colOff>153865</xdr:colOff>
      <xdr:row>30</xdr:row>
      <xdr:rowOff>14655</xdr:rowOff>
    </xdr:to>
    <xdr:sp macro="" textlink="">
      <xdr:nvSpPr>
        <xdr:cNvPr id="17" name="正方形/長方形 16"/>
        <xdr:cNvSpPr/>
      </xdr:nvSpPr>
      <xdr:spPr>
        <a:xfrm>
          <a:off x="3919904" y="4659923"/>
          <a:ext cx="2732942" cy="300405"/>
        </a:xfrm>
        <a:prstGeom prst="rect">
          <a:avLst/>
        </a:prstGeom>
        <a:solidFill>
          <a:schemeClr val="accent6">
            <a:lumMod val="20000"/>
            <a:lumOff val="8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実施予定や見込額での記載で構いません。</a:t>
          </a:r>
        </a:p>
      </xdr:txBody>
    </xdr:sp>
    <xdr:clientData/>
  </xdr:twoCellAnchor>
  <xdr:twoCellAnchor>
    <xdr:from>
      <xdr:col>19</xdr:col>
      <xdr:colOff>58615</xdr:colOff>
      <xdr:row>51</xdr:row>
      <xdr:rowOff>183173</xdr:rowOff>
    </xdr:from>
    <xdr:to>
      <xdr:col>35</xdr:col>
      <xdr:colOff>95250</xdr:colOff>
      <xdr:row>53</xdr:row>
      <xdr:rowOff>102578</xdr:rowOff>
    </xdr:to>
    <xdr:sp macro="" textlink="">
      <xdr:nvSpPr>
        <xdr:cNvPr id="18" name="正方形/長方形 17"/>
        <xdr:cNvSpPr/>
      </xdr:nvSpPr>
      <xdr:spPr>
        <a:xfrm>
          <a:off x="3524250" y="9026769"/>
          <a:ext cx="2732942" cy="300405"/>
        </a:xfrm>
        <a:prstGeom prst="rect">
          <a:avLst/>
        </a:prstGeom>
        <a:solidFill>
          <a:schemeClr val="accent6">
            <a:lumMod val="20000"/>
            <a:lumOff val="8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実施予定や見込額での記載で構いません。</a:t>
          </a:r>
        </a:p>
      </xdr:txBody>
    </xdr:sp>
    <xdr:clientData/>
  </xdr:twoCellAnchor>
  <xdr:twoCellAnchor>
    <xdr:from>
      <xdr:col>32</xdr:col>
      <xdr:colOff>0</xdr:colOff>
      <xdr:row>41</xdr:row>
      <xdr:rowOff>117230</xdr:rowOff>
    </xdr:from>
    <xdr:to>
      <xdr:col>39</xdr:col>
      <xdr:colOff>146539</xdr:colOff>
      <xdr:row>46</xdr:row>
      <xdr:rowOff>109904</xdr:rowOff>
    </xdr:to>
    <xdr:sp macro="" textlink="">
      <xdr:nvSpPr>
        <xdr:cNvPr id="19" name="線吹き出し 1 (枠付き) 18"/>
        <xdr:cNvSpPr/>
      </xdr:nvSpPr>
      <xdr:spPr>
        <a:xfrm>
          <a:off x="5656385" y="7114442"/>
          <a:ext cx="1326173" cy="857250"/>
        </a:xfrm>
        <a:prstGeom prst="borderCallout1">
          <a:avLst>
            <a:gd name="adj1" fmla="val 18750"/>
            <a:gd name="adj2" fmla="val -8333"/>
            <a:gd name="adj3" fmla="val 110915"/>
            <a:gd name="adj4" fmla="val -30649"/>
          </a:avLst>
        </a:prstGeom>
        <a:solidFill>
          <a:schemeClr val="accent6">
            <a:lumMod val="20000"/>
            <a:lumOff val="8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二回目以降の申請の場合、過去に申請した累計額を記載してください。</a:t>
          </a:r>
        </a:p>
      </xdr:txBody>
    </xdr:sp>
    <xdr:clientData/>
  </xdr:twoCellAnchor>
  <xdr:twoCellAnchor>
    <xdr:from>
      <xdr:col>8</xdr:col>
      <xdr:colOff>0</xdr:colOff>
      <xdr:row>10</xdr:row>
      <xdr:rowOff>219807</xdr:rowOff>
    </xdr:from>
    <xdr:to>
      <xdr:col>37</xdr:col>
      <xdr:colOff>65942</xdr:colOff>
      <xdr:row>12</xdr:row>
      <xdr:rowOff>14653</xdr:rowOff>
    </xdr:to>
    <xdr:sp macro="" textlink="">
      <xdr:nvSpPr>
        <xdr:cNvPr id="20" name="正方形/長方形 19"/>
        <xdr:cNvSpPr/>
      </xdr:nvSpPr>
      <xdr:spPr>
        <a:xfrm>
          <a:off x="1370135" y="1743807"/>
          <a:ext cx="5194788" cy="24911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43961</xdr:colOff>
      <xdr:row>13</xdr:row>
      <xdr:rowOff>29309</xdr:rowOff>
    </xdr:from>
    <xdr:to>
      <xdr:col>37</xdr:col>
      <xdr:colOff>146538</xdr:colOff>
      <xdr:row>16</xdr:row>
      <xdr:rowOff>117233</xdr:rowOff>
    </xdr:to>
    <xdr:sp macro="" textlink="">
      <xdr:nvSpPr>
        <xdr:cNvPr id="14" name="線吹き出し 1 (枠付き) 13"/>
        <xdr:cNvSpPr/>
      </xdr:nvSpPr>
      <xdr:spPr>
        <a:xfrm>
          <a:off x="5194788" y="2080847"/>
          <a:ext cx="1450731" cy="520213"/>
        </a:xfrm>
        <a:prstGeom prst="borderCallout1">
          <a:avLst>
            <a:gd name="adj1" fmla="val 18750"/>
            <a:gd name="adj2" fmla="val -8333"/>
            <a:gd name="adj3" fmla="val 92881"/>
            <a:gd name="adj4" fmla="val -35036"/>
          </a:avLst>
        </a:prstGeom>
        <a:solidFill>
          <a:schemeClr val="accent6">
            <a:lumMod val="20000"/>
            <a:lumOff val="8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債権譲渡されている場合、県に直接申請</a:t>
          </a:r>
        </a:p>
      </xdr:txBody>
    </xdr:sp>
    <xdr:clientData/>
  </xdr:twoCellAnchor>
  <xdr:twoCellAnchor>
    <xdr:from>
      <xdr:col>0</xdr:col>
      <xdr:colOff>124558</xdr:colOff>
      <xdr:row>8</xdr:row>
      <xdr:rowOff>73269</xdr:rowOff>
    </xdr:from>
    <xdr:to>
      <xdr:col>13</xdr:col>
      <xdr:colOff>117231</xdr:colOff>
      <xdr:row>10</xdr:row>
      <xdr:rowOff>117232</xdr:rowOff>
    </xdr:to>
    <xdr:sp macro="" textlink="">
      <xdr:nvSpPr>
        <xdr:cNvPr id="21" name="線吹き出し 1 (枠付き) 20"/>
        <xdr:cNvSpPr/>
      </xdr:nvSpPr>
      <xdr:spPr>
        <a:xfrm flipH="1">
          <a:off x="124558" y="1121019"/>
          <a:ext cx="2315308" cy="520213"/>
        </a:xfrm>
        <a:prstGeom prst="borderCallout1">
          <a:avLst>
            <a:gd name="adj1" fmla="val 18750"/>
            <a:gd name="adj2" fmla="val -8333"/>
            <a:gd name="adj3" fmla="val 106966"/>
            <a:gd name="adj4" fmla="val -26396"/>
          </a:avLst>
        </a:prstGeom>
        <a:solidFill>
          <a:schemeClr val="accent6">
            <a:lumMod val="20000"/>
            <a:lumOff val="8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在宅介護サービス事業所のみ申請できます。</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48129" name="Check Box 1" hidden="1">
              <a:extLst>
                <a:ext uri="{63B3BB69-23CF-44E3-9099-C40C66FF867C}">
                  <a14:compatExt spid="_x0000_s4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48130" name="Check Box 2" hidden="1">
              <a:extLst>
                <a:ext uri="{63B3BB69-23CF-44E3-9099-C40C66FF867C}">
                  <a14:compatExt spid="_x0000_s48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48131" name="Check Box 3" hidden="1">
              <a:extLst>
                <a:ext uri="{63B3BB69-23CF-44E3-9099-C40C66FF867C}">
                  <a14:compatExt spid="_x0000_s48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48132" name="Check Box 4" hidden="1">
              <a:extLst>
                <a:ext uri="{63B3BB69-23CF-44E3-9099-C40C66FF867C}">
                  <a14:compatExt spid="_x0000_s48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523874</xdr:rowOff>
    </xdr:from>
    <xdr:to>
      <xdr:col>3</xdr:col>
      <xdr:colOff>6804</xdr:colOff>
      <xdr:row>9</xdr:row>
      <xdr:rowOff>34018</xdr:rowOff>
    </xdr:to>
    <xdr:sp macro="" textlink="">
      <xdr:nvSpPr>
        <xdr:cNvPr id="2" name="正方形/長方形 1"/>
        <xdr:cNvSpPr/>
      </xdr:nvSpPr>
      <xdr:spPr>
        <a:xfrm>
          <a:off x="238125" y="1224642"/>
          <a:ext cx="1381125" cy="63953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251732</xdr:colOff>
      <xdr:row>4</xdr:row>
      <xdr:rowOff>503463</xdr:rowOff>
    </xdr:from>
    <xdr:to>
      <xdr:col>10</xdr:col>
      <xdr:colOff>20411</xdr:colOff>
      <xdr:row>9</xdr:row>
      <xdr:rowOff>6803</xdr:rowOff>
    </xdr:to>
    <xdr:sp macro="" textlink="">
      <xdr:nvSpPr>
        <xdr:cNvPr id="3" name="正方形/長方形 2"/>
        <xdr:cNvSpPr/>
      </xdr:nvSpPr>
      <xdr:spPr>
        <a:xfrm>
          <a:off x="4238625" y="1204231"/>
          <a:ext cx="1061357" cy="63273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428624</xdr:colOff>
      <xdr:row>7</xdr:row>
      <xdr:rowOff>142875</xdr:rowOff>
    </xdr:from>
    <xdr:to>
      <xdr:col>19</xdr:col>
      <xdr:colOff>27213</xdr:colOff>
      <xdr:row>9</xdr:row>
      <xdr:rowOff>27214</xdr:rowOff>
    </xdr:to>
    <xdr:sp macro="" textlink="">
      <xdr:nvSpPr>
        <xdr:cNvPr id="7" name="正方形/長方形 6"/>
        <xdr:cNvSpPr/>
      </xdr:nvSpPr>
      <xdr:spPr>
        <a:xfrm>
          <a:off x="10599963" y="1673679"/>
          <a:ext cx="435429" cy="18369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11</xdr:row>
      <xdr:rowOff>0</xdr:rowOff>
    </xdr:from>
    <xdr:to>
      <xdr:col>6</xdr:col>
      <xdr:colOff>625929</xdr:colOff>
      <xdr:row>13</xdr:row>
      <xdr:rowOff>34018</xdr:rowOff>
    </xdr:to>
    <xdr:sp macro="" textlink="">
      <xdr:nvSpPr>
        <xdr:cNvPr id="9" name="線吹き出し 1 (枠付き) 8"/>
        <xdr:cNvSpPr/>
      </xdr:nvSpPr>
      <xdr:spPr>
        <a:xfrm>
          <a:off x="925286" y="2129518"/>
          <a:ext cx="1884589" cy="333375"/>
        </a:xfrm>
        <a:prstGeom prst="borderCallout1">
          <a:avLst>
            <a:gd name="adj1" fmla="val 18750"/>
            <a:gd name="adj2" fmla="val -8333"/>
            <a:gd name="adj3" fmla="val -28768"/>
            <a:gd name="adj4" fmla="val -16797"/>
          </a:avLst>
        </a:prstGeom>
        <a:solidFill>
          <a:schemeClr val="accent6">
            <a:lumMod val="20000"/>
            <a:lumOff val="8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姓名の間は詰めてください。</a:t>
          </a:r>
        </a:p>
      </xdr:txBody>
    </xdr:sp>
    <xdr:clientData/>
  </xdr:twoCellAnchor>
  <xdr:twoCellAnchor>
    <xdr:from>
      <xdr:col>9</xdr:col>
      <xdr:colOff>809625</xdr:colOff>
      <xdr:row>10</xdr:row>
      <xdr:rowOff>122465</xdr:rowOff>
    </xdr:from>
    <xdr:to>
      <xdr:col>11</xdr:col>
      <xdr:colOff>1340304</xdr:colOff>
      <xdr:row>16</xdr:row>
      <xdr:rowOff>81643</xdr:rowOff>
    </xdr:to>
    <xdr:sp macro="" textlink="">
      <xdr:nvSpPr>
        <xdr:cNvPr id="10" name="線吹き出し 1 (枠付き) 9"/>
        <xdr:cNvSpPr/>
      </xdr:nvSpPr>
      <xdr:spPr>
        <a:xfrm>
          <a:off x="5061857" y="2102304"/>
          <a:ext cx="2367643" cy="857250"/>
        </a:xfrm>
        <a:prstGeom prst="borderCallout1">
          <a:avLst>
            <a:gd name="adj1" fmla="val 18750"/>
            <a:gd name="adj2" fmla="val -8333"/>
            <a:gd name="adj3" fmla="val -20831"/>
            <a:gd name="adj4" fmla="val -23403"/>
          </a:avLst>
        </a:prstGeom>
        <a:solidFill>
          <a:schemeClr val="accent6">
            <a:lumMod val="20000"/>
            <a:lumOff val="8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個票に記載の事業所名と一致させてください。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どちらかを略称にするなど不一致の場合、反映されません。</a:t>
          </a:r>
        </a:p>
      </xdr:txBody>
    </xdr:sp>
    <xdr:clientData/>
  </xdr:twoCellAnchor>
  <xdr:twoCellAnchor>
    <xdr:from>
      <xdr:col>18</xdr:col>
      <xdr:colOff>210912</xdr:colOff>
      <xdr:row>10</xdr:row>
      <xdr:rowOff>6804</xdr:rowOff>
    </xdr:from>
    <xdr:to>
      <xdr:col>20</xdr:col>
      <xdr:colOff>489335</xdr:colOff>
      <xdr:row>14</xdr:row>
      <xdr:rowOff>54429</xdr:rowOff>
    </xdr:to>
    <xdr:sp macro="" textlink="">
      <xdr:nvSpPr>
        <xdr:cNvPr id="15" name="線吹き出し 1 (枠付き) 14"/>
        <xdr:cNvSpPr/>
      </xdr:nvSpPr>
      <xdr:spPr>
        <a:xfrm>
          <a:off x="10858501" y="1986643"/>
          <a:ext cx="1326173" cy="646340"/>
        </a:xfrm>
        <a:prstGeom prst="borderCallout1">
          <a:avLst>
            <a:gd name="adj1" fmla="val 18750"/>
            <a:gd name="adj2" fmla="val -8333"/>
            <a:gd name="adj3" fmla="val -20547"/>
            <a:gd name="adj4" fmla="val -10641"/>
          </a:avLst>
        </a:prstGeom>
        <a:solidFill>
          <a:schemeClr val="accent6">
            <a:lumMod val="20000"/>
            <a:lumOff val="8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空欄の場合、同じ人が記載されている場合があります。</a:t>
          </a:r>
        </a:p>
      </xdr:txBody>
    </xdr:sp>
    <xdr:clientData/>
  </xdr:twoCellAnchor>
  <xdr:twoCellAnchor>
    <xdr:from>
      <xdr:col>6</xdr:col>
      <xdr:colOff>496661</xdr:colOff>
      <xdr:row>0</xdr:row>
      <xdr:rowOff>108857</xdr:rowOff>
    </xdr:from>
    <xdr:to>
      <xdr:col>11</xdr:col>
      <xdr:colOff>1197429</xdr:colOff>
      <xdr:row>3</xdr:row>
      <xdr:rowOff>197304</xdr:rowOff>
    </xdr:to>
    <xdr:sp macro="" textlink="">
      <xdr:nvSpPr>
        <xdr:cNvPr id="16" name="角丸四角形 15"/>
        <xdr:cNvSpPr/>
      </xdr:nvSpPr>
      <xdr:spPr>
        <a:xfrm>
          <a:off x="2680607" y="108857"/>
          <a:ext cx="4606018" cy="5578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全ての事業所の職員一覧をコピーアンドペーストして、</a:t>
          </a:r>
          <a:endParaRPr kumimoji="1" lang="en-US" altLang="ja-JP" sz="1100"/>
        </a:p>
        <a:p>
          <a:pPr algn="ctr"/>
          <a:r>
            <a:rPr kumimoji="1" lang="ja-JP" altLang="en-US" sz="1100"/>
            <a:t>ひとつの職員表にまとめてください。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abc@momo.ne.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5.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17"/>
  <sheetViews>
    <sheetView view="pageBreakPreview" zoomScaleNormal="100" zoomScaleSheetLayoutView="100" workbookViewId="0">
      <selection activeCell="C6" sqref="C6"/>
    </sheetView>
  </sheetViews>
  <sheetFormatPr defaultRowHeight="13.5"/>
  <cols>
    <col min="1" max="1" width="5.5" style="127" bestFit="1" customWidth="1"/>
    <col min="2" max="4" width="37.5" style="125" customWidth="1"/>
    <col min="5" max="5" width="4.25" style="127" customWidth="1"/>
    <col min="6" max="16384" width="9" style="127"/>
  </cols>
  <sheetData>
    <row r="1" spans="1:4" ht="6.75" customHeight="1"/>
    <row r="2" spans="1:4" ht="17.25">
      <c r="A2" s="235" t="s">
        <v>171</v>
      </c>
      <c r="B2" s="235"/>
      <c r="C2" s="235"/>
      <c r="D2" s="235"/>
    </row>
    <row r="3" spans="1:4" ht="9" customHeight="1">
      <c r="B3" s="126"/>
      <c r="C3" s="126"/>
    </row>
    <row r="4" spans="1:4" ht="14.25">
      <c r="A4" s="147" t="s">
        <v>156</v>
      </c>
      <c r="B4" s="148" t="s">
        <v>168</v>
      </c>
      <c r="C4" s="149" t="s">
        <v>157</v>
      </c>
      <c r="D4" s="149" t="s">
        <v>158</v>
      </c>
    </row>
    <row r="5" spans="1:4" ht="28.5">
      <c r="A5" s="128">
        <v>1</v>
      </c>
      <c r="B5" s="129" t="s">
        <v>169</v>
      </c>
      <c r="C5" s="130"/>
      <c r="D5" s="130"/>
    </row>
    <row r="6" spans="1:4" ht="86.25" customHeight="1">
      <c r="A6" s="128">
        <f>A5+1</f>
        <v>2</v>
      </c>
      <c r="B6" s="129"/>
      <c r="C6" s="130" t="s">
        <v>253</v>
      </c>
      <c r="D6" s="130"/>
    </row>
    <row r="7" spans="1:4" ht="163.5" customHeight="1">
      <c r="A7" s="128">
        <f t="shared" ref="A7:A16" si="0">A6+1</f>
        <v>3</v>
      </c>
      <c r="B7" s="129"/>
      <c r="C7" s="130"/>
      <c r="D7" s="130" t="s">
        <v>173</v>
      </c>
    </row>
    <row r="8" spans="1:4" ht="63.75" customHeight="1">
      <c r="A8" s="128">
        <f t="shared" si="0"/>
        <v>4</v>
      </c>
      <c r="B8" s="129"/>
      <c r="C8" s="130" t="s">
        <v>255</v>
      </c>
      <c r="D8" s="130"/>
    </row>
    <row r="9" spans="1:4" ht="153" customHeight="1">
      <c r="A9" s="128">
        <f t="shared" si="0"/>
        <v>5</v>
      </c>
      <c r="B9" s="129"/>
      <c r="C9" s="130" t="s">
        <v>254</v>
      </c>
      <c r="D9" s="150"/>
    </row>
    <row r="10" spans="1:4" ht="99.75" customHeight="1">
      <c r="A10" s="128">
        <f t="shared" si="0"/>
        <v>6</v>
      </c>
      <c r="B10" s="131"/>
      <c r="C10" s="132" t="s">
        <v>256</v>
      </c>
      <c r="D10" s="133"/>
    </row>
    <row r="11" spans="1:4" ht="72" customHeight="1">
      <c r="A11" s="128">
        <f t="shared" si="0"/>
        <v>7</v>
      </c>
      <c r="B11" s="131"/>
      <c r="C11" s="132" t="s">
        <v>257</v>
      </c>
      <c r="D11" s="133"/>
    </row>
    <row r="12" spans="1:4" ht="48.75" customHeight="1">
      <c r="A12" s="128">
        <f t="shared" si="0"/>
        <v>8</v>
      </c>
      <c r="B12" s="129"/>
      <c r="C12" s="130" t="s">
        <v>170</v>
      </c>
      <c r="D12" s="130"/>
    </row>
    <row r="13" spans="1:4" ht="166.5" customHeight="1">
      <c r="A13" s="128">
        <f t="shared" si="0"/>
        <v>9</v>
      </c>
      <c r="B13" s="129"/>
      <c r="C13" s="130" t="s">
        <v>240</v>
      </c>
      <c r="D13" s="130"/>
    </row>
    <row r="14" spans="1:4" ht="134.25" customHeight="1">
      <c r="A14" s="128">
        <f t="shared" si="0"/>
        <v>10</v>
      </c>
      <c r="B14" s="129"/>
      <c r="C14" s="130" t="s">
        <v>241</v>
      </c>
      <c r="D14" s="130"/>
    </row>
    <row r="15" spans="1:4" ht="71.25" customHeight="1">
      <c r="A15" s="128">
        <f t="shared" si="0"/>
        <v>11</v>
      </c>
      <c r="B15" s="129" t="s">
        <v>172</v>
      </c>
      <c r="C15" s="130"/>
      <c r="D15" s="130"/>
    </row>
    <row r="16" spans="1:4" ht="136.5" customHeight="1">
      <c r="A16" s="128">
        <f t="shared" si="0"/>
        <v>12</v>
      </c>
      <c r="B16" s="129" t="s">
        <v>247</v>
      </c>
      <c r="C16" s="130"/>
      <c r="D16" s="130"/>
    </row>
    <row r="17" ht="54" customHeight="1"/>
  </sheetData>
  <mergeCells count="1">
    <mergeCell ref="A2:D2"/>
  </mergeCells>
  <phoneticPr fontId="3"/>
  <printOptions horizontalCentered="1"/>
  <pageMargins left="0.51181102362204722" right="0.51181102362204722" top="0.74803149606299213" bottom="0.55118110236220474"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F49"/>
  <sheetViews>
    <sheetView showZeros="0" view="pageBreakPreview" zoomScaleNormal="120" zoomScaleSheetLayoutView="100" workbookViewId="0">
      <selection activeCell="AP14" sqref="AP14"/>
    </sheetView>
  </sheetViews>
  <sheetFormatPr defaultColWidth="2.25" defaultRowHeight="12"/>
  <cols>
    <col min="1" max="1" width="2.625" style="1" customWidth="1"/>
    <col min="2" max="16384" width="2.25" style="1"/>
  </cols>
  <sheetData>
    <row r="1" spans="1:58" ht="13.5">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115" t="s">
        <v>227</v>
      </c>
    </row>
    <row r="2" spans="1:58" ht="22.5" customHeight="1">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row>
    <row r="3" spans="1:58" ht="13.5">
      <c r="A3" s="42"/>
      <c r="B3" s="43"/>
      <c r="C3" s="44"/>
      <c r="D3" s="44"/>
      <c r="E3" s="42"/>
      <c r="F3" s="42"/>
      <c r="G3" s="42"/>
      <c r="H3" s="42"/>
      <c r="I3" s="42"/>
      <c r="J3" s="42"/>
      <c r="K3" s="42"/>
      <c r="L3" s="42"/>
      <c r="M3" s="42"/>
      <c r="N3" s="42"/>
      <c r="O3" s="42"/>
      <c r="P3" s="42"/>
      <c r="Q3" s="42"/>
      <c r="R3" s="42"/>
      <c r="S3" s="42"/>
      <c r="T3" s="42"/>
      <c r="U3" s="42"/>
      <c r="V3" s="42"/>
      <c r="W3" s="42"/>
      <c r="X3" s="42"/>
      <c r="Y3" s="42"/>
      <c r="Z3" s="42"/>
      <c r="AA3" s="42"/>
      <c r="AB3" s="184"/>
      <c r="AC3" s="179" t="s">
        <v>50</v>
      </c>
      <c r="AD3" s="255">
        <v>2</v>
      </c>
      <c r="AE3" s="255"/>
      <c r="AF3" s="185" t="s">
        <v>3</v>
      </c>
      <c r="AG3" s="255">
        <v>7</v>
      </c>
      <c r="AH3" s="255"/>
      <c r="AI3" s="185" t="s">
        <v>2</v>
      </c>
      <c r="AJ3" s="255">
        <v>31</v>
      </c>
      <c r="AK3" s="255"/>
      <c r="AL3" s="185" t="s">
        <v>1</v>
      </c>
      <c r="AM3" s="41"/>
    </row>
    <row r="4" spans="1:58" ht="45" customHeight="1">
      <c r="A4" s="42"/>
      <c r="B4" s="43"/>
      <c r="C4" s="44"/>
      <c r="D4" s="44"/>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row>
    <row r="5" spans="1:58" ht="18" customHeight="1">
      <c r="A5" s="257" t="s">
        <v>258</v>
      </c>
      <c r="B5" s="257"/>
      <c r="C5" s="257"/>
      <c r="D5" s="257"/>
      <c r="E5" s="257"/>
      <c r="F5" s="257"/>
      <c r="G5" s="257"/>
      <c r="H5" s="42"/>
      <c r="I5" s="42" t="s">
        <v>0</v>
      </c>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row>
    <row r="6" spans="1:58" ht="45" customHeight="1">
      <c r="A6" s="46"/>
      <c r="B6" s="46"/>
      <c r="C6" s="46"/>
      <c r="D6" s="46"/>
      <c r="E6" s="46"/>
      <c r="F6" s="46"/>
      <c r="G6" s="46"/>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row>
    <row r="7" spans="1:58" ht="15.75" customHeight="1">
      <c r="A7" s="115"/>
      <c r="B7" s="115"/>
      <c r="C7" s="115"/>
      <c r="D7" s="115"/>
      <c r="E7" s="115"/>
      <c r="F7" s="115"/>
      <c r="G7" s="115"/>
      <c r="H7" s="42"/>
      <c r="I7" s="42"/>
      <c r="J7" s="42"/>
      <c r="K7" s="42"/>
      <c r="L7" s="42"/>
      <c r="M7" s="42"/>
      <c r="N7" s="42"/>
      <c r="O7" s="42"/>
      <c r="P7" s="42"/>
      <c r="Q7" s="42"/>
      <c r="R7" s="42"/>
      <c r="S7" s="42"/>
      <c r="T7" s="42"/>
      <c r="U7" s="42"/>
      <c r="V7" s="42"/>
      <c r="W7" s="258" t="s">
        <v>259</v>
      </c>
      <c r="X7" s="258"/>
      <c r="Y7" s="258"/>
      <c r="Z7" s="258"/>
      <c r="AA7" s="258"/>
      <c r="AB7" s="258"/>
      <c r="AC7" s="258"/>
      <c r="AD7" s="258"/>
      <c r="AE7" s="258"/>
      <c r="AF7" s="258"/>
      <c r="AG7" s="258"/>
      <c r="AH7" s="258"/>
      <c r="AI7" s="258"/>
      <c r="AJ7" s="258"/>
      <c r="AK7" s="258"/>
      <c r="AL7" s="46"/>
      <c r="AM7" s="42"/>
    </row>
    <row r="8" spans="1:58" ht="15.75" customHeight="1">
      <c r="A8" s="46"/>
      <c r="B8" s="46"/>
      <c r="C8" s="46"/>
      <c r="D8" s="46"/>
      <c r="E8" s="46"/>
      <c r="F8" s="46"/>
      <c r="G8" s="46"/>
      <c r="H8" s="42"/>
      <c r="I8" s="42"/>
      <c r="J8" s="42"/>
      <c r="K8" s="42"/>
      <c r="L8" s="42"/>
      <c r="M8" s="42"/>
      <c r="N8" s="42"/>
      <c r="O8" s="42"/>
      <c r="P8" s="42"/>
      <c r="Q8" s="42"/>
      <c r="R8" s="42"/>
      <c r="S8" s="42"/>
      <c r="T8" s="42"/>
      <c r="U8" s="42"/>
      <c r="V8" s="42"/>
      <c r="W8" s="258" t="s">
        <v>260</v>
      </c>
      <c r="X8" s="258"/>
      <c r="Y8" s="258"/>
      <c r="Z8" s="258"/>
      <c r="AA8" s="258"/>
      <c r="AB8" s="258"/>
      <c r="AC8" s="258"/>
      <c r="AD8" s="258"/>
      <c r="AE8" s="258"/>
      <c r="AF8" s="258"/>
      <c r="AG8" s="258"/>
      <c r="AH8" s="258"/>
      <c r="AI8" s="258"/>
      <c r="AJ8" s="258"/>
      <c r="AK8" s="258"/>
      <c r="AL8" s="122"/>
      <c r="AM8" s="42"/>
    </row>
    <row r="9" spans="1:58" ht="60" customHeight="1">
      <c r="A9" s="46"/>
      <c r="B9" s="46"/>
      <c r="C9" s="46"/>
      <c r="D9" s="46"/>
      <c r="E9" s="46"/>
      <c r="F9" s="46"/>
      <c r="G9" s="46"/>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row>
    <row r="10" spans="1:58" ht="18" customHeight="1">
      <c r="A10" s="245" t="s">
        <v>92</v>
      </c>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row>
    <row r="11" spans="1:58" ht="56.25" customHeight="1">
      <c r="A11" s="42"/>
      <c r="B11" s="43"/>
      <c r="C11" s="44"/>
      <c r="D11" s="44"/>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row>
    <row r="12" spans="1:58" ht="13.5">
      <c r="A12" s="42" t="s">
        <v>93</v>
      </c>
      <c r="B12" s="43"/>
      <c r="C12" s="44"/>
      <c r="D12" s="44"/>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row>
    <row r="13" spans="1:58" ht="57" customHeight="1" thickBot="1">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row>
    <row r="14" spans="1:58" ht="14.25" thickBot="1">
      <c r="A14" s="42"/>
      <c r="B14" s="248" t="s">
        <v>198</v>
      </c>
      <c r="C14" s="248"/>
      <c r="D14" s="248"/>
      <c r="E14" s="248"/>
      <c r="F14" s="248"/>
      <c r="G14" s="248"/>
      <c r="H14" s="248"/>
      <c r="I14" s="248"/>
      <c r="J14" s="248"/>
      <c r="K14" s="249">
        <f ca="1">SUM(申請額一覧!M5:M105)</f>
        <v>1118.5</v>
      </c>
      <c r="L14" s="249"/>
      <c r="M14" s="249"/>
      <c r="N14" s="249"/>
      <c r="O14" s="249"/>
      <c r="P14" s="249"/>
      <c r="Q14" s="249"/>
      <c r="R14" s="249"/>
      <c r="S14" s="45" t="s">
        <v>193</v>
      </c>
      <c r="T14" s="45"/>
      <c r="U14" s="42"/>
      <c r="V14" s="42"/>
      <c r="W14" s="42"/>
      <c r="X14" s="42"/>
      <c r="Y14" s="42"/>
      <c r="Z14" s="42"/>
      <c r="AA14" s="42"/>
      <c r="AB14" s="42"/>
      <c r="AC14" s="42"/>
      <c r="AD14" s="42"/>
      <c r="AE14" s="42"/>
      <c r="AF14" s="42"/>
      <c r="AG14" s="42"/>
      <c r="AH14" s="42"/>
      <c r="AI14" s="42"/>
      <c r="AJ14" s="42"/>
      <c r="AK14" s="42"/>
      <c r="AL14" s="42"/>
      <c r="AM14" s="42"/>
      <c r="AP14" s="219" t="str">
        <f ca="1">IF(K14=SUM(別添!$N$5:$N$29),"○","! 別添(事業所一覧)の合計額と一致しません")</f>
        <v>○</v>
      </c>
      <c r="AQ14" s="220"/>
      <c r="AR14" s="220"/>
      <c r="AS14" s="220"/>
      <c r="AT14" s="220"/>
      <c r="AU14" s="220"/>
      <c r="AV14" s="220"/>
      <c r="AW14" s="220"/>
      <c r="AX14" s="220"/>
      <c r="AY14" s="220"/>
      <c r="AZ14" s="220"/>
      <c r="BA14" s="220"/>
      <c r="BB14" s="220"/>
      <c r="BC14" s="220"/>
      <c r="BD14" s="220"/>
      <c r="BE14" s="220"/>
      <c r="BF14" s="221"/>
    </row>
    <row r="15" spans="1:58" ht="7.5" customHeight="1">
      <c r="A15" s="42"/>
      <c r="B15" s="45"/>
      <c r="C15" s="45"/>
      <c r="D15" s="45"/>
      <c r="E15" s="45"/>
      <c r="F15" s="45"/>
      <c r="G15" s="45"/>
      <c r="H15" s="45"/>
      <c r="I15" s="45"/>
      <c r="J15" s="45"/>
      <c r="K15" s="45"/>
      <c r="L15" s="45"/>
      <c r="M15" s="45"/>
      <c r="N15" s="45"/>
      <c r="O15" s="45"/>
      <c r="P15" s="45"/>
      <c r="Q15" s="45"/>
      <c r="R15" s="45"/>
      <c r="S15" s="45"/>
      <c r="T15" s="45"/>
      <c r="U15" s="42"/>
      <c r="V15" s="42"/>
      <c r="W15" s="42"/>
      <c r="X15" s="42"/>
      <c r="Y15" s="42"/>
      <c r="Z15" s="42"/>
      <c r="AA15" s="42"/>
      <c r="AB15" s="42"/>
      <c r="AC15" s="42"/>
      <c r="AD15" s="42"/>
      <c r="AE15" s="42"/>
      <c r="AF15" s="42"/>
      <c r="AG15" s="42"/>
      <c r="AH15" s="42"/>
      <c r="AI15" s="42"/>
      <c r="AJ15" s="42"/>
      <c r="AK15" s="42"/>
      <c r="AL15" s="42"/>
      <c r="AM15" s="42"/>
    </row>
    <row r="16" spans="1:58" ht="13.5">
      <c r="A16" s="42"/>
      <c r="B16" s="178" t="s">
        <v>194</v>
      </c>
      <c r="D16" s="45"/>
      <c r="E16" s="45"/>
      <c r="F16" s="45"/>
      <c r="G16" s="45"/>
      <c r="H16" s="45"/>
      <c r="I16" s="45"/>
      <c r="L16" s="45"/>
      <c r="M16" s="45"/>
      <c r="N16" s="45"/>
      <c r="O16" s="45"/>
      <c r="P16" s="45"/>
      <c r="Q16" s="45"/>
      <c r="R16" s="45"/>
      <c r="S16" s="45"/>
      <c r="T16" s="45"/>
      <c r="U16" s="42"/>
      <c r="V16" s="42"/>
      <c r="W16" s="42"/>
      <c r="X16" s="42"/>
      <c r="Y16" s="42"/>
      <c r="Z16" s="42"/>
      <c r="AA16" s="42"/>
      <c r="AB16" s="42"/>
      <c r="AC16" s="42"/>
      <c r="AD16" s="42"/>
      <c r="AE16" s="42"/>
      <c r="AF16" s="42"/>
      <c r="AG16" s="42"/>
      <c r="AH16" s="42"/>
      <c r="AI16" s="42"/>
      <c r="AJ16" s="42"/>
      <c r="AK16" s="42"/>
      <c r="AL16" s="42"/>
      <c r="AM16" s="42"/>
    </row>
    <row r="17" spans="1:39" ht="13.5">
      <c r="A17" s="42"/>
      <c r="B17" s="45"/>
      <c r="C17" s="250" t="s">
        <v>195</v>
      </c>
      <c r="D17" s="250"/>
      <c r="E17" s="250"/>
      <c r="F17" s="250"/>
      <c r="G17" s="250"/>
      <c r="H17" s="250"/>
      <c r="I17" s="250"/>
      <c r="J17" s="250"/>
      <c r="K17" s="250"/>
      <c r="L17" s="250"/>
      <c r="M17" s="250"/>
      <c r="N17" s="250"/>
      <c r="O17" s="250"/>
      <c r="P17" s="250"/>
      <c r="Q17" s="250"/>
      <c r="R17" s="250"/>
      <c r="S17" s="250"/>
      <c r="T17" s="250"/>
      <c r="U17" s="250"/>
      <c r="V17" s="250"/>
      <c r="W17" s="250"/>
      <c r="X17" s="256">
        <f ca="1">SUM(申請額一覧!$H$5:$H$105)</f>
        <v>362</v>
      </c>
      <c r="Y17" s="256"/>
      <c r="Z17" s="256"/>
      <c r="AA17" s="256"/>
      <c r="AB17" s="256"/>
      <c r="AC17" s="42" t="s">
        <v>193</v>
      </c>
      <c r="AD17" s="42"/>
      <c r="AE17" s="42"/>
      <c r="AF17" s="42"/>
      <c r="AG17" s="42"/>
      <c r="AH17" s="42"/>
      <c r="AI17" s="42"/>
      <c r="AJ17" s="42"/>
      <c r="AK17" s="42"/>
      <c r="AL17" s="42"/>
      <c r="AM17" s="42"/>
    </row>
    <row r="18" spans="1:39" ht="13.5">
      <c r="A18" s="42"/>
      <c r="B18" s="45"/>
      <c r="C18" s="250" t="s">
        <v>84</v>
      </c>
      <c r="D18" s="250"/>
      <c r="E18" s="250"/>
      <c r="F18" s="250"/>
      <c r="G18" s="250"/>
      <c r="H18" s="250"/>
      <c r="I18" s="250"/>
      <c r="J18" s="250"/>
      <c r="K18" s="250"/>
      <c r="L18" s="250"/>
      <c r="M18" s="250"/>
      <c r="N18" s="250"/>
      <c r="O18" s="250"/>
      <c r="P18" s="250"/>
      <c r="Q18" s="250"/>
      <c r="R18" s="250"/>
      <c r="S18" s="250"/>
      <c r="T18" s="250"/>
      <c r="U18" s="250"/>
      <c r="V18" s="250"/>
      <c r="W18" s="250"/>
      <c r="X18" s="256">
        <f ca="1">SUM(申請額一覧!$J$5:$J$105)</f>
        <v>540</v>
      </c>
      <c r="Y18" s="256"/>
      <c r="Z18" s="256"/>
      <c r="AA18" s="256"/>
      <c r="AB18" s="256"/>
      <c r="AC18" s="42" t="s">
        <v>193</v>
      </c>
      <c r="AD18" s="42"/>
      <c r="AE18" s="42"/>
      <c r="AF18" s="42"/>
      <c r="AG18" s="42"/>
      <c r="AH18" s="42"/>
      <c r="AI18" s="42"/>
      <c r="AJ18" s="42"/>
      <c r="AK18" s="42"/>
      <c r="AL18" s="42"/>
      <c r="AM18" s="42"/>
    </row>
    <row r="19" spans="1:39" ht="13.5">
      <c r="A19" s="42"/>
      <c r="B19" s="45"/>
      <c r="C19" s="250" t="s">
        <v>86</v>
      </c>
      <c r="D19" s="250"/>
      <c r="E19" s="250"/>
      <c r="F19" s="250"/>
      <c r="G19" s="250"/>
      <c r="H19" s="250"/>
      <c r="I19" s="250"/>
      <c r="J19" s="250"/>
      <c r="K19" s="250"/>
      <c r="L19" s="250"/>
      <c r="M19" s="250"/>
      <c r="N19" s="250"/>
      <c r="O19" s="250"/>
      <c r="P19" s="250"/>
      <c r="Q19" s="250"/>
      <c r="R19" s="250"/>
      <c r="S19" s="250"/>
      <c r="T19" s="250"/>
      <c r="U19" s="250"/>
      <c r="V19" s="250"/>
      <c r="W19" s="250"/>
      <c r="X19" s="256">
        <f ca="1">SUM(申請額一覧!$K$5:$K$105)</f>
        <v>16.5</v>
      </c>
      <c r="Y19" s="256"/>
      <c r="Z19" s="256"/>
      <c r="AA19" s="256"/>
      <c r="AB19" s="256"/>
      <c r="AC19" s="42" t="s">
        <v>193</v>
      </c>
      <c r="AD19" s="42"/>
      <c r="AE19" s="42"/>
      <c r="AF19" s="42"/>
      <c r="AG19" s="42"/>
      <c r="AH19" s="42"/>
      <c r="AI19" s="42"/>
      <c r="AJ19" s="42"/>
      <c r="AK19" s="42"/>
      <c r="AL19" s="42"/>
      <c r="AM19" s="42"/>
    </row>
    <row r="20" spans="1:39" ht="13.5">
      <c r="A20" s="42"/>
      <c r="B20" s="45"/>
      <c r="C20" s="250" t="s">
        <v>87</v>
      </c>
      <c r="D20" s="250"/>
      <c r="E20" s="250"/>
      <c r="F20" s="250"/>
      <c r="G20" s="250"/>
      <c r="H20" s="250"/>
      <c r="I20" s="250"/>
      <c r="J20" s="250"/>
      <c r="K20" s="250"/>
      <c r="L20" s="250"/>
      <c r="M20" s="250"/>
      <c r="N20" s="250"/>
      <c r="O20" s="250"/>
      <c r="P20" s="250"/>
      <c r="Q20" s="250"/>
      <c r="R20" s="250"/>
      <c r="S20" s="250"/>
      <c r="T20" s="250"/>
      <c r="U20" s="250"/>
      <c r="V20" s="250"/>
      <c r="W20" s="250"/>
      <c r="X20" s="256">
        <f ca="1">SUM(申請額一覧!$L$5:$L$105)</f>
        <v>200</v>
      </c>
      <c r="Y20" s="256"/>
      <c r="Z20" s="256"/>
      <c r="AA20" s="256"/>
      <c r="AB20" s="256"/>
      <c r="AC20" s="42" t="s">
        <v>193</v>
      </c>
      <c r="AD20" s="42"/>
      <c r="AE20" s="42"/>
      <c r="AF20" s="42"/>
      <c r="AG20" s="42"/>
      <c r="AH20" s="42"/>
      <c r="AI20" s="42"/>
      <c r="AJ20" s="42"/>
      <c r="AK20" s="42"/>
      <c r="AL20" s="42"/>
      <c r="AM20" s="42"/>
    </row>
    <row r="21" spans="1:39">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row>
    <row r="22" spans="1:39">
      <c r="A22" s="47"/>
      <c r="B22" s="47" t="s">
        <v>199</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row>
    <row r="23" spans="1:39" ht="13.5">
      <c r="A23" s="47"/>
      <c r="B23" s="42" t="s">
        <v>251</v>
      </c>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row>
    <row r="24" spans="1:39" ht="13.5">
      <c r="A24" s="47"/>
      <c r="B24" s="42" t="s">
        <v>94</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row>
    <row r="25" spans="1:39" ht="13.5">
      <c r="A25" s="47"/>
      <c r="B25" s="47"/>
      <c r="C25" s="47"/>
      <c r="D25" s="42" t="s">
        <v>196</v>
      </c>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row>
    <row r="26" spans="1:39" ht="13.5">
      <c r="A26" s="47"/>
      <c r="B26" s="42" t="s">
        <v>197</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row>
    <row r="27" spans="1:39">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row>
    <row r="28" spans="1:39">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row>
    <row r="29" spans="1:39">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row>
    <row r="30" spans="1:39">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row>
    <row r="31" spans="1:39">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row>
    <row r="32" spans="1:39">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row>
    <row r="33" spans="1:39">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row>
    <row r="34" spans="1:39">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row>
    <row r="35" spans="1:39">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row>
    <row r="36" spans="1:39">
      <c r="A36" s="47"/>
      <c r="B36" s="47"/>
      <c r="C36" s="47"/>
      <c r="D36" s="47"/>
      <c r="E36" s="47"/>
      <c r="F36" s="47"/>
      <c r="G36" s="47"/>
      <c r="H36" s="47"/>
      <c r="I36" s="47"/>
      <c r="J36" s="47"/>
      <c r="K36" s="47"/>
      <c r="L36" s="47"/>
      <c r="M36" s="47"/>
      <c r="N36" s="47"/>
      <c r="O36" s="47"/>
      <c r="P36" s="47"/>
      <c r="Q36" s="47"/>
      <c r="R36" s="47"/>
      <c r="S36" s="47"/>
      <c r="T36" s="47" t="s">
        <v>267</v>
      </c>
      <c r="V36" s="47"/>
      <c r="W36" s="47"/>
      <c r="X36" s="47"/>
      <c r="Y36" s="47"/>
      <c r="Z36" s="47"/>
      <c r="AA36" s="47"/>
      <c r="AB36" s="47"/>
      <c r="AC36" s="47"/>
      <c r="AD36" s="47"/>
      <c r="AE36" s="47"/>
      <c r="AF36" s="47"/>
      <c r="AG36" s="47"/>
      <c r="AH36" s="47"/>
      <c r="AI36" s="47"/>
      <c r="AJ36" s="47"/>
      <c r="AK36" s="47"/>
      <c r="AL36" s="47"/>
      <c r="AM36" s="47"/>
    </row>
    <row r="37" spans="1:39" ht="6" customHeight="1">
      <c r="A37" s="47"/>
      <c r="B37" s="47"/>
      <c r="C37" s="47"/>
      <c r="D37" s="47"/>
      <c r="E37" s="47"/>
      <c r="F37" s="47"/>
      <c r="G37" s="47"/>
      <c r="H37" s="47"/>
      <c r="I37" s="47"/>
      <c r="J37" s="47"/>
      <c r="K37" s="47"/>
      <c r="L37" s="47"/>
      <c r="M37" s="47"/>
      <c r="N37" s="47"/>
      <c r="O37" s="47"/>
      <c r="P37" s="47"/>
      <c r="Q37" s="47"/>
      <c r="R37" s="47"/>
      <c r="S37" s="47"/>
      <c r="T37" s="47"/>
      <c r="X37" s="47"/>
      <c r="Z37" s="47"/>
      <c r="AA37" s="47"/>
      <c r="AB37" s="47"/>
      <c r="AC37" s="47"/>
      <c r="AD37" s="47"/>
      <c r="AE37" s="47"/>
      <c r="AF37" s="47"/>
      <c r="AG37" s="47"/>
      <c r="AH37" s="47"/>
      <c r="AI37" s="47"/>
      <c r="AJ37" s="47"/>
      <c r="AK37" s="47"/>
      <c r="AL37" s="47"/>
      <c r="AM37" s="47"/>
    </row>
    <row r="38" spans="1:39">
      <c r="A38" s="47"/>
      <c r="B38" s="47"/>
      <c r="C38" s="47"/>
      <c r="D38" s="47"/>
      <c r="E38" s="47"/>
      <c r="F38" s="47"/>
      <c r="G38" s="47"/>
      <c r="H38" s="47"/>
      <c r="I38" s="47"/>
      <c r="J38" s="47"/>
      <c r="K38" s="47"/>
      <c r="L38" s="47"/>
      <c r="M38" s="47"/>
      <c r="N38" s="47"/>
      <c r="O38" s="47"/>
      <c r="P38" s="47"/>
      <c r="Q38" s="47"/>
      <c r="R38" s="47"/>
      <c r="S38" s="47"/>
      <c r="T38" s="47"/>
      <c r="U38" s="238" t="s">
        <v>228</v>
      </c>
      <c r="V38" s="239"/>
      <c r="W38" s="239"/>
      <c r="X38" s="239"/>
      <c r="Y38" s="239"/>
      <c r="Z38" s="239"/>
      <c r="AA38" s="239"/>
      <c r="AB38" s="252"/>
      <c r="AC38" s="195" t="s">
        <v>238</v>
      </c>
      <c r="AD38" s="254" t="s">
        <v>261</v>
      </c>
      <c r="AE38" s="254"/>
      <c r="AF38" s="254"/>
      <c r="AG38" s="254"/>
      <c r="AH38" s="196"/>
      <c r="AI38" s="196"/>
      <c r="AJ38" s="196"/>
      <c r="AK38" s="197"/>
      <c r="AL38" s="47"/>
      <c r="AM38" s="47"/>
    </row>
    <row r="39" spans="1:39" ht="18" customHeight="1">
      <c r="A39" s="47"/>
      <c r="B39" s="47"/>
      <c r="C39" s="47"/>
      <c r="D39" s="47"/>
      <c r="E39" s="47"/>
      <c r="F39" s="47"/>
      <c r="G39" s="47"/>
      <c r="H39" s="47"/>
      <c r="I39" s="47"/>
      <c r="J39" s="47"/>
      <c r="K39" s="47"/>
      <c r="L39" s="47"/>
      <c r="M39" s="47"/>
      <c r="N39" s="47"/>
      <c r="O39" s="47"/>
      <c r="P39" s="47"/>
      <c r="Q39" s="47"/>
      <c r="R39" s="47"/>
      <c r="S39" s="47"/>
      <c r="T39" s="47"/>
      <c r="U39" s="240"/>
      <c r="V39" s="241"/>
      <c r="W39" s="241"/>
      <c r="X39" s="241"/>
      <c r="Y39" s="241"/>
      <c r="Z39" s="241"/>
      <c r="AA39" s="241"/>
      <c r="AB39" s="253"/>
      <c r="AC39" s="251" t="s">
        <v>262</v>
      </c>
      <c r="AD39" s="251"/>
      <c r="AE39" s="251"/>
      <c r="AF39" s="251"/>
      <c r="AG39" s="251"/>
      <c r="AH39" s="251"/>
      <c r="AI39" s="251"/>
      <c r="AJ39" s="251"/>
      <c r="AK39" s="251"/>
      <c r="AL39" s="47"/>
      <c r="AM39" s="47"/>
    </row>
    <row r="40" spans="1:39" ht="18.75" customHeight="1">
      <c r="A40" s="47"/>
      <c r="B40" s="47"/>
      <c r="C40" s="47"/>
      <c r="D40" s="47"/>
      <c r="E40" s="47"/>
      <c r="F40" s="47"/>
      <c r="G40" s="47"/>
      <c r="H40" s="47"/>
      <c r="I40" s="47"/>
      <c r="J40" s="47"/>
      <c r="K40" s="47"/>
      <c r="L40" s="47"/>
      <c r="M40" s="47"/>
      <c r="N40" s="47"/>
      <c r="O40" s="47"/>
      <c r="P40" s="47"/>
      <c r="Q40" s="47"/>
      <c r="R40" s="47"/>
      <c r="S40" s="47"/>
      <c r="T40" s="47"/>
      <c r="U40" s="246" t="s">
        <v>161</v>
      </c>
      <c r="V40" s="247"/>
      <c r="W40" s="247"/>
      <c r="X40" s="247"/>
      <c r="Y40" s="247"/>
      <c r="Z40" s="247"/>
      <c r="AA40" s="247"/>
      <c r="AB40" s="135"/>
      <c r="AC40" s="237" t="s">
        <v>263</v>
      </c>
      <c r="AD40" s="237"/>
      <c r="AE40" s="237"/>
      <c r="AF40" s="237"/>
      <c r="AG40" s="237"/>
      <c r="AH40" s="237"/>
      <c r="AI40" s="237"/>
      <c r="AJ40" s="237"/>
      <c r="AK40" s="237"/>
      <c r="AL40" s="47"/>
      <c r="AM40" s="47"/>
    </row>
    <row r="41" spans="1:39" ht="18.75" customHeight="1">
      <c r="A41" s="47"/>
      <c r="B41" s="47"/>
      <c r="C41" s="47"/>
      <c r="D41" s="47"/>
      <c r="E41" s="47"/>
      <c r="F41" s="47"/>
      <c r="G41" s="47"/>
      <c r="H41" s="47"/>
      <c r="I41" s="47"/>
      <c r="J41" s="47"/>
      <c r="K41" s="47"/>
      <c r="L41" s="47"/>
      <c r="M41" s="47"/>
      <c r="N41" s="47"/>
      <c r="O41" s="47"/>
      <c r="P41" s="47"/>
      <c r="Q41" s="47"/>
      <c r="R41" s="47"/>
      <c r="S41" s="47"/>
      <c r="T41" s="47"/>
      <c r="U41" s="246" t="s">
        <v>162</v>
      </c>
      <c r="V41" s="247"/>
      <c r="W41" s="247"/>
      <c r="X41" s="247"/>
      <c r="Y41" s="247"/>
      <c r="Z41" s="247"/>
      <c r="AA41" s="247"/>
      <c r="AB41" s="135"/>
      <c r="AC41" s="237" t="s">
        <v>264</v>
      </c>
      <c r="AD41" s="237"/>
      <c r="AE41" s="237"/>
      <c r="AF41" s="237"/>
      <c r="AG41" s="237"/>
      <c r="AH41" s="237"/>
      <c r="AI41" s="237"/>
      <c r="AJ41" s="237"/>
      <c r="AK41" s="237"/>
      <c r="AL41" s="47"/>
      <c r="AM41" s="47"/>
    </row>
    <row r="42" spans="1:39" ht="18.75" customHeight="1">
      <c r="A42" s="47"/>
      <c r="B42" s="47"/>
      <c r="C42" s="47"/>
      <c r="D42" s="47"/>
      <c r="E42" s="47"/>
      <c r="F42" s="47"/>
      <c r="G42" s="47"/>
      <c r="H42" s="47"/>
      <c r="I42" s="47"/>
      <c r="J42" s="47"/>
      <c r="K42" s="47"/>
      <c r="L42" s="47"/>
      <c r="M42" s="47"/>
      <c r="N42" s="47"/>
      <c r="O42" s="47"/>
      <c r="P42" s="47"/>
      <c r="Q42" s="47"/>
      <c r="R42" s="47"/>
      <c r="S42" s="47"/>
      <c r="T42" s="47"/>
      <c r="U42" s="238" t="s">
        <v>163</v>
      </c>
      <c r="V42" s="239"/>
      <c r="W42" s="239"/>
      <c r="X42" s="134"/>
      <c r="Y42" s="242" t="s">
        <v>160</v>
      </c>
      <c r="Z42" s="243"/>
      <c r="AA42" s="243"/>
      <c r="AB42" s="244"/>
      <c r="AC42" s="237" t="s">
        <v>265</v>
      </c>
      <c r="AD42" s="237"/>
      <c r="AE42" s="237"/>
      <c r="AF42" s="237"/>
      <c r="AG42" s="237"/>
      <c r="AH42" s="237"/>
      <c r="AI42" s="237"/>
      <c r="AJ42" s="237"/>
      <c r="AK42" s="237"/>
      <c r="AL42" s="47"/>
      <c r="AM42" s="47"/>
    </row>
    <row r="43" spans="1:39" ht="18.75" customHeight="1">
      <c r="A43" s="47"/>
      <c r="B43" s="47"/>
      <c r="C43" s="47"/>
      <c r="D43" s="47"/>
      <c r="E43" s="47"/>
      <c r="F43" s="47"/>
      <c r="G43" s="47"/>
      <c r="H43" s="47"/>
      <c r="I43" s="47"/>
      <c r="J43" s="47"/>
      <c r="K43" s="47"/>
      <c r="L43" s="47"/>
      <c r="M43" s="47"/>
      <c r="N43" s="47"/>
      <c r="O43" s="47"/>
      <c r="P43" s="47"/>
      <c r="Q43" s="47"/>
      <c r="R43" s="47"/>
      <c r="S43" s="47"/>
      <c r="T43" s="47"/>
      <c r="U43" s="240"/>
      <c r="V43" s="241"/>
      <c r="W43" s="241"/>
      <c r="X43" s="136"/>
      <c r="Y43" s="242" t="s">
        <v>164</v>
      </c>
      <c r="Z43" s="243"/>
      <c r="AA43" s="243"/>
      <c r="AB43" s="244"/>
      <c r="AC43" s="236" t="s">
        <v>266</v>
      </c>
      <c r="AD43" s="237"/>
      <c r="AE43" s="237"/>
      <c r="AF43" s="237"/>
      <c r="AG43" s="237"/>
      <c r="AH43" s="237"/>
      <c r="AI43" s="237"/>
      <c r="AJ43" s="237"/>
      <c r="AK43" s="237"/>
      <c r="AL43" s="47"/>
      <c r="AM43" s="47"/>
    </row>
    <row r="44" spans="1:39" ht="18.75" customHeight="1">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row>
    <row r="45" spans="1:39">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row>
    <row r="46" spans="1:39">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row>
    <row r="47" spans="1:39">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row>
    <row r="48" spans="1:39">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row>
    <row r="49" spans="1:39">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row>
  </sheetData>
  <mergeCells count="29">
    <mergeCell ref="AJ3:AK3"/>
    <mergeCell ref="AG3:AH3"/>
    <mergeCell ref="AD3:AE3"/>
    <mergeCell ref="C19:W19"/>
    <mergeCell ref="C20:W20"/>
    <mergeCell ref="C17:W17"/>
    <mergeCell ref="X17:AB17"/>
    <mergeCell ref="X18:AB18"/>
    <mergeCell ref="X19:AB19"/>
    <mergeCell ref="X20:AB20"/>
    <mergeCell ref="A5:G5"/>
    <mergeCell ref="W7:AK7"/>
    <mergeCell ref="W8:AK8"/>
    <mergeCell ref="AC43:AK43"/>
    <mergeCell ref="U42:W43"/>
    <mergeCell ref="Y42:AB42"/>
    <mergeCell ref="Y43:AB43"/>
    <mergeCell ref="A10:AM10"/>
    <mergeCell ref="U40:AA40"/>
    <mergeCell ref="U41:AA41"/>
    <mergeCell ref="AC40:AK40"/>
    <mergeCell ref="AC41:AK41"/>
    <mergeCell ref="AC42:AK42"/>
    <mergeCell ref="B14:J14"/>
    <mergeCell ref="K14:R14"/>
    <mergeCell ref="C18:W18"/>
    <mergeCell ref="AC39:AK39"/>
    <mergeCell ref="U38:AB39"/>
    <mergeCell ref="AD38:AG38"/>
  </mergeCells>
  <phoneticPr fontId="3"/>
  <hyperlinks>
    <hyperlink ref="AC43" r:id="rId1"/>
  </hyperlinks>
  <printOptions horizontalCentered="1"/>
  <pageMargins left="0.70866141732283472" right="0.70866141732283472" top="0.94488188976377963" bottom="0.74803149606299213" header="0.31496062992125984" footer="0.31496062992125984"/>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M104"/>
  <sheetViews>
    <sheetView showZeros="0" view="pageBreakPreview" zoomScale="130" zoomScaleNormal="100" zoomScaleSheetLayoutView="130" workbookViewId="0">
      <selection activeCell="F10" sqref="F10"/>
    </sheetView>
  </sheetViews>
  <sheetFormatPr defaultColWidth="2.25" defaultRowHeight="13.5"/>
  <cols>
    <col min="1" max="1" width="3.125" style="7" customWidth="1"/>
    <col min="2" max="2" width="12.875" style="7" customWidth="1"/>
    <col min="3" max="3" width="30.25" style="7" customWidth="1"/>
    <col min="4" max="4" width="13.875" style="7" bestFit="1" customWidth="1"/>
    <col min="5" max="5" width="8.125" style="7" bestFit="1" customWidth="1"/>
    <col min="6" max="6" width="20.875" style="7" customWidth="1"/>
    <col min="7" max="7" width="13.875" style="7" customWidth="1"/>
    <col min="8" max="8" width="7.625" style="7" customWidth="1"/>
    <col min="9" max="9" width="7.375" style="7" bestFit="1" customWidth="1"/>
    <col min="10" max="12" width="7.625" style="7" customWidth="1"/>
    <col min="13" max="13" width="9.125" style="7" customWidth="1"/>
    <col min="14" max="14" width="4.5" style="7" bestFit="1" customWidth="1"/>
    <col min="15" max="16" width="2.25" style="7"/>
    <col min="17" max="17" width="4.5" style="7" bestFit="1" customWidth="1"/>
    <col min="18" max="24" width="2.25" style="7"/>
    <col min="25" max="25" width="3.625" style="7" bestFit="1" customWidth="1"/>
    <col min="26" max="37" width="2.25" style="7"/>
    <col min="38" max="38" width="3.5" style="7" bestFit="1" customWidth="1"/>
    <col min="39" max="16384" width="2.25" style="7"/>
  </cols>
  <sheetData>
    <row r="1" spans="1:39">
      <c r="A1" s="7" t="s">
        <v>154</v>
      </c>
    </row>
    <row r="2" spans="1:39">
      <c r="A2" s="118"/>
    </row>
    <row r="3" spans="1:39">
      <c r="A3" s="267" t="s">
        <v>153</v>
      </c>
      <c r="B3" s="269" t="s">
        <v>46</v>
      </c>
      <c r="C3" s="268" t="s">
        <v>45</v>
      </c>
      <c r="D3" s="268" t="s">
        <v>4</v>
      </c>
      <c r="E3" s="270" t="s">
        <v>239</v>
      </c>
      <c r="F3" s="259" t="s">
        <v>99</v>
      </c>
      <c r="G3" s="261" t="s">
        <v>192</v>
      </c>
      <c r="H3" s="263" t="s">
        <v>148</v>
      </c>
      <c r="I3" s="263"/>
      <c r="J3" s="263"/>
      <c r="K3" s="263"/>
      <c r="L3" s="263"/>
      <c r="M3" s="264"/>
      <c r="N3" s="265" t="s">
        <v>155</v>
      </c>
    </row>
    <row r="4" spans="1:39" ht="33.75">
      <c r="A4" s="267"/>
      <c r="B4" s="261"/>
      <c r="C4" s="268"/>
      <c r="D4" s="268"/>
      <c r="E4" s="271"/>
      <c r="F4" s="260"/>
      <c r="G4" s="262"/>
      <c r="H4" s="199" t="s">
        <v>203</v>
      </c>
      <c r="I4" s="199" t="s">
        <v>151</v>
      </c>
      <c r="J4" s="199" t="s">
        <v>202</v>
      </c>
      <c r="K4" s="199" t="s">
        <v>201</v>
      </c>
      <c r="L4" s="198" t="s">
        <v>200</v>
      </c>
      <c r="M4" s="200" t="s">
        <v>48</v>
      </c>
      <c r="N4" s="266"/>
    </row>
    <row r="5" spans="1:39" ht="21" customHeight="1">
      <c r="A5" s="203">
        <f>ROW()-4</f>
        <v>1</v>
      </c>
      <c r="B5" s="186" t="s">
        <v>297</v>
      </c>
      <c r="C5" s="204" t="str">
        <f ca="1">IFERROR(VLOOKUP($B5,別添!$B$5:$G$29,2,FALSE),"")</f>
        <v>桃太郎通所介護事業所</v>
      </c>
      <c r="D5" s="202" t="str">
        <f ca="1">IFERROR(VLOOKUP($B5,別添!$B$5:$G$29,4,FALSE),"")</f>
        <v>086-xxx-yyy</v>
      </c>
      <c r="E5" s="202" t="str">
        <f ca="1">IFERROR(VLOOKUP($B5,別添!$B$5:$G$29,5,FALSE),"")</f>
        <v>700-0123</v>
      </c>
      <c r="F5" s="202" t="str">
        <f ca="1">IFERROR(VLOOKUP($B5,別添!$B$5:$G$29,6,FALSE),"")</f>
        <v>岡山県岡山市内山下2-4-6</v>
      </c>
      <c r="G5" s="186" t="str">
        <f ca="1">IF(M5&gt;0,申請書!$W$7,"")</f>
        <v>社会福祉法人桃太郎会</v>
      </c>
      <c r="H5" s="123">
        <f ca="1">SUMIFS(別添!I$5:I$29,別添!$B$5:$B$29,$B5)</f>
        <v>156</v>
      </c>
      <c r="I5" s="222" t="str">
        <f ca="1">IFERROR(IF(COUNTIFS(別添!$B$5:$B$29,B5,別添!$J$5:$J$29,"有")&gt;0,"有",""),"")</f>
        <v/>
      </c>
      <c r="J5" s="123">
        <f ca="1">SUMIFS(別添!K$5:K$29,別添!$B$5:$B$29,$B5)</f>
        <v>275</v>
      </c>
      <c r="K5" s="205">
        <f ca="1">SUMIFS(別添!L$5:L$29,別添!$B$5:$B$29,$B5)</f>
        <v>16.5</v>
      </c>
      <c r="L5" s="123">
        <f ca="1">SUMIFS(別添!M$5:M$29,別添!$B$5:$B$29,$B5)</f>
        <v>200</v>
      </c>
      <c r="M5" s="205">
        <f ca="1">SUM(H5,J5,K5,L5)</f>
        <v>647.5</v>
      </c>
      <c r="N5" s="168"/>
      <c r="Q5" s="214"/>
      <c r="R5" s="211"/>
      <c r="S5" s="211"/>
      <c r="T5" s="211"/>
      <c r="U5" s="211"/>
      <c r="V5" s="211"/>
      <c r="W5" s="211"/>
      <c r="X5" s="211"/>
      <c r="Y5" s="211"/>
      <c r="Z5" s="211"/>
      <c r="AA5" s="211"/>
      <c r="AB5" s="211"/>
      <c r="AC5" s="211"/>
      <c r="AD5" s="211"/>
      <c r="AE5" s="211"/>
      <c r="AF5" s="211"/>
      <c r="AG5" s="211"/>
      <c r="AH5" s="211"/>
      <c r="AI5" s="211"/>
      <c r="AJ5" s="212"/>
      <c r="AK5" s="212"/>
      <c r="AL5" s="212"/>
      <c r="AM5" s="212"/>
    </row>
    <row r="6" spans="1:39" ht="21" customHeight="1">
      <c r="A6" s="203">
        <f t="shared" ref="A6:A69" si="0">ROW()-4</f>
        <v>2</v>
      </c>
      <c r="B6" s="215" t="s">
        <v>299</v>
      </c>
      <c r="C6" s="204" t="str">
        <f ca="1">IFERROR(VLOOKUP($B6,別添!$B$5:$G$29,2,FALSE),"")</f>
        <v>特別養護老人ホーム○○荘</v>
      </c>
      <c r="D6" s="202" t="str">
        <f ca="1">IFERROR(VLOOKUP($B6,別添!$B$5:$G$29,4,FALSE),"")</f>
        <v>086-xxx-zzz</v>
      </c>
      <c r="E6" s="202" t="str">
        <f ca="1">IFERROR(VLOOKUP($B6,別添!$B$5:$G$29,5,FALSE),"")</f>
        <v>700-0987</v>
      </c>
      <c r="F6" s="202" t="str">
        <f ca="1">IFERROR(VLOOKUP($B6,別添!$B$5:$G$29,6,FALSE),"")</f>
        <v>岡山県岡山市中区○○</v>
      </c>
      <c r="G6" s="217" t="str">
        <f ca="1">IF(M6&gt;0,申請書!$W$7,"")</f>
        <v>社会福祉法人桃太郎会</v>
      </c>
      <c r="H6" s="123">
        <f ca="1">SUMIFS(別添!I$5:I$29,別添!$B$5:$B$29,$B6)</f>
        <v>206</v>
      </c>
      <c r="I6" s="222" t="str">
        <f ca="1">IFERROR(IF(COUNTIFS(別添!$B$5:$B$29,B6,別添!$J$5:$J$29,"有")&gt;0,"有",""),"")</f>
        <v>有</v>
      </c>
      <c r="J6" s="123">
        <f ca="1">SUMIFS(別添!K$5:K$29,別添!$B$5:$B$29,$B6)</f>
        <v>265</v>
      </c>
      <c r="K6" s="205">
        <f ca="1">SUMIFS(別添!L$5:L$29,別添!$B$5:$B$29,$B6)</f>
        <v>0</v>
      </c>
      <c r="L6" s="123">
        <f ca="1">SUMIFS(別添!M$5:M$29,別添!$B$5:$B$29,$B6)</f>
        <v>0</v>
      </c>
      <c r="M6" s="205">
        <f t="shared" ref="M6:M19" ca="1" si="1">SUM(H6,J6,K6,L6)</f>
        <v>471</v>
      </c>
      <c r="N6" s="168"/>
      <c r="Q6" s="169"/>
    </row>
    <row r="7" spans="1:39" ht="21" customHeight="1">
      <c r="A7" s="203">
        <f t="shared" si="0"/>
        <v>3</v>
      </c>
      <c r="B7" s="215" t="s">
        <v>252</v>
      </c>
      <c r="C7" s="204" t="str">
        <f ca="1">IFERROR(VLOOKUP($B7,別添!$B$5:$G$29,2,FALSE),"")</f>
        <v/>
      </c>
      <c r="D7" s="202" t="str">
        <f ca="1">IFERROR(VLOOKUP($B7,別添!$B$5:$G$29,4,FALSE),"")</f>
        <v/>
      </c>
      <c r="E7" s="202" t="str">
        <f ca="1">IFERROR(VLOOKUP($B7,別添!$B$5:$G$29,5,FALSE),"")</f>
        <v/>
      </c>
      <c r="F7" s="216" t="str">
        <f ca="1">IFERROR(VLOOKUP($B7,別添!$B$5:$G$29,6,FALSE),"")</f>
        <v/>
      </c>
      <c r="G7" s="186" t="str">
        <f ca="1">IF(M7&gt;0,申請書!$W$7,"")</f>
        <v/>
      </c>
      <c r="H7" s="218">
        <f ca="1">SUMIFS(別添!I$5:I$29,別添!$B$5:$B$29,$B7)</f>
        <v>0</v>
      </c>
      <c r="I7" s="222" t="str">
        <f ca="1">IFERROR(IF(COUNTIFS(別添!$B$5:$B$29,B7,別添!$J$5:$J$29,"有")&gt;0,"有",""),"")</f>
        <v/>
      </c>
      <c r="J7" s="123">
        <f ca="1">SUMIFS(別添!K$5:K$29,別添!$B$5:$B$29,$B7)</f>
        <v>0</v>
      </c>
      <c r="K7" s="205">
        <f ca="1">SUMIFS(別添!L$5:L$29,別添!$B$5:$B$29,$B7)</f>
        <v>0</v>
      </c>
      <c r="L7" s="123">
        <f ca="1">SUMIFS(別添!M$5:M$29,別添!$B$5:$B$29,$B7)</f>
        <v>0</v>
      </c>
      <c r="M7" s="205">
        <f t="shared" ca="1" si="1"/>
        <v>0</v>
      </c>
      <c r="N7" s="168"/>
      <c r="Q7" s="169"/>
    </row>
    <row r="8" spans="1:39" ht="21" customHeight="1">
      <c r="A8" s="203">
        <f t="shared" si="0"/>
        <v>4</v>
      </c>
      <c r="B8" s="215"/>
      <c r="C8" s="204" t="str">
        <f ca="1">IFERROR(VLOOKUP($B8,別添!$B$5:$G$29,2,FALSE),"")</f>
        <v/>
      </c>
      <c r="D8" s="202" t="str">
        <f ca="1">IFERROR(VLOOKUP($B8,別添!$B$5:$G$29,4,FALSE),"")</f>
        <v/>
      </c>
      <c r="E8" s="202" t="str">
        <f ca="1">IFERROR(VLOOKUP($B8,別添!$B$5:$G$29,5,FALSE),"")</f>
        <v/>
      </c>
      <c r="F8" s="216" t="str">
        <f ca="1">IFERROR(VLOOKUP($B8,別添!$B$5:$G$29,6,FALSE),"")</f>
        <v/>
      </c>
      <c r="G8" s="186" t="str">
        <f ca="1">IF(M8&gt;0,申請書!$W$7,"")</f>
        <v/>
      </c>
      <c r="H8" s="218">
        <f ca="1">SUMIFS(別添!I$5:I$29,別添!$B$5:$B$29,$B8)</f>
        <v>0</v>
      </c>
      <c r="I8" s="222" t="str">
        <f ca="1">IFERROR(IF(COUNTIFS(別添!$B$5:$B$29,B8,別添!$J$5:$J$29,"有")&gt;0,"有",""),"")</f>
        <v/>
      </c>
      <c r="J8" s="123">
        <f ca="1">SUMIFS(別添!K$5:K$29,別添!$B$5:$B$29,$B8)</f>
        <v>0</v>
      </c>
      <c r="K8" s="205">
        <f ca="1">SUMIFS(別添!L$5:L$29,別添!$B$5:$B$29,$B8)</f>
        <v>0</v>
      </c>
      <c r="L8" s="123">
        <f ca="1">SUMIFS(別添!M$5:M$29,別添!$B$5:$B$29,$B8)</f>
        <v>0</v>
      </c>
      <c r="M8" s="205">
        <f t="shared" ca="1" si="1"/>
        <v>0</v>
      </c>
      <c r="N8" s="168"/>
    </row>
    <row r="9" spans="1:39" ht="21" customHeight="1">
      <c r="A9" s="203">
        <f t="shared" si="0"/>
        <v>5</v>
      </c>
      <c r="B9" s="215"/>
      <c r="C9" s="204" t="str">
        <f ca="1">IFERROR(VLOOKUP($B9,別添!$B$5:$G$29,2,FALSE),"")</f>
        <v/>
      </c>
      <c r="D9" s="202" t="str">
        <f ca="1">IFERROR(VLOOKUP($B9,別添!$B$5:$G$29,4,FALSE),"")</f>
        <v/>
      </c>
      <c r="E9" s="202" t="str">
        <f ca="1">IFERROR(VLOOKUP($B9,別添!$B$5:$G$29,5,FALSE),"")</f>
        <v/>
      </c>
      <c r="F9" s="216" t="str">
        <f ca="1">IFERROR(VLOOKUP($B9,別添!$B$5:$G$29,6,FALSE),"")</f>
        <v/>
      </c>
      <c r="G9" s="186" t="str">
        <f ca="1">IF(M9&gt;0,申請書!$W$7,"")</f>
        <v/>
      </c>
      <c r="H9" s="218">
        <f ca="1">SUMIFS(別添!I$5:I$29,別添!$B$5:$B$29,$B9)</f>
        <v>0</v>
      </c>
      <c r="I9" s="222" t="str">
        <f ca="1">IFERROR(IF(COUNTIFS(別添!$B$5:$B$29,B9,別添!$J$5:$J$29,"有")&gt;0,"有",""),"")</f>
        <v/>
      </c>
      <c r="J9" s="123">
        <f ca="1">SUMIFS(別添!K$5:K$29,別添!$B$5:$B$29,$B9)</f>
        <v>0</v>
      </c>
      <c r="K9" s="205">
        <f ca="1">SUMIFS(別添!L$5:L$29,別添!$B$5:$B$29,$B9)</f>
        <v>0</v>
      </c>
      <c r="L9" s="123">
        <f ca="1">SUMIFS(別添!M$5:M$29,別添!$B$5:$B$29,$B9)</f>
        <v>0</v>
      </c>
      <c r="M9" s="205">
        <f t="shared" ca="1" si="1"/>
        <v>0</v>
      </c>
      <c r="N9" s="168"/>
      <c r="Y9" s="213"/>
    </row>
    <row r="10" spans="1:39" ht="21" customHeight="1">
      <c r="A10" s="203">
        <f t="shared" si="0"/>
        <v>6</v>
      </c>
      <c r="B10" s="215"/>
      <c r="C10" s="204" t="str">
        <f ca="1">IFERROR(VLOOKUP($B10,別添!$B$5:$G$29,2,FALSE),"")</f>
        <v/>
      </c>
      <c r="D10" s="202" t="str">
        <f ca="1">IFERROR(VLOOKUP($B10,別添!$B$5:$G$29,4,FALSE),"")</f>
        <v/>
      </c>
      <c r="E10" s="202" t="str">
        <f ca="1">IFERROR(VLOOKUP($B10,別添!$B$5:$G$29,5,FALSE),"")</f>
        <v/>
      </c>
      <c r="F10" s="216" t="str">
        <f ca="1">IFERROR(VLOOKUP($B10,別添!$B$5:$G$29,6,FALSE),"")</f>
        <v/>
      </c>
      <c r="G10" s="186" t="str">
        <f ca="1">IF(M10&gt;0,申請書!$W$7,"")</f>
        <v/>
      </c>
      <c r="H10" s="218">
        <f ca="1">SUMIFS(別添!I$5:I$29,別添!$B$5:$B$29,$B10)</f>
        <v>0</v>
      </c>
      <c r="I10" s="222" t="str">
        <f ca="1">IFERROR(IF(COUNTIFS(別添!$B$5:$B$29,B10,別添!$J$5:$J$29,"有")&gt;0,"有",""),"")</f>
        <v/>
      </c>
      <c r="J10" s="123">
        <f ca="1">SUMIFS(別添!K$5:K$29,別添!$B$5:$B$29,$B10)</f>
        <v>0</v>
      </c>
      <c r="K10" s="205">
        <f ca="1">SUMIFS(別添!L$5:L$29,別添!$B$5:$B$29,$B10)</f>
        <v>0</v>
      </c>
      <c r="L10" s="123">
        <f ca="1">SUMIFS(別添!M$5:M$29,別添!$B$5:$B$29,$B10)</f>
        <v>0</v>
      </c>
      <c r="M10" s="205">
        <f t="shared" ca="1" si="1"/>
        <v>0</v>
      </c>
      <c r="N10" s="168"/>
    </row>
    <row r="11" spans="1:39" ht="21" customHeight="1">
      <c r="A11" s="203">
        <f t="shared" si="0"/>
        <v>7</v>
      </c>
      <c r="B11" s="215"/>
      <c r="C11" s="204" t="str">
        <f ca="1">IFERROR(VLOOKUP($B11,別添!$B$5:$G$29,2,FALSE),"")</f>
        <v/>
      </c>
      <c r="D11" s="202" t="str">
        <f ca="1">IFERROR(VLOOKUP($B11,別添!$B$5:$G$29,4,FALSE),"")</f>
        <v/>
      </c>
      <c r="E11" s="202" t="str">
        <f ca="1">IFERROR(VLOOKUP($B11,別添!$B$5:$G$29,5,FALSE),"")</f>
        <v/>
      </c>
      <c r="F11" s="216" t="str">
        <f ca="1">IFERROR(VLOOKUP($B11,別添!$B$5:$G$29,6,FALSE),"")</f>
        <v/>
      </c>
      <c r="G11" s="186" t="str">
        <f ca="1">IF(M11&gt;0,申請書!$W$7,"")</f>
        <v/>
      </c>
      <c r="H11" s="218">
        <f ca="1">SUMIFS(別添!I$5:I$29,別添!$B$5:$B$29,$B11)</f>
        <v>0</v>
      </c>
      <c r="I11" s="222" t="str">
        <f ca="1">IFERROR(IF(COUNTIFS(別添!$B$5:$B$29,B11,別添!$J$5:$J$29,"有")&gt;0,"有",""),"")</f>
        <v/>
      </c>
      <c r="J11" s="123">
        <f ca="1">SUMIFS(別添!K$5:K$29,別添!$B$5:$B$29,$B11)</f>
        <v>0</v>
      </c>
      <c r="K11" s="205">
        <f ca="1">SUMIFS(別添!L$5:L$29,別添!$B$5:$B$29,$B11)</f>
        <v>0</v>
      </c>
      <c r="L11" s="123">
        <f ca="1">SUMIFS(別添!M$5:M$29,別添!$B$5:$B$29,$B11)</f>
        <v>0</v>
      </c>
      <c r="M11" s="205">
        <f t="shared" ca="1" si="1"/>
        <v>0</v>
      </c>
      <c r="N11" s="168"/>
    </row>
    <row r="12" spans="1:39" ht="21" customHeight="1">
      <c r="A12" s="203">
        <f t="shared" si="0"/>
        <v>8</v>
      </c>
      <c r="B12" s="215"/>
      <c r="C12" s="204" t="str">
        <f ca="1">IFERROR(VLOOKUP($B12,別添!$B$5:$G$29,2,FALSE),"")</f>
        <v/>
      </c>
      <c r="D12" s="202" t="str">
        <f ca="1">IFERROR(VLOOKUP($B12,別添!$B$5:$G$29,4,FALSE),"")</f>
        <v/>
      </c>
      <c r="E12" s="202" t="str">
        <f ca="1">IFERROR(VLOOKUP($B12,別添!$B$5:$G$29,5,FALSE),"")</f>
        <v/>
      </c>
      <c r="F12" s="216" t="str">
        <f ca="1">IFERROR(VLOOKUP($B12,別添!$B$5:$G$29,6,FALSE),"")</f>
        <v/>
      </c>
      <c r="G12" s="186" t="str">
        <f ca="1">IF(M12&gt;0,申請書!$W$7,"")</f>
        <v/>
      </c>
      <c r="H12" s="218">
        <f ca="1">SUMIFS(別添!I$5:I$29,別添!$B$5:$B$29,$B12)</f>
        <v>0</v>
      </c>
      <c r="I12" s="222" t="str">
        <f ca="1">IFERROR(IF(COUNTIFS(別添!$B$5:$B$29,B12,別添!$J$5:$J$29,"有")&gt;0,"有",""),"")</f>
        <v/>
      </c>
      <c r="J12" s="123">
        <f ca="1">SUMIFS(別添!K$5:K$29,別添!$B$5:$B$29,$B12)</f>
        <v>0</v>
      </c>
      <c r="K12" s="205">
        <f ca="1">SUMIFS(別添!L$5:L$29,別添!$B$5:$B$29,$B12)</f>
        <v>0</v>
      </c>
      <c r="L12" s="123">
        <f ca="1">SUMIFS(別添!M$5:M$29,別添!$B$5:$B$29,$B12)</f>
        <v>0</v>
      </c>
      <c r="M12" s="205">
        <f t="shared" ca="1" si="1"/>
        <v>0</v>
      </c>
      <c r="N12" s="168"/>
    </row>
    <row r="13" spans="1:39" ht="21" customHeight="1">
      <c r="A13" s="203">
        <f t="shared" si="0"/>
        <v>9</v>
      </c>
      <c r="B13" s="215"/>
      <c r="C13" s="204" t="str">
        <f ca="1">IFERROR(VLOOKUP($B13,別添!$B$5:$G$29,2,FALSE),"")</f>
        <v/>
      </c>
      <c r="D13" s="202" t="str">
        <f ca="1">IFERROR(VLOOKUP($B13,別添!$B$5:$G$29,4,FALSE),"")</f>
        <v/>
      </c>
      <c r="E13" s="202" t="str">
        <f ca="1">IFERROR(VLOOKUP($B13,別添!$B$5:$G$29,5,FALSE),"")</f>
        <v/>
      </c>
      <c r="F13" s="216" t="str">
        <f ca="1">IFERROR(VLOOKUP($B13,別添!$B$5:$G$29,6,FALSE),"")</f>
        <v/>
      </c>
      <c r="G13" s="186" t="str">
        <f ca="1">IF(M13&gt;0,申請書!$W$7,"")</f>
        <v/>
      </c>
      <c r="H13" s="218">
        <f ca="1">SUMIFS(別添!I$5:I$29,別添!$B$5:$B$29,$B13)</f>
        <v>0</v>
      </c>
      <c r="I13" s="222" t="str">
        <f ca="1">IFERROR(IF(COUNTIFS(別添!$B$5:$B$29,B13,別添!$J$5:$J$29,"有")&gt;0,"有",""),"")</f>
        <v/>
      </c>
      <c r="J13" s="123">
        <f ca="1">SUMIFS(別添!K$5:K$29,別添!$B$5:$B$29,$B13)</f>
        <v>0</v>
      </c>
      <c r="K13" s="205">
        <f ca="1">SUMIFS(別添!L$5:L$29,別添!$B$5:$B$29,$B13)</f>
        <v>0</v>
      </c>
      <c r="L13" s="123">
        <f ca="1">SUMIFS(別添!M$5:M$29,別添!$B$5:$B$29,$B13)</f>
        <v>0</v>
      </c>
      <c r="M13" s="205">
        <f t="shared" ca="1" si="1"/>
        <v>0</v>
      </c>
      <c r="N13" s="168"/>
    </row>
    <row r="14" spans="1:39" ht="21" customHeight="1">
      <c r="A14" s="203">
        <f t="shared" si="0"/>
        <v>10</v>
      </c>
      <c r="B14" s="215"/>
      <c r="C14" s="204" t="str">
        <f ca="1">IFERROR(VLOOKUP($B14,別添!$B$5:$G$29,2,FALSE),"")</f>
        <v/>
      </c>
      <c r="D14" s="202" t="str">
        <f ca="1">IFERROR(VLOOKUP($B14,別添!$B$5:$G$29,4,FALSE),"")</f>
        <v/>
      </c>
      <c r="E14" s="202" t="str">
        <f ca="1">IFERROR(VLOOKUP($B14,別添!$B$5:$G$29,5,FALSE),"")</f>
        <v/>
      </c>
      <c r="F14" s="216" t="str">
        <f ca="1">IFERROR(VLOOKUP($B14,別添!$B$5:$G$29,6,FALSE),"")</f>
        <v/>
      </c>
      <c r="G14" s="186" t="str">
        <f ca="1">IF(M14&gt;0,申請書!$W$7,"")</f>
        <v/>
      </c>
      <c r="H14" s="218">
        <f ca="1">SUMIFS(別添!I$5:I$29,別添!$B$5:$B$29,$B14)</f>
        <v>0</v>
      </c>
      <c r="I14" s="222" t="str">
        <f ca="1">IFERROR(IF(COUNTIFS(別添!$B$5:$B$29,B14,別添!$J$5:$J$29,"有")&gt;0,"有",""),"")</f>
        <v/>
      </c>
      <c r="J14" s="123">
        <f ca="1">SUMIFS(別添!K$5:K$29,別添!$B$5:$B$29,$B14)</f>
        <v>0</v>
      </c>
      <c r="K14" s="205">
        <f ca="1">SUMIFS(別添!L$5:L$29,別添!$B$5:$B$29,$B14)</f>
        <v>0</v>
      </c>
      <c r="L14" s="123">
        <f ca="1">SUMIFS(別添!M$5:M$29,別添!$B$5:$B$29,$B14)</f>
        <v>0</v>
      </c>
      <c r="M14" s="205">
        <f t="shared" ca="1" si="1"/>
        <v>0</v>
      </c>
      <c r="N14" s="168"/>
    </row>
    <row r="15" spans="1:39" ht="21" customHeight="1">
      <c r="A15" s="203">
        <f t="shared" si="0"/>
        <v>11</v>
      </c>
      <c r="B15" s="215"/>
      <c r="C15" s="204" t="str">
        <f ca="1">IFERROR(VLOOKUP($B15,別添!$B$5:$G$29,2,FALSE),"")</f>
        <v/>
      </c>
      <c r="D15" s="202" t="str">
        <f ca="1">IFERROR(VLOOKUP($B15,別添!$B$5:$G$29,4,FALSE),"")</f>
        <v/>
      </c>
      <c r="E15" s="202" t="str">
        <f ca="1">IFERROR(VLOOKUP($B15,別添!$B$5:$G$29,5,FALSE),"")</f>
        <v/>
      </c>
      <c r="F15" s="216" t="str">
        <f ca="1">IFERROR(VLOOKUP($B15,別添!$B$5:$G$29,6,FALSE),"")</f>
        <v/>
      </c>
      <c r="G15" s="186" t="str">
        <f ca="1">IF(M15&gt;0,申請書!$W$7,"")</f>
        <v/>
      </c>
      <c r="H15" s="218">
        <f ca="1">SUMIFS(別添!I$5:I$29,別添!$B$5:$B$29,$B15)</f>
        <v>0</v>
      </c>
      <c r="I15" s="222" t="str">
        <f ca="1">IFERROR(IF(COUNTIFS(別添!$B$5:$B$29,B15,別添!$J$5:$J$29,"有")&gt;0,"有",""),"")</f>
        <v/>
      </c>
      <c r="J15" s="123">
        <f ca="1">SUMIFS(別添!K$5:K$29,別添!$B$5:$B$29,$B15)</f>
        <v>0</v>
      </c>
      <c r="K15" s="205">
        <f ca="1">SUMIFS(別添!L$5:L$29,別添!$B$5:$B$29,$B15)</f>
        <v>0</v>
      </c>
      <c r="L15" s="123">
        <f ca="1">SUMIFS(別添!M$5:M$29,別添!$B$5:$B$29,$B15)</f>
        <v>0</v>
      </c>
      <c r="M15" s="205">
        <f t="shared" ca="1" si="1"/>
        <v>0</v>
      </c>
      <c r="N15" s="168"/>
    </row>
    <row r="16" spans="1:39" ht="21" customHeight="1">
      <c r="A16" s="203">
        <f t="shared" si="0"/>
        <v>12</v>
      </c>
      <c r="B16" s="215"/>
      <c r="C16" s="204" t="str">
        <f ca="1">IFERROR(VLOOKUP($B16,別添!$B$5:$G$29,2,FALSE),"")</f>
        <v/>
      </c>
      <c r="D16" s="202" t="str">
        <f ca="1">IFERROR(VLOOKUP($B16,別添!$B$5:$G$29,4,FALSE),"")</f>
        <v/>
      </c>
      <c r="E16" s="202" t="str">
        <f ca="1">IFERROR(VLOOKUP($B16,別添!$B$5:$G$29,5,FALSE),"")</f>
        <v/>
      </c>
      <c r="F16" s="216" t="str">
        <f ca="1">IFERROR(VLOOKUP($B16,別添!$B$5:$G$29,6,FALSE),"")</f>
        <v/>
      </c>
      <c r="G16" s="186" t="str">
        <f ca="1">IF(M16&gt;0,申請書!$W$7,"")</f>
        <v/>
      </c>
      <c r="H16" s="218">
        <f ca="1">SUMIFS(別添!I$5:I$29,別添!$B$5:$B$29,$B16)</f>
        <v>0</v>
      </c>
      <c r="I16" s="222" t="str">
        <f ca="1">IFERROR(IF(COUNTIFS(別添!$B$5:$B$29,B16,別添!$J$5:$J$29,"有")&gt;0,"有",""),"")</f>
        <v/>
      </c>
      <c r="J16" s="123">
        <f ca="1">SUMIFS(別添!K$5:K$29,別添!$B$5:$B$29,$B16)</f>
        <v>0</v>
      </c>
      <c r="K16" s="205">
        <f ca="1">SUMIFS(別添!L$5:L$29,別添!$B$5:$B$29,$B16)</f>
        <v>0</v>
      </c>
      <c r="L16" s="123">
        <f ca="1">SUMIFS(別添!M$5:M$29,別添!$B$5:$B$29,$B16)</f>
        <v>0</v>
      </c>
      <c r="M16" s="205">
        <f t="shared" ca="1" si="1"/>
        <v>0</v>
      </c>
      <c r="N16" s="168"/>
    </row>
    <row r="17" spans="1:14" ht="21" customHeight="1">
      <c r="A17" s="203">
        <f t="shared" si="0"/>
        <v>13</v>
      </c>
      <c r="B17" s="215"/>
      <c r="C17" s="204" t="str">
        <f ca="1">IFERROR(VLOOKUP($B17,別添!$B$5:$G$29,2,FALSE),"")</f>
        <v/>
      </c>
      <c r="D17" s="202" t="str">
        <f ca="1">IFERROR(VLOOKUP($B17,別添!$B$5:$G$29,4,FALSE),"")</f>
        <v/>
      </c>
      <c r="E17" s="202" t="str">
        <f ca="1">IFERROR(VLOOKUP($B17,別添!$B$5:$G$29,5,FALSE),"")</f>
        <v/>
      </c>
      <c r="F17" s="216" t="str">
        <f ca="1">IFERROR(VLOOKUP($B17,別添!$B$5:$G$29,6,FALSE),"")</f>
        <v/>
      </c>
      <c r="G17" s="186" t="str">
        <f ca="1">IF(M17&gt;0,申請書!$W$7,"")</f>
        <v/>
      </c>
      <c r="H17" s="218">
        <f ca="1">SUMIFS(別添!I$5:I$29,別添!$B$5:$B$29,$B17)</f>
        <v>0</v>
      </c>
      <c r="I17" s="222" t="str">
        <f ca="1">IFERROR(IF(COUNTIFS(別添!$B$5:$B$29,B17,別添!$J$5:$J$29,"有")&gt;0,"有",""),"")</f>
        <v/>
      </c>
      <c r="J17" s="123">
        <f ca="1">SUMIFS(別添!K$5:K$29,別添!$B$5:$B$29,$B17)</f>
        <v>0</v>
      </c>
      <c r="K17" s="205">
        <f ca="1">SUMIFS(別添!L$5:L$29,別添!$B$5:$B$29,$B17)</f>
        <v>0</v>
      </c>
      <c r="L17" s="123">
        <f ca="1">SUMIFS(別添!M$5:M$29,別添!$B$5:$B$29,$B17)</f>
        <v>0</v>
      </c>
      <c r="M17" s="205">
        <f t="shared" ca="1" si="1"/>
        <v>0</v>
      </c>
      <c r="N17" s="168"/>
    </row>
    <row r="18" spans="1:14" ht="21" customHeight="1">
      <c r="A18" s="203">
        <f t="shared" si="0"/>
        <v>14</v>
      </c>
      <c r="B18" s="215"/>
      <c r="C18" s="204" t="str">
        <f ca="1">IFERROR(VLOOKUP($B18,別添!$B$5:$G$29,2,FALSE),"")</f>
        <v/>
      </c>
      <c r="D18" s="202" t="str">
        <f ca="1">IFERROR(VLOOKUP($B18,別添!$B$5:$G$29,4,FALSE),"")</f>
        <v/>
      </c>
      <c r="E18" s="202" t="str">
        <f ca="1">IFERROR(VLOOKUP($B18,別添!$B$5:$G$29,5,FALSE),"")</f>
        <v/>
      </c>
      <c r="F18" s="216" t="str">
        <f ca="1">IFERROR(VLOOKUP($B18,別添!$B$5:$G$29,6,FALSE),"")</f>
        <v/>
      </c>
      <c r="G18" s="186" t="str">
        <f ca="1">IF(M18&gt;0,申請書!$W$7,"")</f>
        <v/>
      </c>
      <c r="H18" s="218">
        <f ca="1">SUMIFS(別添!I$5:I$29,別添!$B$5:$B$29,$B18)</f>
        <v>0</v>
      </c>
      <c r="I18" s="222" t="str">
        <f ca="1">IFERROR(IF(COUNTIFS(別添!$B$5:$B$29,B18,別添!$J$5:$J$29,"有")&gt;0,"有",""),"")</f>
        <v/>
      </c>
      <c r="J18" s="123">
        <f ca="1">SUMIFS(別添!K$5:K$29,別添!$B$5:$B$29,$B18)</f>
        <v>0</v>
      </c>
      <c r="K18" s="205">
        <f ca="1">SUMIFS(別添!L$5:L$29,別添!$B$5:$B$29,$B18)</f>
        <v>0</v>
      </c>
      <c r="L18" s="123">
        <f ca="1">SUMIFS(別添!M$5:M$29,別添!$B$5:$B$29,$B18)</f>
        <v>0</v>
      </c>
      <c r="M18" s="205">
        <f t="shared" ca="1" si="1"/>
        <v>0</v>
      </c>
      <c r="N18" s="168"/>
    </row>
    <row r="19" spans="1:14" ht="21" customHeight="1">
      <c r="A19" s="203">
        <f t="shared" si="0"/>
        <v>15</v>
      </c>
      <c r="B19" s="215"/>
      <c r="C19" s="204" t="str">
        <f ca="1">IFERROR(VLOOKUP($B19,別添!$B$5:$G$29,2,FALSE),"")</f>
        <v/>
      </c>
      <c r="D19" s="202" t="str">
        <f ca="1">IFERROR(VLOOKUP($B19,別添!$B$5:$G$29,4,FALSE),"")</f>
        <v/>
      </c>
      <c r="E19" s="202" t="str">
        <f ca="1">IFERROR(VLOOKUP($B19,別添!$B$5:$G$29,5,FALSE),"")</f>
        <v/>
      </c>
      <c r="F19" s="216" t="str">
        <f ca="1">IFERROR(VLOOKUP($B19,別添!$B$5:$G$29,6,FALSE),"")</f>
        <v/>
      </c>
      <c r="G19" s="186" t="str">
        <f ca="1">IF(M19&gt;0,申請書!$W$7,"")</f>
        <v/>
      </c>
      <c r="H19" s="218">
        <f ca="1">SUMIFS(別添!I$5:I$29,別添!$B$5:$B$29,$B19)</f>
        <v>0</v>
      </c>
      <c r="I19" s="222" t="str">
        <f ca="1">IFERROR(IF(COUNTIFS(別添!$B$5:$B$29,B19,別添!$J$5:$J$29,"有")&gt;0,"有",""),"")</f>
        <v/>
      </c>
      <c r="J19" s="123">
        <f ca="1">SUMIFS(別添!K$5:K$29,別添!$B$5:$B$29,$B19)</f>
        <v>0</v>
      </c>
      <c r="K19" s="205">
        <f ca="1">SUMIFS(別添!L$5:L$29,別添!$B$5:$B$29,$B19)</f>
        <v>0</v>
      </c>
      <c r="L19" s="123">
        <f ca="1">SUMIFS(別添!M$5:M$29,別添!$B$5:$B$29,$B19)</f>
        <v>0</v>
      </c>
      <c r="M19" s="205">
        <f t="shared" ca="1" si="1"/>
        <v>0</v>
      </c>
      <c r="N19" s="168"/>
    </row>
    <row r="20" spans="1:14" ht="21" customHeight="1">
      <c r="A20" s="203">
        <f t="shared" si="0"/>
        <v>16</v>
      </c>
      <c r="B20" s="215"/>
      <c r="C20" s="204" t="str">
        <f ca="1">IFERROR(VLOOKUP($B20,別添!$B$5:$G$29,2,FALSE),"")</f>
        <v/>
      </c>
      <c r="D20" s="202" t="str">
        <f ca="1">IFERROR(VLOOKUP($B20,別添!$B$5:$G$29,4,FALSE),"")</f>
        <v/>
      </c>
      <c r="E20" s="202" t="str">
        <f ca="1">IFERROR(VLOOKUP($B20,別添!$B$5:$G$29,5,FALSE),"")</f>
        <v/>
      </c>
      <c r="F20" s="216" t="str">
        <f ca="1">IFERROR(VLOOKUP($B20,別添!$B$5:$G$29,6,FALSE),"")</f>
        <v/>
      </c>
      <c r="G20" s="186" t="str">
        <f ca="1">IF(M20&gt;0,申請書!$W$7,"")</f>
        <v/>
      </c>
      <c r="H20" s="218">
        <f ca="1">SUMIFS(別添!I$5:I$29,別添!$B$5:$B$29,$B20)</f>
        <v>0</v>
      </c>
      <c r="I20" s="222" t="str">
        <f ca="1">IFERROR(IF(COUNTIFS(別添!$B$5:$B$29,B20,別添!$J$5:$J$29,"有")&gt;0,"有",""),"")</f>
        <v/>
      </c>
      <c r="J20" s="123">
        <f ca="1">SUMIFS(別添!K$5:K$29,別添!$B$5:$B$29,$B20)</f>
        <v>0</v>
      </c>
      <c r="K20" s="205">
        <f ca="1">SUMIFS(別添!L$5:L$29,別添!$B$5:$B$29,$B20)</f>
        <v>0</v>
      </c>
      <c r="L20" s="123">
        <f ca="1">SUMIFS(別添!M$5:M$29,別添!$B$5:$B$29,$B20)</f>
        <v>0</v>
      </c>
      <c r="M20" s="205">
        <f t="shared" ref="M20:M29" ca="1" si="2">SUM(H20,J20,K20,L20)</f>
        <v>0</v>
      </c>
      <c r="N20" s="168"/>
    </row>
    <row r="21" spans="1:14" ht="21" customHeight="1">
      <c r="A21" s="203">
        <f t="shared" si="0"/>
        <v>17</v>
      </c>
      <c r="B21" s="215"/>
      <c r="C21" s="204" t="str">
        <f ca="1">IFERROR(VLOOKUP($B21,別添!$B$5:$G$29,2,FALSE),"")</f>
        <v/>
      </c>
      <c r="D21" s="202" t="str">
        <f ca="1">IFERROR(VLOOKUP($B21,別添!$B$5:$G$29,4,FALSE),"")</f>
        <v/>
      </c>
      <c r="E21" s="202" t="str">
        <f ca="1">IFERROR(VLOOKUP($B21,別添!$B$5:$G$29,5,FALSE),"")</f>
        <v/>
      </c>
      <c r="F21" s="216" t="str">
        <f ca="1">IFERROR(VLOOKUP($B21,別添!$B$5:$G$29,6,FALSE),"")</f>
        <v/>
      </c>
      <c r="G21" s="186" t="str">
        <f ca="1">IF(M21&gt;0,申請書!$W$7,"")</f>
        <v/>
      </c>
      <c r="H21" s="218">
        <f ca="1">SUMIFS(別添!I$5:I$29,別添!$B$5:$B$29,$B21)</f>
        <v>0</v>
      </c>
      <c r="I21" s="222" t="str">
        <f ca="1">IFERROR(IF(COUNTIFS(別添!$B$5:$B$29,B21,別添!$J$5:$J$29,"有")&gt;0,"有",""),"")</f>
        <v/>
      </c>
      <c r="J21" s="123">
        <f ca="1">SUMIFS(別添!K$5:K$29,別添!$B$5:$B$29,$B21)</f>
        <v>0</v>
      </c>
      <c r="K21" s="205">
        <f ca="1">SUMIFS(別添!L$5:L$29,別添!$B$5:$B$29,$B21)</f>
        <v>0</v>
      </c>
      <c r="L21" s="123">
        <f ca="1">SUMIFS(別添!M$5:M$29,別添!$B$5:$B$29,$B21)</f>
        <v>0</v>
      </c>
      <c r="M21" s="205">
        <f t="shared" ca="1" si="2"/>
        <v>0</v>
      </c>
      <c r="N21" s="168"/>
    </row>
    <row r="22" spans="1:14" ht="21" customHeight="1">
      <c r="A22" s="203">
        <f t="shared" si="0"/>
        <v>18</v>
      </c>
      <c r="B22" s="215"/>
      <c r="C22" s="204" t="str">
        <f ca="1">IFERROR(VLOOKUP($B22,別添!$B$5:$G$29,2,FALSE),"")</f>
        <v/>
      </c>
      <c r="D22" s="202" t="str">
        <f ca="1">IFERROR(VLOOKUP($B22,別添!$B$5:$G$29,4,FALSE),"")</f>
        <v/>
      </c>
      <c r="E22" s="202" t="str">
        <f ca="1">IFERROR(VLOOKUP($B22,別添!$B$5:$G$29,5,FALSE),"")</f>
        <v/>
      </c>
      <c r="F22" s="216" t="str">
        <f ca="1">IFERROR(VLOOKUP($B22,別添!$B$5:$G$29,6,FALSE),"")</f>
        <v/>
      </c>
      <c r="G22" s="186" t="str">
        <f ca="1">IF(M22&gt;0,申請書!$W$7,"")</f>
        <v/>
      </c>
      <c r="H22" s="218">
        <f ca="1">SUMIFS(別添!I$5:I$29,別添!$B$5:$B$29,$B22)</f>
        <v>0</v>
      </c>
      <c r="I22" s="222" t="str">
        <f ca="1">IFERROR(IF(COUNTIFS(別添!$B$5:$B$29,B22,別添!$J$5:$J$29,"有")&gt;0,"有",""),"")</f>
        <v/>
      </c>
      <c r="J22" s="123">
        <f ca="1">SUMIFS(別添!K$5:K$29,別添!$B$5:$B$29,$B22)</f>
        <v>0</v>
      </c>
      <c r="K22" s="205">
        <f ca="1">SUMIFS(別添!L$5:L$29,別添!$B$5:$B$29,$B22)</f>
        <v>0</v>
      </c>
      <c r="L22" s="123">
        <f ca="1">SUMIFS(別添!M$5:M$29,別添!$B$5:$B$29,$B22)</f>
        <v>0</v>
      </c>
      <c r="M22" s="205">
        <f t="shared" ca="1" si="2"/>
        <v>0</v>
      </c>
      <c r="N22" s="168"/>
    </row>
    <row r="23" spans="1:14" ht="21" customHeight="1">
      <c r="A23" s="203">
        <f t="shared" si="0"/>
        <v>19</v>
      </c>
      <c r="B23" s="215"/>
      <c r="C23" s="204" t="str">
        <f ca="1">IFERROR(VLOOKUP($B23,別添!$B$5:$G$29,2,FALSE),"")</f>
        <v/>
      </c>
      <c r="D23" s="202" t="str">
        <f ca="1">IFERROR(VLOOKUP($B23,別添!$B$5:$G$29,4,FALSE),"")</f>
        <v/>
      </c>
      <c r="E23" s="202" t="str">
        <f ca="1">IFERROR(VLOOKUP($B23,別添!$B$5:$G$29,5,FALSE),"")</f>
        <v/>
      </c>
      <c r="F23" s="216" t="str">
        <f ca="1">IFERROR(VLOOKUP($B23,別添!$B$5:$G$29,6,FALSE),"")</f>
        <v/>
      </c>
      <c r="G23" s="186" t="str">
        <f ca="1">IF(M23&gt;0,申請書!$W$7,"")</f>
        <v/>
      </c>
      <c r="H23" s="218">
        <f ca="1">SUMIFS(別添!I$5:I$29,別添!$B$5:$B$29,$B23)</f>
        <v>0</v>
      </c>
      <c r="I23" s="222" t="str">
        <f ca="1">IFERROR(IF(COUNTIFS(別添!$B$5:$B$29,B23,別添!$J$5:$J$29,"有")&gt;0,"有",""),"")</f>
        <v/>
      </c>
      <c r="J23" s="123">
        <f ca="1">SUMIFS(別添!K$5:K$29,別添!$B$5:$B$29,$B23)</f>
        <v>0</v>
      </c>
      <c r="K23" s="205">
        <f ca="1">SUMIFS(別添!L$5:L$29,別添!$B$5:$B$29,$B23)</f>
        <v>0</v>
      </c>
      <c r="L23" s="123">
        <f ca="1">SUMIFS(別添!M$5:M$29,別添!$B$5:$B$29,$B23)</f>
        <v>0</v>
      </c>
      <c r="M23" s="205">
        <f t="shared" ca="1" si="2"/>
        <v>0</v>
      </c>
      <c r="N23" s="168"/>
    </row>
    <row r="24" spans="1:14" ht="21" customHeight="1">
      <c r="A24" s="203">
        <f t="shared" si="0"/>
        <v>20</v>
      </c>
      <c r="B24" s="215"/>
      <c r="C24" s="204" t="str">
        <f ca="1">IFERROR(VLOOKUP($B24,別添!$B$5:$G$29,2,FALSE),"")</f>
        <v/>
      </c>
      <c r="D24" s="202" t="str">
        <f ca="1">IFERROR(VLOOKUP($B24,別添!$B$5:$G$29,4,FALSE),"")</f>
        <v/>
      </c>
      <c r="E24" s="202" t="str">
        <f ca="1">IFERROR(VLOOKUP($B24,別添!$B$5:$G$29,5,FALSE),"")</f>
        <v/>
      </c>
      <c r="F24" s="216" t="str">
        <f ca="1">IFERROR(VLOOKUP($B24,別添!$B$5:$G$29,6,FALSE),"")</f>
        <v/>
      </c>
      <c r="G24" s="186" t="str">
        <f ca="1">IF(M24&gt;0,申請書!$W$7,"")</f>
        <v/>
      </c>
      <c r="H24" s="218">
        <f ca="1">SUMIFS(別添!I$5:I$29,別添!$B$5:$B$29,$B24)</f>
        <v>0</v>
      </c>
      <c r="I24" s="222" t="str">
        <f ca="1">IFERROR(IF(COUNTIFS(別添!$B$5:$B$29,B24,別添!$J$5:$J$29,"有")&gt;0,"有",""),"")</f>
        <v/>
      </c>
      <c r="J24" s="123">
        <f ca="1">SUMIFS(別添!K$5:K$29,別添!$B$5:$B$29,$B24)</f>
        <v>0</v>
      </c>
      <c r="K24" s="205">
        <f ca="1">SUMIFS(別添!L$5:L$29,別添!$B$5:$B$29,$B24)</f>
        <v>0</v>
      </c>
      <c r="L24" s="123">
        <f ca="1">SUMIFS(別添!M$5:M$29,別添!$B$5:$B$29,$B24)</f>
        <v>0</v>
      </c>
      <c r="M24" s="205">
        <f t="shared" ca="1" si="2"/>
        <v>0</v>
      </c>
      <c r="N24" s="168"/>
    </row>
    <row r="25" spans="1:14" ht="21" customHeight="1">
      <c r="A25" s="203">
        <f t="shared" si="0"/>
        <v>21</v>
      </c>
      <c r="B25" s="215"/>
      <c r="C25" s="204" t="str">
        <f ca="1">IFERROR(VLOOKUP($B25,別添!$B$5:$G$29,2,FALSE),"")</f>
        <v/>
      </c>
      <c r="D25" s="202" t="str">
        <f ca="1">IFERROR(VLOOKUP($B25,別添!$B$5:$G$29,4,FALSE),"")</f>
        <v/>
      </c>
      <c r="E25" s="202" t="str">
        <f ca="1">IFERROR(VLOOKUP($B25,別添!$B$5:$G$29,5,FALSE),"")</f>
        <v/>
      </c>
      <c r="F25" s="216" t="str">
        <f ca="1">IFERROR(VLOOKUP($B25,別添!$B$5:$G$29,6,FALSE),"")</f>
        <v/>
      </c>
      <c r="G25" s="186" t="str">
        <f ca="1">IF(M25&gt;0,申請書!$W$7,"")</f>
        <v/>
      </c>
      <c r="H25" s="218">
        <f ca="1">SUMIFS(別添!I$5:I$29,別添!$B$5:$B$29,$B25)</f>
        <v>0</v>
      </c>
      <c r="I25" s="222" t="str">
        <f ca="1">IFERROR(IF(COUNTIFS(別添!$B$5:$B$29,B25,別添!$J$5:$J$29,"有")&gt;0,"有",""),"")</f>
        <v/>
      </c>
      <c r="J25" s="123">
        <f ca="1">SUMIFS(別添!K$5:K$29,別添!$B$5:$B$29,$B25)</f>
        <v>0</v>
      </c>
      <c r="K25" s="205">
        <f ca="1">SUMIFS(別添!L$5:L$29,別添!$B$5:$B$29,$B25)</f>
        <v>0</v>
      </c>
      <c r="L25" s="123">
        <f ca="1">SUMIFS(別添!M$5:M$29,別添!$B$5:$B$29,$B25)</f>
        <v>0</v>
      </c>
      <c r="M25" s="205">
        <f t="shared" ca="1" si="2"/>
        <v>0</v>
      </c>
      <c r="N25" s="168"/>
    </row>
    <row r="26" spans="1:14" ht="21" customHeight="1">
      <c r="A26" s="203">
        <f t="shared" si="0"/>
        <v>22</v>
      </c>
      <c r="B26" s="215"/>
      <c r="C26" s="204" t="str">
        <f ca="1">IFERROR(VLOOKUP($B26,別添!$B$5:$G$29,2,FALSE),"")</f>
        <v/>
      </c>
      <c r="D26" s="202" t="str">
        <f ca="1">IFERROR(VLOOKUP($B26,別添!$B$5:$G$29,4,FALSE),"")</f>
        <v/>
      </c>
      <c r="E26" s="202" t="str">
        <f ca="1">IFERROR(VLOOKUP($B26,別添!$B$5:$G$29,5,FALSE),"")</f>
        <v/>
      </c>
      <c r="F26" s="216" t="str">
        <f ca="1">IFERROR(VLOOKUP($B26,別添!$B$5:$G$29,6,FALSE),"")</f>
        <v/>
      </c>
      <c r="G26" s="186" t="str">
        <f ca="1">IF(M26&gt;0,申請書!$W$7,"")</f>
        <v/>
      </c>
      <c r="H26" s="218">
        <f ca="1">SUMIFS(別添!I$5:I$29,別添!$B$5:$B$29,$B26)</f>
        <v>0</v>
      </c>
      <c r="I26" s="222" t="str">
        <f ca="1">IFERROR(IF(COUNTIFS(別添!$B$5:$B$29,B26,別添!$J$5:$J$29,"有")&gt;0,"有",""),"")</f>
        <v/>
      </c>
      <c r="J26" s="123">
        <f ca="1">SUMIFS(別添!K$5:K$29,別添!$B$5:$B$29,$B26)</f>
        <v>0</v>
      </c>
      <c r="K26" s="205">
        <f ca="1">SUMIFS(別添!L$5:L$29,別添!$B$5:$B$29,$B26)</f>
        <v>0</v>
      </c>
      <c r="L26" s="123">
        <f ca="1">SUMIFS(別添!M$5:M$29,別添!$B$5:$B$29,$B26)</f>
        <v>0</v>
      </c>
      <c r="M26" s="205">
        <f t="shared" ca="1" si="2"/>
        <v>0</v>
      </c>
      <c r="N26" s="168"/>
    </row>
    <row r="27" spans="1:14" ht="21" customHeight="1">
      <c r="A27" s="203">
        <f t="shared" si="0"/>
        <v>23</v>
      </c>
      <c r="B27" s="215"/>
      <c r="C27" s="204" t="str">
        <f ca="1">IFERROR(VLOOKUP($B27,別添!$B$5:$G$29,2,FALSE),"")</f>
        <v/>
      </c>
      <c r="D27" s="202" t="str">
        <f ca="1">IFERROR(VLOOKUP($B27,別添!$B$5:$G$29,4,FALSE),"")</f>
        <v/>
      </c>
      <c r="E27" s="202" t="str">
        <f ca="1">IFERROR(VLOOKUP($B27,別添!$B$5:$G$29,5,FALSE),"")</f>
        <v/>
      </c>
      <c r="F27" s="216" t="str">
        <f ca="1">IFERROR(VLOOKUP($B27,別添!$B$5:$G$29,6,FALSE),"")</f>
        <v/>
      </c>
      <c r="G27" s="186" t="str">
        <f ca="1">IF(M27&gt;0,申請書!$W$7,"")</f>
        <v/>
      </c>
      <c r="H27" s="218">
        <f ca="1">SUMIFS(別添!I$5:I$29,別添!$B$5:$B$29,$B27)</f>
        <v>0</v>
      </c>
      <c r="I27" s="222" t="str">
        <f ca="1">IFERROR(IF(COUNTIFS(別添!$B$5:$B$29,B27,別添!$J$5:$J$29,"有")&gt;0,"有",""),"")</f>
        <v/>
      </c>
      <c r="J27" s="123">
        <f ca="1">SUMIFS(別添!K$5:K$29,別添!$B$5:$B$29,$B27)</f>
        <v>0</v>
      </c>
      <c r="K27" s="205">
        <f ca="1">SUMIFS(別添!L$5:L$29,別添!$B$5:$B$29,$B27)</f>
        <v>0</v>
      </c>
      <c r="L27" s="123">
        <f ca="1">SUMIFS(別添!M$5:M$29,別添!$B$5:$B$29,$B27)</f>
        <v>0</v>
      </c>
      <c r="M27" s="205">
        <f t="shared" ca="1" si="2"/>
        <v>0</v>
      </c>
      <c r="N27" s="168"/>
    </row>
    <row r="28" spans="1:14" ht="21" customHeight="1">
      <c r="A28" s="203">
        <f t="shared" si="0"/>
        <v>24</v>
      </c>
      <c r="B28" s="215"/>
      <c r="C28" s="204" t="str">
        <f ca="1">IFERROR(VLOOKUP($B28,別添!$B$5:$G$29,2,FALSE),"")</f>
        <v/>
      </c>
      <c r="D28" s="202" t="str">
        <f ca="1">IFERROR(VLOOKUP($B28,別添!$B$5:$G$29,4,FALSE),"")</f>
        <v/>
      </c>
      <c r="E28" s="202" t="str">
        <f ca="1">IFERROR(VLOOKUP($B28,別添!$B$5:$G$29,5,FALSE),"")</f>
        <v/>
      </c>
      <c r="F28" s="216" t="str">
        <f ca="1">IFERROR(VLOOKUP($B28,別添!$B$5:$G$29,6,FALSE),"")</f>
        <v/>
      </c>
      <c r="G28" s="186" t="str">
        <f ca="1">IF(M28&gt;0,申請書!$W$7,"")</f>
        <v/>
      </c>
      <c r="H28" s="218">
        <f ca="1">SUMIFS(別添!I$5:I$29,別添!$B$5:$B$29,$B28)</f>
        <v>0</v>
      </c>
      <c r="I28" s="222" t="str">
        <f ca="1">IFERROR(IF(COUNTIFS(別添!$B$5:$B$29,B28,別添!$J$5:$J$29,"有")&gt;0,"有",""),"")</f>
        <v/>
      </c>
      <c r="J28" s="123">
        <f ca="1">SUMIFS(別添!K$5:K$29,別添!$B$5:$B$29,$B28)</f>
        <v>0</v>
      </c>
      <c r="K28" s="205">
        <f ca="1">SUMIFS(別添!L$5:L$29,別添!$B$5:$B$29,$B28)</f>
        <v>0</v>
      </c>
      <c r="L28" s="123">
        <f ca="1">SUMIFS(別添!M$5:M$29,別添!$B$5:$B$29,$B28)</f>
        <v>0</v>
      </c>
      <c r="M28" s="205">
        <f t="shared" ca="1" si="2"/>
        <v>0</v>
      </c>
      <c r="N28" s="168"/>
    </row>
    <row r="29" spans="1:14" ht="21" customHeight="1">
      <c r="A29" s="203">
        <f t="shared" si="0"/>
        <v>25</v>
      </c>
      <c r="B29" s="215"/>
      <c r="C29" s="204" t="str">
        <f ca="1">IFERROR(VLOOKUP($B29,別添!$B$5:$G$29,2,FALSE),"")</f>
        <v/>
      </c>
      <c r="D29" s="202" t="str">
        <f ca="1">IFERROR(VLOOKUP($B29,別添!$B$5:$G$29,4,FALSE),"")</f>
        <v/>
      </c>
      <c r="E29" s="202" t="str">
        <f ca="1">IFERROR(VLOOKUP($B29,別添!$B$5:$G$29,5,FALSE),"")</f>
        <v/>
      </c>
      <c r="F29" s="216" t="str">
        <f ca="1">IFERROR(VLOOKUP($B29,別添!$B$5:$G$29,6,FALSE),"")</f>
        <v/>
      </c>
      <c r="G29" s="186" t="str">
        <f ca="1">IF(M29&gt;0,申請書!$W$7,"")</f>
        <v/>
      </c>
      <c r="H29" s="218">
        <f ca="1">SUMIFS(別添!I$5:I$29,別添!$B$5:$B$29,$B29)</f>
        <v>0</v>
      </c>
      <c r="I29" s="222" t="str">
        <f ca="1">IFERROR(IF(COUNTIFS(別添!$B$5:$B$29,B29,別添!$J$5:$J$29,"有")&gt;0,"有",""),"")</f>
        <v/>
      </c>
      <c r="J29" s="123">
        <f ca="1">SUMIFS(別添!K$5:K$29,別添!$B$5:$B$29,$B29)</f>
        <v>0</v>
      </c>
      <c r="K29" s="205">
        <f ca="1">SUMIFS(別添!L$5:L$29,別添!$B$5:$B$29,$B29)</f>
        <v>0</v>
      </c>
      <c r="L29" s="123">
        <f ca="1">SUMIFS(別添!M$5:M$29,別添!$B$5:$B$29,$B29)</f>
        <v>0</v>
      </c>
      <c r="M29" s="205">
        <f t="shared" ca="1" si="2"/>
        <v>0</v>
      </c>
      <c r="N29" s="168"/>
    </row>
    <row r="30" spans="1:14" ht="21" customHeight="1">
      <c r="A30" s="203">
        <f t="shared" si="0"/>
        <v>26</v>
      </c>
      <c r="B30" s="215"/>
      <c r="C30" s="204" t="str">
        <f ca="1">IFERROR(VLOOKUP($B30,別添!$B$5:$G$29,2,FALSE),"")</f>
        <v/>
      </c>
      <c r="D30" s="202" t="str">
        <f ca="1">IFERROR(VLOOKUP($B30,別添!$B$5:$G$29,4,FALSE),"")</f>
        <v/>
      </c>
      <c r="E30" s="202" t="str">
        <f ca="1">IFERROR(VLOOKUP($B30,別添!$B$5:$G$29,5,FALSE),"")</f>
        <v/>
      </c>
      <c r="F30" s="216" t="str">
        <f ca="1">IFERROR(VLOOKUP($B30,別添!$B$5:$G$29,6,FALSE),"")</f>
        <v/>
      </c>
      <c r="G30" s="186" t="str">
        <f ca="1">IF(M30&gt;0,申請書!$W$7,"")</f>
        <v/>
      </c>
      <c r="H30" s="218">
        <f ca="1">SUMIFS(別添!I$5:I$29,別添!$B$5:$B$29,$B30)</f>
        <v>0</v>
      </c>
      <c r="I30" s="222" t="str">
        <f ca="1">IFERROR(IF(COUNTIFS(別添!$B$5:$B$29,B30,別添!$J$5:$J$29,"有")&gt;0,"有",""),"")</f>
        <v/>
      </c>
      <c r="J30" s="123">
        <f ca="1">SUMIFS(別添!K$5:K$29,別添!$B$5:$B$29,$B30)</f>
        <v>0</v>
      </c>
      <c r="K30" s="205">
        <f ca="1">SUMIFS(別添!L$5:L$29,別添!$B$5:$B$29,$B30)</f>
        <v>0</v>
      </c>
      <c r="L30" s="123">
        <f ca="1">SUMIFS(別添!M$5:M$29,別添!$B$5:$B$29,$B30)</f>
        <v>0</v>
      </c>
      <c r="M30" s="205">
        <f t="shared" ref="M30:M93" ca="1" si="3">SUM(H30,J30,K30,L30)</f>
        <v>0</v>
      </c>
      <c r="N30" s="168"/>
    </row>
    <row r="31" spans="1:14" ht="21" customHeight="1">
      <c r="A31" s="203">
        <f t="shared" si="0"/>
        <v>27</v>
      </c>
      <c r="B31" s="215"/>
      <c r="C31" s="204" t="str">
        <f ca="1">IFERROR(VLOOKUP($B31,別添!$B$5:$G$29,2,FALSE),"")</f>
        <v/>
      </c>
      <c r="D31" s="202" t="str">
        <f ca="1">IFERROR(VLOOKUP($B31,別添!$B$5:$G$29,4,FALSE),"")</f>
        <v/>
      </c>
      <c r="E31" s="202" t="str">
        <f ca="1">IFERROR(VLOOKUP($B31,別添!$B$5:$G$29,5,FALSE),"")</f>
        <v/>
      </c>
      <c r="F31" s="216" t="str">
        <f ca="1">IFERROR(VLOOKUP($B31,別添!$B$5:$G$29,6,FALSE),"")</f>
        <v/>
      </c>
      <c r="G31" s="186" t="str">
        <f ca="1">IF(M31&gt;0,申請書!$W$7,"")</f>
        <v/>
      </c>
      <c r="H31" s="218">
        <f ca="1">SUMIFS(別添!I$5:I$29,別添!$B$5:$B$29,$B31)</f>
        <v>0</v>
      </c>
      <c r="I31" s="222" t="str">
        <f ca="1">IFERROR(IF(COUNTIFS(別添!$B$5:$B$29,B31,別添!$J$5:$J$29,"有")&gt;0,"有",""),"")</f>
        <v/>
      </c>
      <c r="J31" s="123">
        <f ca="1">SUMIFS(別添!K$5:K$29,別添!$B$5:$B$29,$B31)</f>
        <v>0</v>
      </c>
      <c r="K31" s="205">
        <f ca="1">SUMIFS(別添!L$5:L$29,別添!$B$5:$B$29,$B31)</f>
        <v>0</v>
      </c>
      <c r="L31" s="123">
        <f ca="1">SUMIFS(別添!M$5:M$29,別添!$B$5:$B$29,$B31)</f>
        <v>0</v>
      </c>
      <c r="M31" s="205">
        <f t="shared" ca="1" si="3"/>
        <v>0</v>
      </c>
      <c r="N31" s="168"/>
    </row>
    <row r="32" spans="1:14" ht="21" customHeight="1">
      <c r="A32" s="203">
        <f t="shared" si="0"/>
        <v>28</v>
      </c>
      <c r="B32" s="215"/>
      <c r="C32" s="204" t="str">
        <f ca="1">IFERROR(VLOOKUP($B32,別添!$B$5:$G$29,2,FALSE),"")</f>
        <v/>
      </c>
      <c r="D32" s="202" t="str">
        <f ca="1">IFERROR(VLOOKUP($B32,別添!$B$5:$G$29,4,FALSE),"")</f>
        <v/>
      </c>
      <c r="E32" s="202" t="str">
        <f ca="1">IFERROR(VLOOKUP($B32,別添!$B$5:$G$29,5,FALSE),"")</f>
        <v/>
      </c>
      <c r="F32" s="216" t="str">
        <f ca="1">IFERROR(VLOOKUP($B32,別添!$B$5:$G$29,6,FALSE),"")</f>
        <v/>
      </c>
      <c r="G32" s="186" t="str">
        <f ca="1">IF(M32&gt;0,申請書!$W$7,"")</f>
        <v/>
      </c>
      <c r="H32" s="218">
        <f ca="1">SUMIFS(別添!I$5:I$29,別添!$B$5:$B$29,$B32)</f>
        <v>0</v>
      </c>
      <c r="I32" s="222" t="str">
        <f ca="1">IFERROR(IF(COUNTIFS(別添!$B$5:$B$29,B32,別添!$J$5:$J$29,"有")&gt;0,"有",""),"")</f>
        <v/>
      </c>
      <c r="J32" s="123">
        <f ca="1">SUMIFS(別添!K$5:K$29,別添!$B$5:$B$29,$B32)</f>
        <v>0</v>
      </c>
      <c r="K32" s="205">
        <f ca="1">SUMIFS(別添!L$5:L$29,別添!$B$5:$B$29,$B32)</f>
        <v>0</v>
      </c>
      <c r="L32" s="123">
        <f ca="1">SUMIFS(別添!M$5:M$29,別添!$B$5:$B$29,$B32)</f>
        <v>0</v>
      </c>
      <c r="M32" s="205">
        <f t="shared" ca="1" si="3"/>
        <v>0</v>
      </c>
      <c r="N32" s="168"/>
    </row>
    <row r="33" spans="1:14" ht="21" customHeight="1">
      <c r="A33" s="203">
        <f t="shared" si="0"/>
        <v>29</v>
      </c>
      <c r="B33" s="215"/>
      <c r="C33" s="204" t="str">
        <f ca="1">IFERROR(VLOOKUP($B33,別添!$B$5:$G$29,2,FALSE),"")</f>
        <v/>
      </c>
      <c r="D33" s="202" t="str">
        <f ca="1">IFERROR(VLOOKUP($B33,別添!$B$5:$G$29,4,FALSE),"")</f>
        <v/>
      </c>
      <c r="E33" s="202" t="str">
        <f ca="1">IFERROR(VLOOKUP($B33,別添!$B$5:$G$29,5,FALSE),"")</f>
        <v/>
      </c>
      <c r="F33" s="216" t="str">
        <f ca="1">IFERROR(VLOOKUP($B33,別添!$B$5:$G$29,6,FALSE),"")</f>
        <v/>
      </c>
      <c r="G33" s="186" t="str">
        <f ca="1">IF(M33&gt;0,申請書!$W$7,"")</f>
        <v/>
      </c>
      <c r="H33" s="218">
        <f ca="1">SUMIFS(別添!I$5:I$29,別添!$B$5:$B$29,$B33)</f>
        <v>0</v>
      </c>
      <c r="I33" s="222" t="str">
        <f ca="1">IFERROR(IF(COUNTIFS(別添!$B$5:$B$29,B33,別添!$J$5:$J$29,"有")&gt;0,"有",""),"")</f>
        <v/>
      </c>
      <c r="J33" s="123">
        <f ca="1">SUMIFS(別添!K$5:K$29,別添!$B$5:$B$29,$B33)</f>
        <v>0</v>
      </c>
      <c r="K33" s="205">
        <f ca="1">SUMIFS(別添!L$5:L$29,別添!$B$5:$B$29,$B33)</f>
        <v>0</v>
      </c>
      <c r="L33" s="123">
        <f ca="1">SUMIFS(別添!M$5:M$29,別添!$B$5:$B$29,$B33)</f>
        <v>0</v>
      </c>
      <c r="M33" s="205">
        <f t="shared" ca="1" si="3"/>
        <v>0</v>
      </c>
      <c r="N33" s="168"/>
    </row>
    <row r="34" spans="1:14" ht="21" customHeight="1">
      <c r="A34" s="203">
        <f t="shared" si="0"/>
        <v>30</v>
      </c>
      <c r="B34" s="215"/>
      <c r="C34" s="204" t="str">
        <f ca="1">IFERROR(VLOOKUP($B34,別添!$B$5:$G$29,2,FALSE),"")</f>
        <v/>
      </c>
      <c r="D34" s="202" t="str">
        <f ca="1">IFERROR(VLOOKUP($B34,別添!$B$5:$G$29,4,FALSE),"")</f>
        <v/>
      </c>
      <c r="E34" s="202" t="str">
        <f ca="1">IFERROR(VLOOKUP($B34,別添!$B$5:$G$29,5,FALSE),"")</f>
        <v/>
      </c>
      <c r="F34" s="216" t="str">
        <f ca="1">IFERROR(VLOOKUP($B34,別添!$B$5:$G$29,6,FALSE),"")</f>
        <v/>
      </c>
      <c r="G34" s="186" t="str">
        <f ca="1">IF(M34&gt;0,申請書!$W$7,"")</f>
        <v/>
      </c>
      <c r="H34" s="218">
        <f ca="1">SUMIFS(別添!I$5:I$29,別添!$B$5:$B$29,$B34)</f>
        <v>0</v>
      </c>
      <c r="I34" s="222" t="str">
        <f ca="1">IFERROR(IF(COUNTIFS(別添!$B$5:$B$29,B34,別添!$J$5:$J$29,"有")&gt;0,"有",""),"")</f>
        <v/>
      </c>
      <c r="J34" s="123">
        <f ca="1">SUMIFS(別添!K$5:K$29,別添!$B$5:$B$29,$B34)</f>
        <v>0</v>
      </c>
      <c r="K34" s="205">
        <f ca="1">SUMIFS(別添!L$5:L$29,別添!$B$5:$B$29,$B34)</f>
        <v>0</v>
      </c>
      <c r="L34" s="123">
        <f ca="1">SUMIFS(別添!M$5:M$29,別添!$B$5:$B$29,$B34)</f>
        <v>0</v>
      </c>
      <c r="M34" s="205">
        <f t="shared" ca="1" si="3"/>
        <v>0</v>
      </c>
      <c r="N34" s="168"/>
    </row>
    <row r="35" spans="1:14" ht="21" customHeight="1">
      <c r="A35" s="203">
        <f t="shared" si="0"/>
        <v>31</v>
      </c>
      <c r="B35" s="215"/>
      <c r="C35" s="204" t="str">
        <f ca="1">IFERROR(VLOOKUP($B35,別添!$B$5:$G$29,2,FALSE),"")</f>
        <v/>
      </c>
      <c r="D35" s="202" t="str">
        <f ca="1">IFERROR(VLOOKUP($B35,別添!$B$5:$G$29,4,FALSE),"")</f>
        <v/>
      </c>
      <c r="E35" s="202" t="str">
        <f ca="1">IFERROR(VLOOKUP($B35,別添!$B$5:$G$29,5,FALSE),"")</f>
        <v/>
      </c>
      <c r="F35" s="216" t="str">
        <f ca="1">IFERROR(VLOOKUP($B35,別添!$B$5:$G$29,6,FALSE),"")</f>
        <v/>
      </c>
      <c r="G35" s="186" t="str">
        <f ca="1">IF(M35&gt;0,申請書!$W$7,"")</f>
        <v/>
      </c>
      <c r="H35" s="218">
        <f ca="1">SUMIFS(別添!I$5:I$29,別添!$B$5:$B$29,$B35)</f>
        <v>0</v>
      </c>
      <c r="I35" s="222" t="str">
        <f ca="1">IFERROR(IF(COUNTIFS(別添!$B$5:$B$29,B35,別添!$J$5:$J$29,"有")&gt;0,"有",""),"")</f>
        <v/>
      </c>
      <c r="J35" s="123">
        <f ca="1">SUMIFS(別添!K$5:K$29,別添!$B$5:$B$29,$B35)</f>
        <v>0</v>
      </c>
      <c r="K35" s="205">
        <f ca="1">SUMIFS(別添!L$5:L$29,別添!$B$5:$B$29,$B35)</f>
        <v>0</v>
      </c>
      <c r="L35" s="123">
        <f ca="1">SUMIFS(別添!M$5:M$29,別添!$B$5:$B$29,$B35)</f>
        <v>0</v>
      </c>
      <c r="M35" s="205">
        <f t="shared" ca="1" si="3"/>
        <v>0</v>
      </c>
      <c r="N35" s="168"/>
    </row>
    <row r="36" spans="1:14" ht="21" customHeight="1">
      <c r="A36" s="203">
        <f t="shared" si="0"/>
        <v>32</v>
      </c>
      <c r="B36" s="215"/>
      <c r="C36" s="204" t="str">
        <f ca="1">IFERROR(VLOOKUP($B36,別添!$B$5:$G$29,2,FALSE),"")</f>
        <v/>
      </c>
      <c r="D36" s="202" t="str">
        <f ca="1">IFERROR(VLOOKUP($B36,別添!$B$5:$G$29,4,FALSE),"")</f>
        <v/>
      </c>
      <c r="E36" s="202" t="str">
        <f ca="1">IFERROR(VLOOKUP($B36,別添!$B$5:$G$29,5,FALSE),"")</f>
        <v/>
      </c>
      <c r="F36" s="216" t="str">
        <f ca="1">IFERROR(VLOOKUP($B36,別添!$B$5:$G$29,6,FALSE),"")</f>
        <v/>
      </c>
      <c r="G36" s="186" t="str">
        <f ca="1">IF(M36&gt;0,申請書!$W$7,"")</f>
        <v/>
      </c>
      <c r="H36" s="218">
        <f ca="1">SUMIFS(別添!I$5:I$29,別添!$B$5:$B$29,$B36)</f>
        <v>0</v>
      </c>
      <c r="I36" s="222" t="str">
        <f ca="1">IFERROR(IF(COUNTIFS(別添!$B$5:$B$29,B36,別添!$J$5:$J$29,"有")&gt;0,"有",""),"")</f>
        <v/>
      </c>
      <c r="J36" s="123">
        <f ca="1">SUMIFS(別添!K$5:K$29,別添!$B$5:$B$29,$B36)</f>
        <v>0</v>
      </c>
      <c r="K36" s="205">
        <f ca="1">SUMIFS(別添!L$5:L$29,別添!$B$5:$B$29,$B36)</f>
        <v>0</v>
      </c>
      <c r="L36" s="123">
        <f ca="1">SUMIFS(別添!M$5:M$29,別添!$B$5:$B$29,$B36)</f>
        <v>0</v>
      </c>
      <c r="M36" s="205">
        <f t="shared" ca="1" si="3"/>
        <v>0</v>
      </c>
      <c r="N36" s="168"/>
    </row>
    <row r="37" spans="1:14" ht="21" customHeight="1">
      <c r="A37" s="203">
        <f t="shared" si="0"/>
        <v>33</v>
      </c>
      <c r="B37" s="215"/>
      <c r="C37" s="204" t="str">
        <f ca="1">IFERROR(VLOOKUP($B37,別添!$B$5:$G$29,2,FALSE),"")</f>
        <v/>
      </c>
      <c r="D37" s="202" t="str">
        <f ca="1">IFERROR(VLOOKUP($B37,別添!$B$5:$G$29,4,FALSE),"")</f>
        <v/>
      </c>
      <c r="E37" s="202" t="str">
        <f ca="1">IFERROR(VLOOKUP($B37,別添!$B$5:$G$29,5,FALSE),"")</f>
        <v/>
      </c>
      <c r="F37" s="216" t="str">
        <f ca="1">IFERROR(VLOOKUP($B37,別添!$B$5:$G$29,6,FALSE),"")</f>
        <v/>
      </c>
      <c r="G37" s="186" t="str">
        <f ca="1">IF(M37&gt;0,申請書!$W$7,"")</f>
        <v/>
      </c>
      <c r="H37" s="218">
        <f ca="1">SUMIFS(別添!I$5:I$29,別添!$B$5:$B$29,$B37)</f>
        <v>0</v>
      </c>
      <c r="I37" s="222" t="str">
        <f ca="1">IFERROR(IF(COUNTIFS(別添!$B$5:$B$29,B37,別添!$J$5:$J$29,"有")&gt;0,"有",""),"")</f>
        <v/>
      </c>
      <c r="J37" s="123">
        <f ca="1">SUMIFS(別添!K$5:K$29,別添!$B$5:$B$29,$B37)</f>
        <v>0</v>
      </c>
      <c r="K37" s="205">
        <f ca="1">SUMIFS(別添!L$5:L$29,別添!$B$5:$B$29,$B37)</f>
        <v>0</v>
      </c>
      <c r="L37" s="123">
        <f ca="1">SUMIFS(別添!M$5:M$29,別添!$B$5:$B$29,$B37)</f>
        <v>0</v>
      </c>
      <c r="M37" s="205">
        <f t="shared" ca="1" si="3"/>
        <v>0</v>
      </c>
      <c r="N37" s="168"/>
    </row>
    <row r="38" spans="1:14" ht="21" customHeight="1">
      <c r="A38" s="203">
        <f t="shared" si="0"/>
        <v>34</v>
      </c>
      <c r="B38" s="215"/>
      <c r="C38" s="204" t="str">
        <f ca="1">IFERROR(VLOOKUP($B38,別添!$B$5:$G$29,2,FALSE),"")</f>
        <v/>
      </c>
      <c r="D38" s="202" t="str">
        <f ca="1">IFERROR(VLOOKUP($B38,別添!$B$5:$G$29,4,FALSE),"")</f>
        <v/>
      </c>
      <c r="E38" s="202" t="str">
        <f ca="1">IFERROR(VLOOKUP($B38,別添!$B$5:$G$29,5,FALSE),"")</f>
        <v/>
      </c>
      <c r="F38" s="216" t="str">
        <f ca="1">IFERROR(VLOOKUP($B38,別添!$B$5:$G$29,6,FALSE),"")</f>
        <v/>
      </c>
      <c r="G38" s="186" t="str">
        <f ca="1">IF(M38&gt;0,申請書!$W$7,"")</f>
        <v/>
      </c>
      <c r="H38" s="218">
        <f ca="1">SUMIFS(別添!I$5:I$29,別添!$B$5:$B$29,$B38)</f>
        <v>0</v>
      </c>
      <c r="I38" s="222" t="str">
        <f ca="1">IFERROR(IF(COUNTIFS(別添!$B$5:$B$29,B38,別添!$J$5:$J$29,"有")&gt;0,"有",""),"")</f>
        <v/>
      </c>
      <c r="J38" s="123">
        <f ca="1">SUMIFS(別添!K$5:K$29,別添!$B$5:$B$29,$B38)</f>
        <v>0</v>
      </c>
      <c r="K38" s="205">
        <f ca="1">SUMIFS(別添!L$5:L$29,別添!$B$5:$B$29,$B38)</f>
        <v>0</v>
      </c>
      <c r="L38" s="123">
        <f ca="1">SUMIFS(別添!M$5:M$29,別添!$B$5:$B$29,$B38)</f>
        <v>0</v>
      </c>
      <c r="M38" s="205">
        <f t="shared" ca="1" si="3"/>
        <v>0</v>
      </c>
      <c r="N38" s="168"/>
    </row>
    <row r="39" spans="1:14" ht="21" customHeight="1">
      <c r="A39" s="203">
        <f t="shared" si="0"/>
        <v>35</v>
      </c>
      <c r="B39" s="215"/>
      <c r="C39" s="204" t="str">
        <f ca="1">IFERROR(VLOOKUP($B39,別添!$B$5:$G$29,2,FALSE),"")</f>
        <v/>
      </c>
      <c r="D39" s="202" t="str">
        <f ca="1">IFERROR(VLOOKUP($B39,別添!$B$5:$G$29,4,FALSE),"")</f>
        <v/>
      </c>
      <c r="E39" s="202" t="str">
        <f ca="1">IFERROR(VLOOKUP($B39,別添!$B$5:$G$29,5,FALSE),"")</f>
        <v/>
      </c>
      <c r="F39" s="216" t="str">
        <f ca="1">IFERROR(VLOOKUP($B39,別添!$B$5:$G$29,6,FALSE),"")</f>
        <v/>
      </c>
      <c r="G39" s="186" t="str">
        <f ca="1">IF(M39&gt;0,申請書!$W$7,"")</f>
        <v/>
      </c>
      <c r="H39" s="218">
        <f ca="1">SUMIFS(別添!I$5:I$29,別添!$B$5:$B$29,$B39)</f>
        <v>0</v>
      </c>
      <c r="I39" s="222" t="str">
        <f ca="1">IFERROR(IF(COUNTIFS(別添!$B$5:$B$29,B39,別添!$J$5:$J$29,"有")&gt;0,"有",""),"")</f>
        <v/>
      </c>
      <c r="J39" s="123">
        <f ca="1">SUMIFS(別添!K$5:K$29,別添!$B$5:$B$29,$B39)</f>
        <v>0</v>
      </c>
      <c r="K39" s="205">
        <f ca="1">SUMIFS(別添!L$5:L$29,別添!$B$5:$B$29,$B39)</f>
        <v>0</v>
      </c>
      <c r="L39" s="123">
        <f ca="1">SUMIFS(別添!M$5:M$29,別添!$B$5:$B$29,$B39)</f>
        <v>0</v>
      </c>
      <c r="M39" s="205">
        <f t="shared" ca="1" si="3"/>
        <v>0</v>
      </c>
      <c r="N39" s="168"/>
    </row>
    <row r="40" spans="1:14" ht="21" customHeight="1">
      <c r="A40" s="203">
        <f t="shared" si="0"/>
        <v>36</v>
      </c>
      <c r="B40" s="215"/>
      <c r="C40" s="204" t="str">
        <f ca="1">IFERROR(VLOOKUP($B40,別添!$B$5:$G$29,2,FALSE),"")</f>
        <v/>
      </c>
      <c r="D40" s="202" t="str">
        <f ca="1">IFERROR(VLOOKUP($B40,別添!$B$5:$G$29,4,FALSE),"")</f>
        <v/>
      </c>
      <c r="E40" s="202" t="str">
        <f ca="1">IFERROR(VLOOKUP($B40,別添!$B$5:$G$29,5,FALSE),"")</f>
        <v/>
      </c>
      <c r="F40" s="216" t="str">
        <f ca="1">IFERROR(VLOOKUP($B40,別添!$B$5:$G$29,6,FALSE),"")</f>
        <v/>
      </c>
      <c r="G40" s="186" t="str">
        <f ca="1">IF(M40&gt;0,申請書!$W$7,"")</f>
        <v/>
      </c>
      <c r="H40" s="218">
        <f ca="1">SUMIFS(別添!I$5:I$29,別添!$B$5:$B$29,$B40)</f>
        <v>0</v>
      </c>
      <c r="I40" s="222" t="str">
        <f ca="1">IFERROR(IF(COUNTIFS(別添!$B$5:$B$29,B40,別添!$J$5:$J$29,"有")&gt;0,"有",""),"")</f>
        <v/>
      </c>
      <c r="J40" s="123">
        <f ca="1">SUMIFS(別添!K$5:K$29,別添!$B$5:$B$29,$B40)</f>
        <v>0</v>
      </c>
      <c r="K40" s="205">
        <f ca="1">SUMIFS(別添!L$5:L$29,別添!$B$5:$B$29,$B40)</f>
        <v>0</v>
      </c>
      <c r="L40" s="123">
        <f ca="1">SUMIFS(別添!M$5:M$29,別添!$B$5:$B$29,$B40)</f>
        <v>0</v>
      </c>
      <c r="M40" s="205">
        <f t="shared" ca="1" si="3"/>
        <v>0</v>
      </c>
      <c r="N40" s="168"/>
    </row>
    <row r="41" spans="1:14" ht="21" customHeight="1">
      <c r="A41" s="203">
        <f t="shared" si="0"/>
        <v>37</v>
      </c>
      <c r="B41" s="215"/>
      <c r="C41" s="204" t="str">
        <f ca="1">IFERROR(VLOOKUP($B41,別添!$B$5:$G$29,2,FALSE),"")</f>
        <v/>
      </c>
      <c r="D41" s="202" t="str">
        <f ca="1">IFERROR(VLOOKUP($B41,別添!$B$5:$G$29,4,FALSE),"")</f>
        <v/>
      </c>
      <c r="E41" s="202" t="str">
        <f ca="1">IFERROR(VLOOKUP($B41,別添!$B$5:$G$29,5,FALSE),"")</f>
        <v/>
      </c>
      <c r="F41" s="216" t="str">
        <f ca="1">IFERROR(VLOOKUP($B41,別添!$B$5:$G$29,6,FALSE),"")</f>
        <v/>
      </c>
      <c r="G41" s="186" t="str">
        <f ca="1">IF(M41&gt;0,申請書!$W$7,"")</f>
        <v/>
      </c>
      <c r="H41" s="218">
        <f ca="1">SUMIFS(別添!I$5:I$29,別添!$B$5:$B$29,$B41)</f>
        <v>0</v>
      </c>
      <c r="I41" s="222" t="str">
        <f ca="1">IFERROR(IF(COUNTIFS(別添!$B$5:$B$29,B41,別添!$J$5:$J$29,"有")&gt;0,"有",""),"")</f>
        <v/>
      </c>
      <c r="J41" s="123">
        <f ca="1">SUMIFS(別添!K$5:K$29,別添!$B$5:$B$29,$B41)</f>
        <v>0</v>
      </c>
      <c r="K41" s="205">
        <f ca="1">SUMIFS(別添!L$5:L$29,別添!$B$5:$B$29,$B41)</f>
        <v>0</v>
      </c>
      <c r="L41" s="123">
        <f ca="1">SUMIFS(別添!M$5:M$29,別添!$B$5:$B$29,$B41)</f>
        <v>0</v>
      </c>
      <c r="M41" s="205">
        <f t="shared" ca="1" si="3"/>
        <v>0</v>
      </c>
      <c r="N41" s="168"/>
    </row>
    <row r="42" spans="1:14" ht="21" customHeight="1">
      <c r="A42" s="203">
        <f t="shared" si="0"/>
        <v>38</v>
      </c>
      <c r="B42" s="215"/>
      <c r="C42" s="204" t="str">
        <f ca="1">IFERROR(VLOOKUP($B42,別添!$B$5:$G$29,2,FALSE),"")</f>
        <v/>
      </c>
      <c r="D42" s="202" t="str">
        <f ca="1">IFERROR(VLOOKUP($B42,別添!$B$5:$G$29,4,FALSE),"")</f>
        <v/>
      </c>
      <c r="E42" s="202" t="str">
        <f ca="1">IFERROR(VLOOKUP($B42,別添!$B$5:$G$29,5,FALSE),"")</f>
        <v/>
      </c>
      <c r="F42" s="216" t="str">
        <f ca="1">IFERROR(VLOOKUP($B42,別添!$B$5:$G$29,6,FALSE),"")</f>
        <v/>
      </c>
      <c r="G42" s="186" t="str">
        <f ca="1">IF(M42&gt;0,申請書!$W$7,"")</f>
        <v/>
      </c>
      <c r="H42" s="218">
        <f ca="1">SUMIFS(別添!I$5:I$29,別添!$B$5:$B$29,$B42)</f>
        <v>0</v>
      </c>
      <c r="I42" s="222" t="str">
        <f ca="1">IFERROR(IF(COUNTIFS(別添!$B$5:$B$29,B42,別添!$J$5:$J$29,"有")&gt;0,"有",""),"")</f>
        <v/>
      </c>
      <c r="J42" s="123">
        <f ca="1">SUMIFS(別添!K$5:K$29,別添!$B$5:$B$29,$B42)</f>
        <v>0</v>
      </c>
      <c r="K42" s="205">
        <f ca="1">SUMIFS(別添!L$5:L$29,別添!$B$5:$B$29,$B42)</f>
        <v>0</v>
      </c>
      <c r="L42" s="123">
        <f ca="1">SUMIFS(別添!M$5:M$29,別添!$B$5:$B$29,$B42)</f>
        <v>0</v>
      </c>
      <c r="M42" s="205">
        <f t="shared" ca="1" si="3"/>
        <v>0</v>
      </c>
      <c r="N42" s="168"/>
    </row>
    <row r="43" spans="1:14" ht="21" customHeight="1">
      <c r="A43" s="203">
        <f t="shared" si="0"/>
        <v>39</v>
      </c>
      <c r="B43" s="215"/>
      <c r="C43" s="204" t="str">
        <f ca="1">IFERROR(VLOOKUP($B43,別添!$B$5:$G$29,2,FALSE),"")</f>
        <v/>
      </c>
      <c r="D43" s="202" t="str">
        <f ca="1">IFERROR(VLOOKUP($B43,別添!$B$5:$G$29,4,FALSE),"")</f>
        <v/>
      </c>
      <c r="E43" s="202" t="str">
        <f ca="1">IFERROR(VLOOKUP($B43,別添!$B$5:$G$29,5,FALSE),"")</f>
        <v/>
      </c>
      <c r="F43" s="216" t="str">
        <f ca="1">IFERROR(VLOOKUP($B43,別添!$B$5:$G$29,6,FALSE),"")</f>
        <v/>
      </c>
      <c r="G43" s="186" t="str">
        <f ca="1">IF(M43&gt;0,申請書!$W$7,"")</f>
        <v/>
      </c>
      <c r="H43" s="218">
        <f ca="1">SUMIFS(別添!I$5:I$29,別添!$B$5:$B$29,$B43)</f>
        <v>0</v>
      </c>
      <c r="I43" s="222" t="str">
        <f ca="1">IFERROR(IF(COUNTIFS(別添!$B$5:$B$29,B43,別添!$J$5:$J$29,"有")&gt;0,"有",""),"")</f>
        <v/>
      </c>
      <c r="J43" s="123">
        <f ca="1">SUMIFS(別添!K$5:K$29,別添!$B$5:$B$29,$B43)</f>
        <v>0</v>
      </c>
      <c r="K43" s="205">
        <f ca="1">SUMIFS(別添!L$5:L$29,別添!$B$5:$B$29,$B43)</f>
        <v>0</v>
      </c>
      <c r="L43" s="123">
        <f ca="1">SUMIFS(別添!M$5:M$29,別添!$B$5:$B$29,$B43)</f>
        <v>0</v>
      </c>
      <c r="M43" s="205">
        <f t="shared" ca="1" si="3"/>
        <v>0</v>
      </c>
      <c r="N43" s="168"/>
    </row>
    <row r="44" spans="1:14" ht="21" customHeight="1">
      <c r="A44" s="203">
        <f t="shared" si="0"/>
        <v>40</v>
      </c>
      <c r="B44" s="215"/>
      <c r="C44" s="204" t="str">
        <f ca="1">IFERROR(VLOOKUP($B44,別添!$B$5:$G$29,2,FALSE),"")</f>
        <v/>
      </c>
      <c r="D44" s="202" t="str">
        <f ca="1">IFERROR(VLOOKUP($B44,別添!$B$5:$G$29,4,FALSE),"")</f>
        <v/>
      </c>
      <c r="E44" s="202" t="str">
        <f ca="1">IFERROR(VLOOKUP($B44,別添!$B$5:$G$29,5,FALSE),"")</f>
        <v/>
      </c>
      <c r="F44" s="216" t="str">
        <f ca="1">IFERROR(VLOOKUP($B44,別添!$B$5:$G$29,6,FALSE),"")</f>
        <v/>
      </c>
      <c r="G44" s="186" t="str">
        <f ca="1">IF(M44&gt;0,申請書!$W$7,"")</f>
        <v/>
      </c>
      <c r="H44" s="218">
        <f ca="1">SUMIFS(別添!I$5:I$29,別添!$B$5:$B$29,$B44)</f>
        <v>0</v>
      </c>
      <c r="I44" s="222" t="str">
        <f ca="1">IFERROR(IF(COUNTIFS(別添!$B$5:$B$29,B44,別添!$J$5:$J$29,"有")&gt;0,"有",""),"")</f>
        <v/>
      </c>
      <c r="J44" s="123">
        <f ca="1">SUMIFS(別添!K$5:K$29,別添!$B$5:$B$29,$B44)</f>
        <v>0</v>
      </c>
      <c r="K44" s="205">
        <f ca="1">SUMIFS(別添!L$5:L$29,別添!$B$5:$B$29,$B44)</f>
        <v>0</v>
      </c>
      <c r="L44" s="123">
        <f ca="1">SUMIFS(別添!M$5:M$29,別添!$B$5:$B$29,$B44)</f>
        <v>0</v>
      </c>
      <c r="M44" s="205">
        <f t="shared" ca="1" si="3"/>
        <v>0</v>
      </c>
      <c r="N44" s="168"/>
    </row>
    <row r="45" spans="1:14" ht="21" customHeight="1">
      <c r="A45" s="203">
        <f t="shared" si="0"/>
        <v>41</v>
      </c>
      <c r="B45" s="215"/>
      <c r="C45" s="204" t="str">
        <f ca="1">IFERROR(VLOOKUP($B45,別添!$B$5:$G$29,2,FALSE),"")</f>
        <v/>
      </c>
      <c r="D45" s="202" t="str">
        <f ca="1">IFERROR(VLOOKUP($B45,別添!$B$5:$G$29,4,FALSE),"")</f>
        <v/>
      </c>
      <c r="E45" s="202" t="str">
        <f ca="1">IFERROR(VLOOKUP($B45,別添!$B$5:$G$29,5,FALSE),"")</f>
        <v/>
      </c>
      <c r="F45" s="216" t="str">
        <f ca="1">IFERROR(VLOOKUP($B45,別添!$B$5:$G$29,6,FALSE),"")</f>
        <v/>
      </c>
      <c r="G45" s="186" t="str">
        <f ca="1">IF(M45&gt;0,申請書!$W$7,"")</f>
        <v/>
      </c>
      <c r="H45" s="218">
        <f ca="1">SUMIFS(別添!I$5:I$29,別添!$B$5:$B$29,$B45)</f>
        <v>0</v>
      </c>
      <c r="I45" s="222" t="str">
        <f ca="1">IFERROR(IF(COUNTIFS(別添!$B$5:$B$29,B45,別添!$J$5:$J$29,"有")&gt;0,"有",""),"")</f>
        <v/>
      </c>
      <c r="J45" s="123">
        <f ca="1">SUMIFS(別添!K$5:K$29,別添!$B$5:$B$29,$B45)</f>
        <v>0</v>
      </c>
      <c r="K45" s="205">
        <f ca="1">SUMIFS(別添!L$5:L$29,別添!$B$5:$B$29,$B45)</f>
        <v>0</v>
      </c>
      <c r="L45" s="123">
        <f ca="1">SUMIFS(別添!M$5:M$29,別添!$B$5:$B$29,$B45)</f>
        <v>0</v>
      </c>
      <c r="M45" s="205">
        <f t="shared" ca="1" si="3"/>
        <v>0</v>
      </c>
      <c r="N45" s="168"/>
    </row>
    <row r="46" spans="1:14" ht="21" customHeight="1">
      <c r="A46" s="203">
        <f t="shared" si="0"/>
        <v>42</v>
      </c>
      <c r="B46" s="215"/>
      <c r="C46" s="204" t="str">
        <f ca="1">IFERROR(VLOOKUP($B46,別添!$B$5:$G$29,2,FALSE),"")</f>
        <v/>
      </c>
      <c r="D46" s="202" t="str">
        <f ca="1">IFERROR(VLOOKUP($B46,別添!$B$5:$G$29,4,FALSE),"")</f>
        <v/>
      </c>
      <c r="E46" s="202" t="str">
        <f ca="1">IFERROR(VLOOKUP($B46,別添!$B$5:$G$29,5,FALSE),"")</f>
        <v/>
      </c>
      <c r="F46" s="216" t="str">
        <f ca="1">IFERROR(VLOOKUP($B46,別添!$B$5:$G$29,6,FALSE),"")</f>
        <v/>
      </c>
      <c r="G46" s="186" t="str">
        <f ca="1">IF(M46&gt;0,申請書!$W$7,"")</f>
        <v/>
      </c>
      <c r="H46" s="218">
        <f ca="1">SUMIFS(別添!I$5:I$29,別添!$B$5:$B$29,$B46)</f>
        <v>0</v>
      </c>
      <c r="I46" s="222" t="str">
        <f ca="1">IFERROR(IF(COUNTIFS(別添!$B$5:$B$29,B46,別添!$J$5:$J$29,"有")&gt;0,"有",""),"")</f>
        <v/>
      </c>
      <c r="J46" s="123">
        <f ca="1">SUMIFS(別添!K$5:K$29,別添!$B$5:$B$29,$B46)</f>
        <v>0</v>
      </c>
      <c r="K46" s="205">
        <f ca="1">SUMIFS(別添!L$5:L$29,別添!$B$5:$B$29,$B46)</f>
        <v>0</v>
      </c>
      <c r="L46" s="123">
        <f ca="1">SUMIFS(別添!M$5:M$29,別添!$B$5:$B$29,$B46)</f>
        <v>0</v>
      </c>
      <c r="M46" s="205">
        <f t="shared" ca="1" si="3"/>
        <v>0</v>
      </c>
      <c r="N46" s="168"/>
    </row>
    <row r="47" spans="1:14" ht="21" customHeight="1">
      <c r="A47" s="203">
        <f t="shared" si="0"/>
        <v>43</v>
      </c>
      <c r="B47" s="215"/>
      <c r="C47" s="204" t="str">
        <f ca="1">IFERROR(VLOOKUP($B47,別添!$B$5:$G$29,2,FALSE),"")</f>
        <v/>
      </c>
      <c r="D47" s="202" t="str">
        <f ca="1">IFERROR(VLOOKUP($B47,別添!$B$5:$G$29,4,FALSE),"")</f>
        <v/>
      </c>
      <c r="E47" s="202" t="str">
        <f ca="1">IFERROR(VLOOKUP($B47,別添!$B$5:$G$29,5,FALSE),"")</f>
        <v/>
      </c>
      <c r="F47" s="216" t="str">
        <f ca="1">IFERROR(VLOOKUP($B47,別添!$B$5:$G$29,6,FALSE),"")</f>
        <v/>
      </c>
      <c r="G47" s="186" t="str">
        <f ca="1">IF(M47&gt;0,申請書!$W$7,"")</f>
        <v/>
      </c>
      <c r="H47" s="218">
        <f ca="1">SUMIFS(別添!I$5:I$29,別添!$B$5:$B$29,$B47)</f>
        <v>0</v>
      </c>
      <c r="I47" s="222" t="str">
        <f ca="1">IFERROR(IF(COUNTIFS(別添!$B$5:$B$29,B47,別添!$J$5:$J$29,"有")&gt;0,"有",""),"")</f>
        <v/>
      </c>
      <c r="J47" s="123">
        <f ca="1">SUMIFS(別添!K$5:K$29,別添!$B$5:$B$29,$B47)</f>
        <v>0</v>
      </c>
      <c r="K47" s="205">
        <f ca="1">SUMIFS(別添!L$5:L$29,別添!$B$5:$B$29,$B47)</f>
        <v>0</v>
      </c>
      <c r="L47" s="123">
        <f ca="1">SUMIFS(別添!M$5:M$29,別添!$B$5:$B$29,$B47)</f>
        <v>0</v>
      </c>
      <c r="M47" s="205">
        <f t="shared" ca="1" si="3"/>
        <v>0</v>
      </c>
      <c r="N47" s="168"/>
    </row>
    <row r="48" spans="1:14" ht="21" customHeight="1">
      <c r="A48" s="203">
        <f t="shared" si="0"/>
        <v>44</v>
      </c>
      <c r="B48" s="215"/>
      <c r="C48" s="204" t="str">
        <f ca="1">IFERROR(VLOOKUP($B48,別添!$B$5:$G$29,2,FALSE),"")</f>
        <v/>
      </c>
      <c r="D48" s="202" t="str">
        <f ca="1">IFERROR(VLOOKUP($B48,別添!$B$5:$G$29,4,FALSE),"")</f>
        <v/>
      </c>
      <c r="E48" s="202" t="str">
        <f ca="1">IFERROR(VLOOKUP($B48,別添!$B$5:$G$29,5,FALSE),"")</f>
        <v/>
      </c>
      <c r="F48" s="216" t="str">
        <f ca="1">IFERROR(VLOOKUP($B48,別添!$B$5:$G$29,6,FALSE),"")</f>
        <v/>
      </c>
      <c r="G48" s="186" t="str">
        <f ca="1">IF(M48&gt;0,申請書!$W$7,"")</f>
        <v/>
      </c>
      <c r="H48" s="218">
        <f ca="1">SUMIFS(別添!I$5:I$29,別添!$B$5:$B$29,$B48)</f>
        <v>0</v>
      </c>
      <c r="I48" s="222" t="str">
        <f ca="1">IFERROR(IF(COUNTIFS(別添!$B$5:$B$29,B48,別添!$J$5:$J$29,"有")&gt;0,"有",""),"")</f>
        <v/>
      </c>
      <c r="J48" s="123">
        <f ca="1">SUMIFS(別添!K$5:K$29,別添!$B$5:$B$29,$B48)</f>
        <v>0</v>
      </c>
      <c r="K48" s="205">
        <f ca="1">SUMIFS(別添!L$5:L$29,別添!$B$5:$B$29,$B48)</f>
        <v>0</v>
      </c>
      <c r="L48" s="123">
        <f ca="1">SUMIFS(別添!M$5:M$29,別添!$B$5:$B$29,$B48)</f>
        <v>0</v>
      </c>
      <c r="M48" s="205">
        <f t="shared" ca="1" si="3"/>
        <v>0</v>
      </c>
      <c r="N48" s="168"/>
    </row>
    <row r="49" spans="1:14" ht="21" customHeight="1">
      <c r="A49" s="203">
        <f t="shared" si="0"/>
        <v>45</v>
      </c>
      <c r="B49" s="215"/>
      <c r="C49" s="204" t="str">
        <f ca="1">IFERROR(VLOOKUP($B49,別添!$B$5:$G$29,2,FALSE),"")</f>
        <v/>
      </c>
      <c r="D49" s="202" t="str">
        <f ca="1">IFERROR(VLOOKUP($B49,別添!$B$5:$G$29,4,FALSE),"")</f>
        <v/>
      </c>
      <c r="E49" s="202" t="str">
        <f ca="1">IFERROR(VLOOKUP($B49,別添!$B$5:$G$29,5,FALSE),"")</f>
        <v/>
      </c>
      <c r="F49" s="216" t="str">
        <f ca="1">IFERROR(VLOOKUP($B49,別添!$B$5:$G$29,6,FALSE),"")</f>
        <v/>
      </c>
      <c r="G49" s="186" t="str">
        <f ca="1">IF(M49&gt;0,申請書!$W$7,"")</f>
        <v/>
      </c>
      <c r="H49" s="218">
        <f ca="1">SUMIFS(別添!I$5:I$29,別添!$B$5:$B$29,$B49)</f>
        <v>0</v>
      </c>
      <c r="I49" s="222" t="str">
        <f ca="1">IFERROR(IF(COUNTIFS(別添!$B$5:$B$29,B49,別添!$J$5:$J$29,"有")&gt;0,"有",""),"")</f>
        <v/>
      </c>
      <c r="J49" s="123">
        <f ca="1">SUMIFS(別添!K$5:K$29,別添!$B$5:$B$29,$B49)</f>
        <v>0</v>
      </c>
      <c r="K49" s="205">
        <f ca="1">SUMIFS(別添!L$5:L$29,別添!$B$5:$B$29,$B49)</f>
        <v>0</v>
      </c>
      <c r="L49" s="123">
        <f ca="1">SUMIFS(別添!M$5:M$29,別添!$B$5:$B$29,$B49)</f>
        <v>0</v>
      </c>
      <c r="M49" s="205">
        <f t="shared" ca="1" si="3"/>
        <v>0</v>
      </c>
      <c r="N49" s="168"/>
    </row>
    <row r="50" spans="1:14" ht="21" customHeight="1">
      <c r="A50" s="203">
        <f t="shared" si="0"/>
        <v>46</v>
      </c>
      <c r="B50" s="215"/>
      <c r="C50" s="204" t="str">
        <f ca="1">IFERROR(VLOOKUP($B50,別添!$B$5:$G$29,2,FALSE),"")</f>
        <v/>
      </c>
      <c r="D50" s="202" t="str">
        <f ca="1">IFERROR(VLOOKUP($B50,別添!$B$5:$G$29,4,FALSE),"")</f>
        <v/>
      </c>
      <c r="E50" s="202" t="str">
        <f ca="1">IFERROR(VLOOKUP($B50,別添!$B$5:$G$29,5,FALSE),"")</f>
        <v/>
      </c>
      <c r="F50" s="216" t="str">
        <f ca="1">IFERROR(VLOOKUP($B50,別添!$B$5:$G$29,6,FALSE),"")</f>
        <v/>
      </c>
      <c r="G50" s="186" t="str">
        <f ca="1">IF(M50&gt;0,申請書!$W$7,"")</f>
        <v/>
      </c>
      <c r="H50" s="218">
        <f ca="1">SUMIFS(別添!I$5:I$29,別添!$B$5:$B$29,$B50)</f>
        <v>0</v>
      </c>
      <c r="I50" s="222" t="str">
        <f ca="1">IFERROR(IF(COUNTIFS(別添!$B$5:$B$29,B50,別添!$J$5:$J$29,"有")&gt;0,"有",""),"")</f>
        <v/>
      </c>
      <c r="J50" s="123">
        <f ca="1">SUMIFS(別添!K$5:K$29,別添!$B$5:$B$29,$B50)</f>
        <v>0</v>
      </c>
      <c r="K50" s="205">
        <f ca="1">SUMIFS(別添!L$5:L$29,別添!$B$5:$B$29,$B50)</f>
        <v>0</v>
      </c>
      <c r="L50" s="123">
        <f ca="1">SUMIFS(別添!M$5:M$29,別添!$B$5:$B$29,$B50)</f>
        <v>0</v>
      </c>
      <c r="M50" s="205">
        <f t="shared" ca="1" si="3"/>
        <v>0</v>
      </c>
      <c r="N50" s="168"/>
    </row>
    <row r="51" spans="1:14" ht="21" customHeight="1">
      <c r="A51" s="203">
        <f t="shared" si="0"/>
        <v>47</v>
      </c>
      <c r="B51" s="215"/>
      <c r="C51" s="204" t="str">
        <f ca="1">IFERROR(VLOOKUP($B51,別添!$B$5:$G$29,2,FALSE),"")</f>
        <v/>
      </c>
      <c r="D51" s="202" t="str">
        <f ca="1">IFERROR(VLOOKUP($B51,別添!$B$5:$G$29,4,FALSE),"")</f>
        <v/>
      </c>
      <c r="E51" s="202" t="str">
        <f ca="1">IFERROR(VLOOKUP($B51,別添!$B$5:$G$29,5,FALSE),"")</f>
        <v/>
      </c>
      <c r="F51" s="216" t="str">
        <f ca="1">IFERROR(VLOOKUP($B51,別添!$B$5:$G$29,6,FALSE),"")</f>
        <v/>
      </c>
      <c r="G51" s="186" t="str">
        <f ca="1">IF(M51&gt;0,申請書!$W$7,"")</f>
        <v/>
      </c>
      <c r="H51" s="218">
        <f ca="1">SUMIFS(別添!I$5:I$29,別添!$B$5:$B$29,$B51)</f>
        <v>0</v>
      </c>
      <c r="I51" s="222" t="str">
        <f ca="1">IFERROR(IF(COUNTIFS(別添!$B$5:$B$29,B51,別添!$J$5:$J$29,"有")&gt;0,"有",""),"")</f>
        <v/>
      </c>
      <c r="J51" s="123">
        <f ca="1">SUMIFS(別添!K$5:K$29,別添!$B$5:$B$29,$B51)</f>
        <v>0</v>
      </c>
      <c r="K51" s="205">
        <f ca="1">SUMIFS(別添!L$5:L$29,別添!$B$5:$B$29,$B51)</f>
        <v>0</v>
      </c>
      <c r="L51" s="123">
        <f ca="1">SUMIFS(別添!M$5:M$29,別添!$B$5:$B$29,$B51)</f>
        <v>0</v>
      </c>
      <c r="M51" s="205">
        <f t="shared" ca="1" si="3"/>
        <v>0</v>
      </c>
      <c r="N51" s="168"/>
    </row>
    <row r="52" spans="1:14" ht="21" customHeight="1">
      <c r="A52" s="203">
        <f t="shared" si="0"/>
        <v>48</v>
      </c>
      <c r="B52" s="215"/>
      <c r="C52" s="204" t="str">
        <f ca="1">IFERROR(VLOOKUP($B52,別添!$B$5:$G$29,2,FALSE),"")</f>
        <v/>
      </c>
      <c r="D52" s="202" t="str">
        <f ca="1">IFERROR(VLOOKUP($B52,別添!$B$5:$G$29,4,FALSE),"")</f>
        <v/>
      </c>
      <c r="E52" s="202" t="str">
        <f ca="1">IFERROR(VLOOKUP($B52,別添!$B$5:$G$29,5,FALSE),"")</f>
        <v/>
      </c>
      <c r="F52" s="216" t="str">
        <f ca="1">IFERROR(VLOOKUP($B52,別添!$B$5:$G$29,6,FALSE),"")</f>
        <v/>
      </c>
      <c r="G52" s="186" t="str">
        <f ca="1">IF(M52&gt;0,申請書!$W$7,"")</f>
        <v/>
      </c>
      <c r="H52" s="218">
        <f ca="1">SUMIFS(別添!I$5:I$29,別添!$B$5:$B$29,$B52)</f>
        <v>0</v>
      </c>
      <c r="I52" s="222" t="str">
        <f ca="1">IFERROR(IF(COUNTIFS(別添!$B$5:$B$29,B52,別添!$J$5:$J$29,"有")&gt;0,"有",""),"")</f>
        <v/>
      </c>
      <c r="J52" s="123">
        <f ca="1">SUMIFS(別添!K$5:K$29,別添!$B$5:$B$29,$B52)</f>
        <v>0</v>
      </c>
      <c r="K52" s="205">
        <f ca="1">SUMIFS(別添!L$5:L$29,別添!$B$5:$B$29,$B52)</f>
        <v>0</v>
      </c>
      <c r="L52" s="123">
        <f ca="1">SUMIFS(別添!M$5:M$29,別添!$B$5:$B$29,$B52)</f>
        <v>0</v>
      </c>
      <c r="M52" s="205">
        <f t="shared" ca="1" si="3"/>
        <v>0</v>
      </c>
      <c r="N52" s="168"/>
    </row>
    <row r="53" spans="1:14" ht="21" customHeight="1">
      <c r="A53" s="203">
        <f t="shared" si="0"/>
        <v>49</v>
      </c>
      <c r="B53" s="215"/>
      <c r="C53" s="204" t="str">
        <f ca="1">IFERROR(VLOOKUP($B53,別添!$B$5:$G$29,2,FALSE),"")</f>
        <v/>
      </c>
      <c r="D53" s="202" t="str">
        <f ca="1">IFERROR(VLOOKUP($B53,別添!$B$5:$G$29,4,FALSE),"")</f>
        <v/>
      </c>
      <c r="E53" s="202" t="str">
        <f ca="1">IFERROR(VLOOKUP($B53,別添!$B$5:$G$29,5,FALSE),"")</f>
        <v/>
      </c>
      <c r="F53" s="216" t="str">
        <f ca="1">IFERROR(VLOOKUP($B53,別添!$B$5:$G$29,6,FALSE),"")</f>
        <v/>
      </c>
      <c r="G53" s="186" t="str">
        <f ca="1">IF(M53&gt;0,申請書!$W$7,"")</f>
        <v/>
      </c>
      <c r="H53" s="218">
        <f ca="1">SUMIFS(別添!I$5:I$29,別添!$B$5:$B$29,$B53)</f>
        <v>0</v>
      </c>
      <c r="I53" s="222" t="str">
        <f ca="1">IFERROR(IF(COUNTIFS(別添!$B$5:$B$29,B53,別添!$J$5:$J$29,"有")&gt;0,"有",""),"")</f>
        <v/>
      </c>
      <c r="J53" s="123">
        <f ca="1">SUMIFS(別添!K$5:K$29,別添!$B$5:$B$29,$B53)</f>
        <v>0</v>
      </c>
      <c r="K53" s="205">
        <f ca="1">SUMIFS(別添!L$5:L$29,別添!$B$5:$B$29,$B53)</f>
        <v>0</v>
      </c>
      <c r="L53" s="123">
        <f ca="1">SUMIFS(別添!M$5:M$29,別添!$B$5:$B$29,$B53)</f>
        <v>0</v>
      </c>
      <c r="M53" s="205">
        <f t="shared" ca="1" si="3"/>
        <v>0</v>
      </c>
      <c r="N53" s="168"/>
    </row>
    <row r="54" spans="1:14" ht="21" customHeight="1">
      <c r="A54" s="203">
        <f t="shared" si="0"/>
        <v>50</v>
      </c>
      <c r="B54" s="215"/>
      <c r="C54" s="204" t="str">
        <f ca="1">IFERROR(VLOOKUP($B54,別添!$B$5:$G$29,2,FALSE),"")</f>
        <v/>
      </c>
      <c r="D54" s="202" t="str">
        <f ca="1">IFERROR(VLOOKUP($B54,別添!$B$5:$G$29,4,FALSE),"")</f>
        <v/>
      </c>
      <c r="E54" s="202" t="str">
        <f ca="1">IFERROR(VLOOKUP($B54,別添!$B$5:$G$29,5,FALSE),"")</f>
        <v/>
      </c>
      <c r="F54" s="216" t="str">
        <f ca="1">IFERROR(VLOOKUP($B54,別添!$B$5:$G$29,6,FALSE),"")</f>
        <v/>
      </c>
      <c r="G54" s="186" t="str">
        <f ca="1">IF(M54&gt;0,申請書!$W$7,"")</f>
        <v/>
      </c>
      <c r="H54" s="218">
        <f ca="1">SUMIFS(別添!I$5:I$29,別添!$B$5:$B$29,$B54)</f>
        <v>0</v>
      </c>
      <c r="I54" s="222" t="str">
        <f ca="1">IFERROR(IF(COUNTIFS(別添!$B$5:$B$29,B54,別添!$J$5:$J$29,"有")&gt;0,"有",""),"")</f>
        <v/>
      </c>
      <c r="J54" s="123">
        <f ca="1">SUMIFS(別添!K$5:K$29,別添!$B$5:$B$29,$B54)</f>
        <v>0</v>
      </c>
      <c r="K54" s="205">
        <f ca="1">SUMIFS(別添!L$5:L$29,別添!$B$5:$B$29,$B54)</f>
        <v>0</v>
      </c>
      <c r="L54" s="123">
        <f ca="1">SUMIFS(別添!M$5:M$29,別添!$B$5:$B$29,$B54)</f>
        <v>0</v>
      </c>
      <c r="M54" s="205">
        <f t="shared" ca="1" si="3"/>
        <v>0</v>
      </c>
      <c r="N54" s="168"/>
    </row>
    <row r="55" spans="1:14" ht="21" customHeight="1">
      <c r="A55" s="203">
        <f t="shared" si="0"/>
        <v>51</v>
      </c>
      <c r="B55" s="215"/>
      <c r="C55" s="204" t="str">
        <f ca="1">IFERROR(VLOOKUP($B55,別添!$B$5:$G$29,2,FALSE),"")</f>
        <v/>
      </c>
      <c r="D55" s="202" t="str">
        <f ca="1">IFERROR(VLOOKUP($B55,別添!$B$5:$G$29,4,FALSE),"")</f>
        <v/>
      </c>
      <c r="E55" s="202" t="str">
        <f ca="1">IFERROR(VLOOKUP($B55,別添!$B$5:$G$29,5,FALSE),"")</f>
        <v/>
      </c>
      <c r="F55" s="216" t="str">
        <f ca="1">IFERROR(VLOOKUP($B55,別添!$B$5:$G$29,6,FALSE),"")</f>
        <v/>
      </c>
      <c r="G55" s="186" t="str">
        <f ca="1">IF(M55&gt;0,申請書!$W$7,"")</f>
        <v/>
      </c>
      <c r="H55" s="218">
        <f ca="1">SUMIFS(別添!I$5:I$29,別添!$B$5:$B$29,$B55)</f>
        <v>0</v>
      </c>
      <c r="I55" s="222" t="str">
        <f ca="1">IFERROR(IF(COUNTIFS(別添!$B$5:$B$29,B55,別添!$J$5:$J$29,"有")&gt;0,"有",""),"")</f>
        <v/>
      </c>
      <c r="J55" s="123">
        <f ca="1">SUMIFS(別添!K$5:K$29,別添!$B$5:$B$29,$B55)</f>
        <v>0</v>
      </c>
      <c r="K55" s="205">
        <f ca="1">SUMIFS(別添!L$5:L$29,別添!$B$5:$B$29,$B55)</f>
        <v>0</v>
      </c>
      <c r="L55" s="123">
        <f ca="1">SUMIFS(別添!M$5:M$29,別添!$B$5:$B$29,$B55)</f>
        <v>0</v>
      </c>
      <c r="M55" s="205">
        <f t="shared" ca="1" si="3"/>
        <v>0</v>
      </c>
      <c r="N55" s="168"/>
    </row>
    <row r="56" spans="1:14" ht="21" customHeight="1">
      <c r="A56" s="203">
        <f t="shared" si="0"/>
        <v>52</v>
      </c>
      <c r="B56" s="215"/>
      <c r="C56" s="204" t="str">
        <f ca="1">IFERROR(VLOOKUP($B56,別添!$B$5:$G$29,2,FALSE),"")</f>
        <v/>
      </c>
      <c r="D56" s="202" t="str">
        <f ca="1">IFERROR(VLOOKUP($B56,別添!$B$5:$G$29,4,FALSE),"")</f>
        <v/>
      </c>
      <c r="E56" s="202" t="str">
        <f ca="1">IFERROR(VLOOKUP($B56,別添!$B$5:$G$29,5,FALSE),"")</f>
        <v/>
      </c>
      <c r="F56" s="216" t="str">
        <f ca="1">IFERROR(VLOOKUP($B56,別添!$B$5:$G$29,6,FALSE),"")</f>
        <v/>
      </c>
      <c r="G56" s="186" t="str">
        <f ca="1">IF(M56&gt;0,申請書!$W$7,"")</f>
        <v/>
      </c>
      <c r="H56" s="218">
        <f ca="1">SUMIFS(別添!I$5:I$29,別添!$B$5:$B$29,$B56)</f>
        <v>0</v>
      </c>
      <c r="I56" s="222" t="str">
        <f ca="1">IFERROR(IF(COUNTIFS(別添!$B$5:$B$29,B56,別添!$J$5:$J$29,"有")&gt;0,"有",""),"")</f>
        <v/>
      </c>
      <c r="J56" s="123">
        <f ca="1">SUMIFS(別添!K$5:K$29,別添!$B$5:$B$29,$B56)</f>
        <v>0</v>
      </c>
      <c r="K56" s="205">
        <f ca="1">SUMIFS(別添!L$5:L$29,別添!$B$5:$B$29,$B56)</f>
        <v>0</v>
      </c>
      <c r="L56" s="123">
        <f ca="1">SUMIFS(別添!M$5:M$29,別添!$B$5:$B$29,$B56)</f>
        <v>0</v>
      </c>
      <c r="M56" s="205">
        <f t="shared" ca="1" si="3"/>
        <v>0</v>
      </c>
      <c r="N56" s="168"/>
    </row>
    <row r="57" spans="1:14" ht="21" customHeight="1">
      <c r="A57" s="203">
        <f t="shared" si="0"/>
        <v>53</v>
      </c>
      <c r="B57" s="215"/>
      <c r="C57" s="204" t="str">
        <f ca="1">IFERROR(VLOOKUP($B57,別添!$B$5:$G$29,2,FALSE),"")</f>
        <v/>
      </c>
      <c r="D57" s="202" t="str">
        <f ca="1">IFERROR(VLOOKUP($B57,別添!$B$5:$G$29,4,FALSE),"")</f>
        <v/>
      </c>
      <c r="E57" s="202" t="str">
        <f ca="1">IFERROR(VLOOKUP($B57,別添!$B$5:$G$29,5,FALSE),"")</f>
        <v/>
      </c>
      <c r="F57" s="216" t="str">
        <f ca="1">IFERROR(VLOOKUP($B57,別添!$B$5:$G$29,6,FALSE),"")</f>
        <v/>
      </c>
      <c r="G57" s="186" t="str">
        <f ca="1">IF(M57&gt;0,申請書!$W$7,"")</f>
        <v/>
      </c>
      <c r="H57" s="218">
        <f ca="1">SUMIFS(別添!I$5:I$29,別添!$B$5:$B$29,$B57)</f>
        <v>0</v>
      </c>
      <c r="I57" s="222" t="str">
        <f ca="1">IFERROR(IF(COUNTIFS(別添!$B$5:$B$29,B57,別添!$J$5:$J$29,"有")&gt;0,"有",""),"")</f>
        <v/>
      </c>
      <c r="J57" s="123">
        <f ca="1">SUMIFS(別添!K$5:K$29,別添!$B$5:$B$29,$B57)</f>
        <v>0</v>
      </c>
      <c r="K57" s="205">
        <f ca="1">SUMIFS(別添!L$5:L$29,別添!$B$5:$B$29,$B57)</f>
        <v>0</v>
      </c>
      <c r="L57" s="123">
        <f ca="1">SUMIFS(別添!M$5:M$29,別添!$B$5:$B$29,$B57)</f>
        <v>0</v>
      </c>
      <c r="M57" s="205">
        <f t="shared" ca="1" si="3"/>
        <v>0</v>
      </c>
      <c r="N57" s="168"/>
    </row>
    <row r="58" spans="1:14" ht="21" customHeight="1">
      <c r="A58" s="203">
        <f t="shared" si="0"/>
        <v>54</v>
      </c>
      <c r="B58" s="215"/>
      <c r="C58" s="204" t="str">
        <f ca="1">IFERROR(VLOOKUP($B58,別添!$B$5:$G$29,2,FALSE),"")</f>
        <v/>
      </c>
      <c r="D58" s="202" t="str">
        <f ca="1">IFERROR(VLOOKUP($B58,別添!$B$5:$G$29,4,FALSE),"")</f>
        <v/>
      </c>
      <c r="E58" s="202" t="str">
        <f ca="1">IFERROR(VLOOKUP($B58,別添!$B$5:$G$29,5,FALSE),"")</f>
        <v/>
      </c>
      <c r="F58" s="216" t="str">
        <f ca="1">IFERROR(VLOOKUP($B58,別添!$B$5:$G$29,6,FALSE),"")</f>
        <v/>
      </c>
      <c r="G58" s="186" t="str">
        <f ca="1">IF(M58&gt;0,申請書!$W$7,"")</f>
        <v/>
      </c>
      <c r="H58" s="218">
        <f ca="1">SUMIFS(別添!I$5:I$29,別添!$B$5:$B$29,$B58)</f>
        <v>0</v>
      </c>
      <c r="I58" s="222" t="str">
        <f ca="1">IFERROR(IF(COUNTIFS(別添!$B$5:$B$29,B58,別添!$J$5:$J$29,"有")&gt;0,"有",""),"")</f>
        <v/>
      </c>
      <c r="J58" s="123">
        <f ca="1">SUMIFS(別添!K$5:K$29,別添!$B$5:$B$29,$B58)</f>
        <v>0</v>
      </c>
      <c r="K58" s="205">
        <f ca="1">SUMIFS(別添!L$5:L$29,別添!$B$5:$B$29,$B58)</f>
        <v>0</v>
      </c>
      <c r="L58" s="123">
        <f ca="1">SUMIFS(別添!M$5:M$29,別添!$B$5:$B$29,$B58)</f>
        <v>0</v>
      </c>
      <c r="M58" s="205">
        <f t="shared" ca="1" si="3"/>
        <v>0</v>
      </c>
      <c r="N58" s="168"/>
    </row>
    <row r="59" spans="1:14" ht="21" customHeight="1">
      <c r="A59" s="203">
        <f t="shared" si="0"/>
        <v>55</v>
      </c>
      <c r="B59" s="215"/>
      <c r="C59" s="204" t="str">
        <f ca="1">IFERROR(VLOOKUP($B59,別添!$B$5:$G$29,2,FALSE),"")</f>
        <v/>
      </c>
      <c r="D59" s="202" t="str">
        <f ca="1">IFERROR(VLOOKUP($B59,別添!$B$5:$G$29,4,FALSE),"")</f>
        <v/>
      </c>
      <c r="E59" s="202" t="str">
        <f ca="1">IFERROR(VLOOKUP($B59,別添!$B$5:$G$29,5,FALSE),"")</f>
        <v/>
      </c>
      <c r="F59" s="216" t="str">
        <f ca="1">IFERROR(VLOOKUP($B59,別添!$B$5:$G$29,6,FALSE),"")</f>
        <v/>
      </c>
      <c r="G59" s="186" t="str">
        <f ca="1">IF(M59&gt;0,申請書!$W$7,"")</f>
        <v/>
      </c>
      <c r="H59" s="218">
        <f ca="1">SUMIFS(別添!I$5:I$29,別添!$B$5:$B$29,$B59)</f>
        <v>0</v>
      </c>
      <c r="I59" s="222" t="str">
        <f ca="1">IFERROR(IF(COUNTIFS(別添!$B$5:$B$29,B59,別添!$J$5:$J$29,"有")&gt;0,"有",""),"")</f>
        <v/>
      </c>
      <c r="J59" s="123">
        <f ca="1">SUMIFS(別添!K$5:K$29,別添!$B$5:$B$29,$B59)</f>
        <v>0</v>
      </c>
      <c r="K59" s="205">
        <f ca="1">SUMIFS(別添!L$5:L$29,別添!$B$5:$B$29,$B59)</f>
        <v>0</v>
      </c>
      <c r="L59" s="123">
        <f ca="1">SUMIFS(別添!M$5:M$29,別添!$B$5:$B$29,$B59)</f>
        <v>0</v>
      </c>
      <c r="M59" s="205">
        <f t="shared" ca="1" si="3"/>
        <v>0</v>
      </c>
      <c r="N59" s="168"/>
    </row>
    <row r="60" spans="1:14" ht="21" customHeight="1">
      <c r="A60" s="203">
        <f t="shared" si="0"/>
        <v>56</v>
      </c>
      <c r="B60" s="215"/>
      <c r="C60" s="204" t="str">
        <f ca="1">IFERROR(VLOOKUP($B60,別添!$B$5:$G$29,2,FALSE),"")</f>
        <v/>
      </c>
      <c r="D60" s="202" t="str">
        <f ca="1">IFERROR(VLOOKUP($B60,別添!$B$5:$G$29,4,FALSE),"")</f>
        <v/>
      </c>
      <c r="E60" s="202" t="str">
        <f ca="1">IFERROR(VLOOKUP($B60,別添!$B$5:$G$29,5,FALSE),"")</f>
        <v/>
      </c>
      <c r="F60" s="216" t="str">
        <f ca="1">IFERROR(VLOOKUP($B60,別添!$B$5:$G$29,6,FALSE),"")</f>
        <v/>
      </c>
      <c r="G60" s="186" t="str">
        <f ca="1">IF(M60&gt;0,申請書!$W$7,"")</f>
        <v/>
      </c>
      <c r="H60" s="218">
        <f ca="1">SUMIFS(別添!I$5:I$29,別添!$B$5:$B$29,$B60)</f>
        <v>0</v>
      </c>
      <c r="I60" s="222" t="str">
        <f ca="1">IFERROR(IF(COUNTIFS(別添!$B$5:$B$29,B60,別添!$J$5:$J$29,"有")&gt;0,"有",""),"")</f>
        <v/>
      </c>
      <c r="J60" s="123">
        <f ca="1">SUMIFS(別添!K$5:K$29,別添!$B$5:$B$29,$B60)</f>
        <v>0</v>
      </c>
      <c r="K60" s="205">
        <f ca="1">SUMIFS(別添!L$5:L$29,別添!$B$5:$B$29,$B60)</f>
        <v>0</v>
      </c>
      <c r="L60" s="123">
        <f ca="1">SUMIFS(別添!M$5:M$29,別添!$B$5:$B$29,$B60)</f>
        <v>0</v>
      </c>
      <c r="M60" s="205">
        <f t="shared" ca="1" si="3"/>
        <v>0</v>
      </c>
      <c r="N60" s="168"/>
    </row>
    <row r="61" spans="1:14" ht="21" customHeight="1">
      <c r="A61" s="203">
        <f t="shared" si="0"/>
        <v>57</v>
      </c>
      <c r="B61" s="215"/>
      <c r="C61" s="204" t="str">
        <f ca="1">IFERROR(VLOOKUP($B61,別添!$B$5:$G$29,2,FALSE),"")</f>
        <v/>
      </c>
      <c r="D61" s="202" t="str">
        <f ca="1">IFERROR(VLOOKUP($B61,別添!$B$5:$G$29,4,FALSE),"")</f>
        <v/>
      </c>
      <c r="E61" s="202" t="str">
        <f ca="1">IFERROR(VLOOKUP($B61,別添!$B$5:$G$29,5,FALSE),"")</f>
        <v/>
      </c>
      <c r="F61" s="216" t="str">
        <f ca="1">IFERROR(VLOOKUP($B61,別添!$B$5:$G$29,6,FALSE),"")</f>
        <v/>
      </c>
      <c r="G61" s="186" t="str">
        <f ca="1">IF(M61&gt;0,申請書!$W$7,"")</f>
        <v/>
      </c>
      <c r="H61" s="218">
        <f ca="1">SUMIFS(別添!I$5:I$29,別添!$B$5:$B$29,$B61)</f>
        <v>0</v>
      </c>
      <c r="I61" s="222" t="str">
        <f ca="1">IFERROR(IF(COUNTIFS(別添!$B$5:$B$29,B61,別添!$J$5:$J$29,"有")&gt;0,"有",""),"")</f>
        <v/>
      </c>
      <c r="J61" s="123">
        <f ca="1">SUMIFS(別添!K$5:K$29,別添!$B$5:$B$29,$B61)</f>
        <v>0</v>
      </c>
      <c r="K61" s="205">
        <f ca="1">SUMIFS(別添!L$5:L$29,別添!$B$5:$B$29,$B61)</f>
        <v>0</v>
      </c>
      <c r="L61" s="123">
        <f ca="1">SUMIFS(別添!M$5:M$29,別添!$B$5:$B$29,$B61)</f>
        <v>0</v>
      </c>
      <c r="M61" s="205">
        <f t="shared" ca="1" si="3"/>
        <v>0</v>
      </c>
      <c r="N61" s="168"/>
    </row>
    <row r="62" spans="1:14" ht="21" customHeight="1">
      <c r="A62" s="203">
        <f t="shared" si="0"/>
        <v>58</v>
      </c>
      <c r="B62" s="215"/>
      <c r="C62" s="204" t="str">
        <f ca="1">IFERROR(VLOOKUP($B62,別添!$B$5:$G$29,2,FALSE),"")</f>
        <v/>
      </c>
      <c r="D62" s="202" t="str">
        <f ca="1">IFERROR(VLOOKUP($B62,別添!$B$5:$G$29,4,FALSE),"")</f>
        <v/>
      </c>
      <c r="E62" s="202" t="str">
        <f ca="1">IFERROR(VLOOKUP($B62,別添!$B$5:$G$29,5,FALSE),"")</f>
        <v/>
      </c>
      <c r="F62" s="216" t="str">
        <f ca="1">IFERROR(VLOOKUP($B62,別添!$B$5:$G$29,6,FALSE),"")</f>
        <v/>
      </c>
      <c r="G62" s="186" t="str">
        <f ca="1">IF(M62&gt;0,申請書!$W$7,"")</f>
        <v/>
      </c>
      <c r="H62" s="218">
        <f ca="1">SUMIFS(別添!I$5:I$29,別添!$B$5:$B$29,$B62)</f>
        <v>0</v>
      </c>
      <c r="I62" s="222" t="str">
        <f ca="1">IFERROR(IF(COUNTIFS(別添!$B$5:$B$29,B62,別添!$J$5:$J$29,"有")&gt;0,"有",""),"")</f>
        <v/>
      </c>
      <c r="J62" s="123">
        <f ca="1">SUMIFS(別添!K$5:K$29,別添!$B$5:$B$29,$B62)</f>
        <v>0</v>
      </c>
      <c r="K62" s="205">
        <f ca="1">SUMIFS(別添!L$5:L$29,別添!$B$5:$B$29,$B62)</f>
        <v>0</v>
      </c>
      <c r="L62" s="123">
        <f ca="1">SUMIFS(別添!M$5:M$29,別添!$B$5:$B$29,$B62)</f>
        <v>0</v>
      </c>
      <c r="M62" s="205">
        <f t="shared" ca="1" si="3"/>
        <v>0</v>
      </c>
      <c r="N62" s="168"/>
    </row>
    <row r="63" spans="1:14" ht="21" customHeight="1">
      <c r="A63" s="203">
        <f t="shared" si="0"/>
        <v>59</v>
      </c>
      <c r="B63" s="215"/>
      <c r="C63" s="204" t="str">
        <f ca="1">IFERROR(VLOOKUP($B63,別添!$B$5:$G$29,2,FALSE),"")</f>
        <v/>
      </c>
      <c r="D63" s="202" t="str">
        <f ca="1">IFERROR(VLOOKUP($B63,別添!$B$5:$G$29,4,FALSE),"")</f>
        <v/>
      </c>
      <c r="E63" s="202" t="str">
        <f ca="1">IFERROR(VLOOKUP($B63,別添!$B$5:$G$29,5,FALSE),"")</f>
        <v/>
      </c>
      <c r="F63" s="216" t="str">
        <f ca="1">IFERROR(VLOOKUP($B63,別添!$B$5:$G$29,6,FALSE),"")</f>
        <v/>
      </c>
      <c r="G63" s="186" t="str">
        <f ca="1">IF(M63&gt;0,申請書!$W$7,"")</f>
        <v/>
      </c>
      <c r="H63" s="218">
        <f ca="1">SUMIFS(別添!I$5:I$29,別添!$B$5:$B$29,$B63)</f>
        <v>0</v>
      </c>
      <c r="I63" s="222" t="str">
        <f ca="1">IFERROR(IF(COUNTIFS(別添!$B$5:$B$29,B63,別添!$J$5:$J$29,"有")&gt;0,"有",""),"")</f>
        <v/>
      </c>
      <c r="J63" s="123">
        <f ca="1">SUMIFS(別添!K$5:K$29,別添!$B$5:$B$29,$B63)</f>
        <v>0</v>
      </c>
      <c r="K63" s="205">
        <f ca="1">SUMIFS(別添!L$5:L$29,別添!$B$5:$B$29,$B63)</f>
        <v>0</v>
      </c>
      <c r="L63" s="123">
        <f ca="1">SUMIFS(別添!M$5:M$29,別添!$B$5:$B$29,$B63)</f>
        <v>0</v>
      </c>
      <c r="M63" s="205">
        <f t="shared" ca="1" si="3"/>
        <v>0</v>
      </c>
      <c r="N63" s="168"/>
    </row>
    <row r="64" spans="1:14" ht="21" customHeight="1">
      <c r="A64" s="203">
        <f t="shared" si="0"/>
        <v>60</v>
      </c>
      <c r="B64" s="215"/>
      <c r="C64" s="204" t="str">
        <f ca="1">IFERROR(VLOOKUP($B64,別添!$B$5:$G$29,2,FALSE),"")</f>
        <v/>
      </c>
      <c r="D64" s="202" t="str">
        <f ca="1">IFERROR(VLOOKUP($B64,別添!$B$5:$G$29,4,FALSE),"")</f>
        <v/>
      </c>
      <c r="E64" s="202" t="str">
        <f ca="1">IFERROR(VLOOKUP($B64,別添!$B$5:$G$29,5,FALSE),"")</f>
        <v/>
      </c>
      <c r="F64" s="216" t="str">
        <f ca="1">IFERROR(VLOOKUP($B64,別添!$B$5:$G$29,6,FALSE),"")</f>
        <v/>
      </c>
      <c r="G64" s="186" t="str">
        <f ca="1">IF(M64&gt;0,申請書!$W$7,"")</f>
        <v/>
      </c>
      <c r="H64" s="218">
        <f ca="1">SUMIFS(別添!I$5:I$29,別添!$B$5:$B$29,$B64)</f>
        <v>0</v>
      </c>
      <c r="I64" s="222" t="str">
        <f ca="1">IFERROR(IF(COUNTIFS(別添!$B$5:$B$29,B64,別添!$J$5:$J$29,"有")&gt;0,"有",""),"")</f>
        <v/>
      </c>
      <c r="J64" s="123">
        <f ca="1">SUMIFS(別添!K$5:K$29,別添!$B$5:$B$29,$B64)</f>
        <v>0</v>
      </c>
      <c r="K64" s="205">
        <f ca="1">SUMIFS(別添!L$5:L$29,別添!$B$5:$B$29,$B64)</f>
        <v>0</v>
      </c>
      <c r="L64" s="123">
        <f ca="1">SUMIFS(別添!M$5:M$29,別添!$B$5:$B$29,$B64)</f>
        <v>0</v>
      </c>
      <c r="M64" s="205">
        <f t="shared" ca="1" si="3"/>
        <v>0</v>
      </c>
      <c r="N64" s="168"/>
    </row>
    <row r="65" spans="1:14" ht="21" customHeight="1">
      <c r="A65" s="203">
        <f t="shared" si="0"/>
        <v>61</v>
      </c>
      <c r="B65" s="215"/>
      <c r="C65" s="204" t="str">
        <f ca="1">IFERROR(VLOOKUP($B65,別添!$B$5:$G$29,2,FALSE),"")</f>
        <v/>
      </c>
      <c r="D65" s="202" t="str">
        <f ca="1">IFERROR(VLOOKUP($B65,別添!$B$5:$G$29,4,FALSE),"")</f>
        <v/>
      </c>
      <c r="E65" s="202" t="str">
        <f ca="1">IFERROR(VLOOKUP($B65,別添!$B$5:$G$29,5,FALSE),"")</f>
        <v/>
      </c>
      <c r="F65" s="216" t="str">
        <f ca="1">IFERROR(VLOOKUP($B65,別添!$B$5:$G$29,6,FALSE),"")</f>
        <v/>
      </c>
      <c r="G65" s="186" t="str">
        <f ca="1">IF(M65&gt;0,申請書!$W$7,"")</f>
        <v/>
      </c>
      <c r="H65" s="218">
        <f ca="1">SUMIFS(別添!I$5:I$29,別添!$B$5:$B$29,$B65)</f>
        <v>0</v>
      </c>
      <c r="I65" s="222" t="str">
        <f ca="1">IFERROR(IF(COUNTIFS(別添!$B$5:$B$29,B65,別添!$J$5:$J$29,"有")&gt;0,"有",""),"")</f>
        <v/>
      </c>
      <c r="J65" s="123">
        <f ca="1">SUMIFS(別添!K$5:K$29,別添!$B$5:$B$29,$B65)</f>
        <v>0</v>
      </c>
      <c r="K65" s="205">
        <f ca="1">SUMIFS(別添!L$5:L$29,別添!$B$5:$B$29,$B65)</f>
        <v>0</v>
      </c>
      <c r="L65" s="123">
        <f ca="1">SUMIFS(別添!M$5:M$29,別添!$B$5:$B$29,$B65)</f>
        <v>0</v>
      </c>
      <c r="M65" s="205">
        <f t="shared" ca="1" si="3"/>
        <v>0</v>
      </c>
      <c r="N65" s="168"/>
    </row>
    <row r="66" spans="1:14" ht="21" customHeight="1">
      <c r="A66" s="203">
        <f t="shared" si="0"/>
        <v>62</v>
      </c>
      <c r="B66" s="215"/>
      <c r="C66" s="204" t="str">
        <f ca="1">IFERROR(VLOOKUP($B66,別添!$B$5:$G$29,2,FALSE),"")</f>
        <v/>
      </c>
      <c r="D66" s="202" t="str">
        <f ca="1">IFERROR(VLOOKUP($B66,別添!$B$5:$G$29,4,FALSE),"")</f>
        <v/>
      </c>
      <c r="E66" s="202" t="str">
        <f ca="1">IFERROR(VLOOKUP($B66,別添!$B$5:$G$29,5,FALSE),"")</f>
        <v/>
      </c>
      <c r="F66" s="216" t="str">
        <f ca="1">IFERROR(VLOOKUP($B66,別添!$B$5:$G$29,6,FALSE),"")</f>
        <v/>
      </c>
      <c r="G66" s="186" t="str">
        <f ca="1">IF(M66&gt;0,申請書!$W$7,"")</f>
        <v/>
      </c>
      <c r="H66" s="218">
        <f ca="1">SUMIFS(別添!I$5:I$29,別添!$B$5:$B$29,$B66)</f>
        <v>0</v>
      </c>
      <c r="I66" s="222" t="str">
        <f ca="1">IFERROR(IF(COUNTIFS(別添!$B$5:$B$29,B66,別添!$J$5:$J$29,"有")&gt;0,"有",""),"")</f>
        <v/>
      </c>
      <c r="J66" s="123">
        <f ca="1">SUMIFS(別添!K$5:K$29,別添!$B$5:$B$29,$B66)</f>
        <v>0</v>
      </c>
      <c r="K66" s="205">
        <f ca="1">SUMIFS(別添!L$5:L$29,別添!$B$5:$B$29,$B66)</f>
        <v>0</v>
      </c>
      <c r="L66" s="123">
        <f ca="1">SUMIFS(別添!M$5:M$29,別添!$B$5:$B$29,$B66)</f>
        <v>0</v>
      </c>
      <c r="M66" s="205">
        <f t="shared" ca="1" si="3"/>
        <v>0</v>
      </c>
      <c r="N66" s="168"/>
    </row>
    <row r="67" spans="1:14" ht="21" customHeight="1">
      <c r="A67" s="203">
        <f t="shared" si="0"/>
        <v>63</v>
      </c>
      <c r="B67" s="215"/>
      <c r="C67" s="204" t="str">
        <f ca="1">IFERROR(VLOOKUP($B67,別添!$B$5:$G$29,2,FALSE),"")</f>
        <v/>
      </c>
      <c r="D67" s="202" t="str">
        <f ca="1">IFERROR(VLOOKUP($B67,別添!$B$5:$G$29,4,FALSE),"")</f>
        <v/>
      </c>
      <c r="E67" s="202" t="str">
        <f ca="1">IFERROR(VLOOKUP($B67,別添!$B$5:$G$29,5,FALSE),"")</f>
        <v/>
      </c>
      <c r="F67" s="216" t="str">
        <f ca="1">IFERROR(VLOOKUP($B67,別添!$B$5:$G$29,6,FALSE),"")</f>
        <v/>
      </c>
      <c r="G67" s="186" t="str">
        <f ca="1">IF(M67&gt;0,申請書!$W$7,"")</f>
        <v/>
      </c>
      <c r="H67" s="218">
        <f ca="1">SUMIFS(別添!I$5:I$29,別添!$B$5:$B$29,$B67)</f>
        <v>0</v>
      </c>
      <c r="I67" s="222" t="str">
        <f ca="1">IFERROR(IF(COUNTIFS(別添!$B$5:$B$29,B67,別添!$J$5:$J$29,"有")&gt;0,"有",""),"")</f>
        <v/>
      </c>
      <c r="J67" s="123">
        <f ca="1">SUMIFS(別添!K$5:K$29,別添!$B$5:$B$29,$B67)</f>
        <v>0</v>
      </c>
      <c r="K67" s="205">
        <f ca="1">SUMIFS(別添!L$5:L$29,別添!$B$5:$B$29,$B67)</f>
        <v>0</v>
      </c>
      <c r="L67" s="123">
        <f ca="1">SUMIFS(別添!M$5:M$29,別添!$B$5:$B$29,$B67)</f>
        <v>0</v>
      </c>
      <c r="M67" s="205">
        <f t="shared" ca="1" si="3"/>
        <v>0</v>
      </c>
      <c r="N67" s="168"/>
    </row>
    <row r="68" spans="1:14" ht="21" customHeight="1">
      <c r="A68" s="203">
        <f t="shared" si="0"/>
        <v>64</v>
      </c>
      <c r="B68" s="215"/>
      <c r="C68" s="204" t="str">
        <f ca="1">IFERROR(VLOOKUP($B68,別添!$B$5:$G$29,2,FALSE),"")</f>
        <v/>
      </c>
      <c r="D68" s="202" t="str">
        <f ca="1">IFERROR(VLOOKUP($B68,別添!$B$5:$G$29,4,FALSE),"")</f>
        <v/>
      </c>
      <c r="E68" s="202" t="str">
        <f ca="1">IFERROR(VLOOKUP($B68,別添!$B$5:$G$29,5,FALSE),"")</f>
        <v/>
      </c>
      <c r="F68" s="216" t="str">
        <f ca="1">IFERROR(VLOOKUP($B68,別添!$B$5:$G$29,6,FALSE),"")</f>
        <v/>
      </c>
      <c r="G68" s="186" t="str">
        <f ca="1">IF(M68&gt;0,申請書!$W$7,"")</f>
        <v/>
      </c>
      <c r="H68" s="218">
        <f ca="1">SUMIFS(別添!I$5:I$29,別添!$B$5:$B$29,$B68)</f>
        <v>0</v>
      </c>
      <c r="I68" s="222" t="str">
        <f ca="1">IFERROR(IF(COUNTIFS(別添!$B$5:$B$29,B68,別添!$J$5:$J$29,"有")&gt;0,"有",""),"")</f>
        <v/>
      </c>
      <c r="J68" s="123">
        <f ca="1">SUMIFS(別添!K$5:K$29,別添!$B$5:$B$29,$B68)</f>
        <v>0</v>
      </c>
      <c r="K68" s="205">
        <f ca="1">SUMIFS(別添!L$5:L$29,別添!$B$5:$B$29,$B68)</f>
        <v>0</v>
      </c>
      <c r="L68" s="123">
        <f ca="1">SUMIFS(別添!M$5:M$29,別添!$B$5:$B$29,$B68)</f>
        <v>0</v>
      </c>
      <c r="M68" s="205">
        <f t="shared" ca="1" si="3"/>
        <v>0</v>
      </c>
      <c r="N68" s="168"/>
    </row>
    <row r="69" spans="1:14" ht="21" customHeight="1">
      <c r="A69" s="203">
        <f t="shared" si="0"/>
        <v>65</v>
      </c>
      <c r="B69" s="215"/>
      <c r="C69" s="204" t="str">
        <f ca="1">IFERROR(VLOOKUP($B69,別添!$B$5:$G$29,2,FALSE),"")</f>
        <v/>
      </c>
      <c r="D69" s="202" t="str">
        <f ca="1">IFERROR(VLOOKUP($B69,別添!$B$5:$G$29,4,FALSE),"")</f>
        <v/>
      </c>
      <c r="E69" s="202" t="str">
        <f ca="1">IFERROR(VLOOKUP($B69,別添!$B$5:$G$29,5,FALSE),"")</f>
        <v/>
      </c>
      <c r="F69" s="216" t="str">
        <f ca="1">IFERROR(VLOOKUP($B69,別添!$B$5:$G$29,6,FALSE),"")</f>
        <v/>
      </c>
      <c r="G69" s="186" t="str">
        <f ca="1">IF(M69&gt;0,申請書!$W$7,"")</f>
        <v/>
      </c>
      <c r="H69" s="218">
        <f ca="1">SUMIFS(別添!I$5:I$29,別添!$B$5:$B$29,$B69)</f>
        <v>0</v>
      </c>
      <c r="I69" s="222" t="str">
        <f ca="1">IFERROR(IF(COUNTIFS(別添!$B$5:$B$29,B69,別添!$J$5:$J$29,"有")&gt;0,"有",""),"")</f>
        <v/>
      </c>
      <c r="J69" s="123">
        <f ca="1">SUMIFS(別添!K$5:K$29,別添!$B$5:$B$29,$B69)</f>
        <v>0</v>
      </c>
      <c r="K69" s="205">
        <f ca="1">SUMIFS(別添!L$5:L$29,別添!$B$5:$B$29,$B69)</f>
        <v>0</v>
      </c>
      <c r="L69" s="123">
        <f ca="1">SUMIFS(別添!M$5:M$29,別添!$B$5:$B$29,$B69)</f>
        <v>0</v>
      </c>
      <c r="M69" s="205">
        <f t="shared" ca="1" si="3"/>
        <v>0</v>
      </c>
      <c r="N69" s="168"/>
    </row>
    <row r="70" spans="1:14" ht="21" customHeight="1">
      <c r="A70" s="203">
        <f t="shared" ref="A70:A104" si="4">ROW()-4</f>
        <v>66</v>
      </c>
      <c r="B70" s="215"/>
      <c r="C70" s="204" t="str">
        <f ca="1">IFERROR(VLOOKUP($B70,別添!$B$5:$G$29,2,FALSE),"")</f>
        <v/>
      </c>
      <c r="D70" s="202" t="str">
        <f ca="1">IFERROR(VLOOKUP($B70,別添!$B$5:$G$29,4,FALSE),"")</f>
        <v/>
      </c>
      <c r="E70" s="202" t="str">
        <f ca="1">IFERROR(VLOOKUP($B70,別添!$B$5:$G$29,5,FALSE),"")</f>
        <v/>
      </c>
      <c r="F70" s="216" t="str">
        <f ca="1">IFERROR(VLOOKUP($B70,別添!$B$5:$G$29,6,FALSE),"")</f>
        <v/>
      </c>
      <c r="G70" s="186" t="str">
        <f ca="1">IF(M70&gt;0,申請書!$W$7,"")</f>
        <v/>
      </c>
      <c r="H70" s="218">
        <f ca="1">SUMIFS(別添!I$5:I$29,別添!$B$5:$B$29,$B70)</f>
        <v>0</v>
      </c>
      <c r="I70" s="222" t="str">
        <f ca="1">IFERROR(IF(COUNTIFS(別添!$B$5:$B$29,B70,別添!$J$5:$J$29,"有")&gt;0,"有",""),"")</f>
        <v/>
      </c>
      <c r="J70" s="123">
        <f ca="1">SUMIFS(別添!K$5:K$29,別添!$B$5:$B$29,$B70)</f>
        <v>0</v>
      </c>
      <c r="K70" s="205">
        <f ca="1">SUMIFS(別添!L$5:L$29,別添!$B$5:$B$29,$B70)</f>
        <v>0</v>
      </c>
      <c r="L70" s="123">
        <f ca="1">SUMIFS(別添!M$5:M$29,別添!$B$5:$B$29,$B70)</f>
        <v>0</v>
      </c>
      <c r="M70" s="205">
        <f t="shared" ca="1" si="3"/>
        <v>0</v>
      </c>
      <c r="N70" s="168"/>
    </row>
    <row r="71" spans="1:14" ht="21" customHeight="1">
      <c r="A71" s="203">
        <f t="shared" si="4"/>
        <v>67</v>
      </c>
      <c r="B71" s="215"/>
      <c r="C71" s="204" t="str">
        <f ca="1">IFERROR(VLOOKUP($B71,別添!$B$5:$G$29,2,FALSE),"")</f>
        <v/>
      </c>
      <c r="D71" s="202" t="str">
        <f ca="1">IFERROR(VLOOKUP($B71,別添!$B$5:$G$29,4,FALSE),"")</f>
        <v/>
      </c>
      <c r="E71" s="202" t="str">
        <f ca="1">IFERROR(VLOOKUP($B71,別添!$B$5:$G$29,5,FALSE),"")</f>
        <v/>
      </c>
      <c r="F71" s="216" t="str">
        <f ca="1">IFERROR(VLOOKUP($B71,別添!$B$5:$G$29,6,FALSE),"")</f>
        <v/>
      </c>
      <c r="G71" s="186" t="str">
        <f ca="1">IF(M71&gt;0,申請書!$W$7,"")</f>
        <v/>
      </c>
      <c r="H71" s="218">
        <f ca="1">SUMIFS(別添!I$5:I$29,別添!$B$5:$B$29,$B71)</f>
        <v>0</v>
      </c>
      <c r="I71" s="222" t="str">
        <f ca="1">IFERROR(IF(COUNTIFS(別添!$B$5:$B$29,B71,別添!$J$5:$J$29,"有")&gt;0,"有",""),"")</f>
        <v/>
      </c>
      <c r="J71" s="123">
        <f ca="1">SUMIFS(別添!K$5:K$29,別添!$B$5:$B$29,$B71)</f>
        <v>0</v>
      </c>
      <c r="K71" s="205">
        <f ca="1">SUMIFS(別添!L$5:L$29,別添!$B$5:$B$29,$B71)</f>
        <v>0</v>
      </c>
      <c r="L71" s="123">
        <f ca="1">SUMIFS(別添!M$5:M$29,別添!$B$5:$B$29,$B71)</f>
        <v>0</v>
      </c>
      <c r="M71" s="205">
        <f t="shared" ca="1" si="3"/>
        <v>0</v>
      </c>
      <c r="N71" s="168"/>
    </row>
    <row r="72" spans="1:14" ht="21" customHeight="1">
      <c r="A72" s="203">
        <f t="shared" si="4"/>
        <v>68</v>
      </c>
      <c r="B72" s="215"/>
      <c r="C72" s="204" t="str">
        <f ca="1">IFERROR(VLOOKUP($B72,別添!$B$5:$G$29,2,FALSE),"")</f>
        <v/>
      </c>
      <c r="D72" s="202" t="str">
        <f ca="1">IFERROR(VLOOKUP($B72,別添!$B$5:$G$29,4,FALSE),"")</f>
        <v/>
      </c>
      <c r="E72" s="202" t="str">
        <f ca="1">IFERROR(VLOOKUP($B72,別添!$B$5:$G$29,5,FALSE),"")</f>
        <v/>
      </c>
      <c r="F72" s="216" t="str">
        <f ca="1">IFERROR(VLOOKUP($B72,別添!$B$5:$G$29,6,FALSE),"")</f>
        <v/>
      </c>
      <c r="G72" s="186" t="str">
        <f ca="1">IF(M72&gt;0,申請書!$W$7,"")</f>
        <v/>
      </c>
      <c r="H72" s="218">
        <f ca="1">SUMIFS(別添!I$5:I$29,別添!$B$5:$B$29,$B72)</f>
        <v>0</v>
      </c>
      <c r="I72" s="222" t="str">
        <f ca="1">IFERROR(IF(COUNTIFS(別添!$B$5:$B$29,B72,別添!$J$5:$J$29,"有")&gt;0,"有",""),"")</f>
        <v/>
      </c>
      <c r="J72" s="123">
        <f ca="1">SUMIFS(別添!K$5:K$29,別添!$B$5:$B$29,$B72)</f>
        <v>0</v>
      </c>
      <c r="K72" s="205">
        <f ca="1">SUMIFS(別添!L$5:L$29,別添!$B$5:$B$29,$B72)</f>
        <v>0</v>
      </c>
      <c r="L72" s="123">
        <f ca="1">SUMIFS(別添!M$5:M$29,別添!$B$5:$B$29,$B72)</f>
        <v>0</v>
      </c>
      <c r="M72" s="205">
        <f t="shared" ca="1" si="3"/>
        <v>0</v>
      </c>
      <c r="N72" s="168"/>
    </row>
    <row r="73" spans="1:14" ht="21" customHeight="1">
      <c r="A73" s="203">
        <f t="shared" si="4"/>
        <v>69</v>
      </c>
      <c r="B73" s="215"/>
      <c r="C73" s="204" t="str">
        <f ca="1">IFERROR(VLOOKUP($B73,別添!$B$5:$G$29,2,FALSE),"")</f>
        <v/>
      </c>
      <c r="D73" s="202" t="str">
        <f ca="1">IFERROR(VLOOKUP($B73,別添!$B$5:$G$29,4,FALSE),"")</f>
        <v/>
      </c>
      <c r="E73" s="202" t="str">
        <f ca="1">IFERROR(VLOOKUP($B73,別添!$B$5:$G$29,5,FALSE),"")</f>
        <v/>
      </c>
      <c r="F73" s="216" t="str">
        <f ca="1">IFERROR(VLOOKUP($B73,別添!$B$5:$G$29,6,FALSE),"")</f>
        <v/>
      </c>
      <c r="G73" s="186" t="str">
        <f ca="1">IF(M73&gt;0,申請書!$W$7,"")</f>
        <v/>
      </c>
      <c r="H73" s="218">
        <f ca="1">SUMIFS(別添!I$5:I$29,別添!$B$5:$B$29,$B73)</f>
        <v>0</v>
      </c>
      <c r="I73" s="222" t="str">
        <f ca="1">IFERROR(IF(COUNTIFS(別添!$B$5:$B$29,B73,別添!$J$5:$J$29,"有")&gt;0,"有",""),"")</f>
        <v/>
      </c>
      <c r="J73" s="123">
        <f ca="1">SUMIFS(別添!K$5:K$29,別添!$B$5:$B$29,$B73)</f>
        <v>0</v>
      </c>
      <c r="K73" s="205">
        <f ca="1">SUMIFS(別添!L$5:L$29,別添!$B$5:$B$29,$B73)</f>
        <v>0</v>
      </c>
      <c r="L73" s="123">
        <f ca="1">SUMIFS(別添!M$5:M$29,別添!$B$5:$B$29,$B73)</f>
        <v>0</v>
      </c>
      <c r="M73" s="205">
        <f t="shared" ca="1" si="3"/>
        <v>0</v>
      </c>
      <c r="N73" s="168"/>
    </row>
    <row r="74" spans="1:14" ht="21" customHeight="1">
      <c r="A74" s="203">
        <f t="shared" si="4"/>
        <v>70</v>
      </c>
      <c r="B74" s="215"/>
      <c r="C74" s="204" t="str">
        <f ca="1">IFERROR(VLOOKUP($B74,別添!$B$5:$G$29,2,FALSE),"")</f>
        <v/>
      </c>
      <c r="D74" s="202" t="str">
        <f ca="1">IFERROR(VLOOKUP($B74,別添!$B$5:$G$29,4,FALSE),"")</f>
        <v/>
      </c>
      <c r="E74" s="202" t="str">
        <f ca="1">IFERROR(VLOOKUP($B74,別添!$B$5:$G$29,5,FALSE),"")</f>
        <v/>
      </c>
      <c r="F74" s="216" t="str">
        <f ca="1">IFERROR(VLOOKUP($B74,別添!$B$5:$G$29,6,FALSE),"")</f>
        <v/>
      </c>
      <c r="G74" s="186" t="str">
        <f ca="1">IF(M74&gt;0,申請書!$W$7,"")</f>
        <v/>
      </c>
      <c r="H74" s="218">
        <f ca="1">SUMIFS(別添!I$5:I$29,別添!$B$5:$B$29,$B74)</f>
        <v>0</v>
      </c>
      <c r="I74" s="222" t="str">
        <f ca="1">IFERROR(IF(COUNTIFS(別添!$B$5:$B$29,B74,別添!$J$5:$J$29,"有")&gt;0,"有",""),"")</f>
        <v/>
      </c>
      <c r="J74" s="123">
        <f ca="1">SUMIFS(別添!K$5:K$29,別添!$B$5:$B$29,$B74)</f>
        <v>0</v>
      </c>
      <c r="K74" s="205">
        <f ca="1">SUMIFS(別添!L$5:L$29,別添!$B$5:$B$29,$B74)</f>
        <v>0</v>
      </c>
      <c r="L74" s="123">
        <f ca="1">SUMIFS(別添!M$5:M$29,別添!$B$5:$B$29,$B74)</f>
        <v>0</v>
      </c>
      <c r="M74" s="205">
        <f t="shared" ca="1" si="3"/>
        <v>0</v>
      </c>
      <c r="N74" s="168"/>
    </row>
    <row r="75" spans="1:14" ht="21" customHeight="1">
      <c r="A75" s="203">
        <f t="shared" si="4"/>
        <v>71</v>
      </c>
      <c r="B75" s="215"/>
      <c r="C75" s="204" t="str">
        <f ca="1">IFERROR(VLOOKUP($B75,別添!$B$5:$G$29,2,FALSE),"")</f>
        <v/>
      </c>
      <c r="D75" s="202" t="str">
        <f ca="1">IFERROR(VLOOKUP($B75,別添!$B$5:$G$29,4,FALSE),"")</f>
        <v/>
      </c>
      <c r="E75" s="202" t="str">
        <f ca="1">IFERROR(VLOOKUP($B75,別添!$B$5:$G$29,5,FALSE),"")</f>
        <v/>
      </c>
      <c r="F75" s="216" t="str">
        <f ca="1">IFERROR(VLOOKUP($B75,別添!$B$5:$G$29,6,FALSE),"")</f>
        <v/>
      </c>
      <c r="G75" s="186" t="str">
        <f ca="1">IF(M75&gt;0,申請書!$W$7,"")</f>
        <v/>
      </c>
      <c r="H75" s="218">
        <f ca="1">SUMIFS(別添!I$5:I$29,別添!$B$5:$B$29,$B75)</f>
        <v>0</v>
      </c>
      <c r="I75" s="222" t="str">
        <f ca="1">IFERROR(IF(COUNTIFS(別添!$B$5:$B$29,B75,別添!$J$5:$J$29,"有")&gt;0,"有",""),"")</f>
        <v/>
      </c>
      <c r="J75" s="123">
        <f ca="1">SUMIFS(別添!K$5:K$29,別添!$B$5:$B$29,$B75)</f>
        <v>0</v>
      </c>
      <c r="K75" s="205">
        <f ca="1">SUMIFS(別添!L$5:L$29,別添!$B$5:$B$29,$B75)</f>
        <v>0</v>
      </c>
      <c r="L75" s="123">
        <f ca="1">SUMIFS(別添!M$5:M$29,別添!$B$5:$B$29,$B75)</f>
        <v>0</v>
      </c>
      <c r="M75" s="205">
        <f t="shared" ca="1" si="3"/>
        <v>0</v>
      </c>
      <c r="N75" s="168"/>
    </row>
    <row r="76" spans="1:14" ht="21" customHeight="1">
      <c r="A76" s="203">
        <f t="shared" si="4"/>
        <v>72</v>
      </c>
      <c r="B76" s="215"/>
      <c r="C76" s="204" t="str">
        <f ca="1">IFERROR(VLOOKUP($B76,別添!$B$5:$G$29,2,FALSE),"")</f>
        <v/>
      </c>
      <c r="D76" s="202" t="str">
        <f ca="1">IFERROR(VLOOKUP($B76,別添!$B$5:$G$29,4,FALSE),"")</f>
        <v/>
      </c>
      <c r="E76" s="202" t="str">
        <f ca="1">IFERROR(VLOOKUP($B76,別添!$B$5:$G$29,5,FALSE),"")</f>
        <v/>
      </c>
      <c r="F76" s="216" t="str">
        <f ca="1">IFERROR(VLOOKUP($B76,別添!$B$5:$G$29,6,FALSE),"")</f>
        <v/>
      </c>
      <c r="G76" s="186" t="str">
        <f ca="1">IF(M76&gt;0,申請書!$W$7,"")</f>
        <v/>
      </c>
      <c r="H76" s="218">
        <f ca="1">SUMIFS(別添!I$5:I$29,別添!$B$5:$B$29,$B76)</f>
        <v>0</v>
      </c>
      <c r="I76" s="222" t="str">
        <f ca="1">IFERROR(IF(COUNTIFS(別添!$B$5:$B$29,B76,別添!$J$5:$J$29,"有")&gt;0,"有",""),"")</f>
        <v/>
      </c>
      <c r="J76" s="123">
        <f ca="1">SUMIFS(別添!K$5:K$29,別添!$B$5:$B$29,$B76)</f>
        <v>0</v>
      </c>
      <c r="K76" s="205">
        <f ca="1">SUMIFS(別添!L$5:L$29,別添!$B$5:$B$29,$B76)</f>
        <v>0</v>
      </c>
      <c r="L76" s="123">
        <f ca="1">SUMIFS(別添!M$5:M$29,別添!$B$5:$B$29,$B76)</f>
        <v>0</v>
      </c>
      <c r="M76" s="205">
        <f t="shared" ca="1" si="3"/>
        <v>0</v>
      </c>
      <c r="N76" s="168"/>
    </row>
    <row r="77" spans="1:14" ht="21" customHeight="1">
      <c r="A77" s="203">
        <f t="shared" si="4"/>
        <v>73</v>
      </c>
      <c r="B77" s="215"/>
      <c r="C77" s="204" t="str">
        <f ca="1">IFERROR(VLOOKUP($B77,別添!$B$5:$G$29,2,FALSE),"")</f>
        <v/>
      </c>
      <c r="D77" s="202" t="str">
        <f ca="1">IFERROR(VLOOKUP($B77,別添!$B$5:$G$29,4,FALSE),"")</f>
        <v/>
      </c>
      <c r="E77" s="202" t="str">
        <f ca="1">IFERROR(VLOOKUP($B77,別添!$B$5:$G$29,5,FALSE),"")</f>
        <v/>
      </c>
      <c r="F77" s="216" t="str">
        <f ca="1">IFERROR(VLOOKUP($B77,別添!$B$5:$G$29,6,FALSE),"")</f>
        <v/>
      </c>
      <c r="G77" s="186" t="str">
        <f ca="1">IF(M77&gt;0,申請書!$W$7,"")</f>
        <v/>
      </c>
      <c r="H77" s="218">
        <f ca="1">SUMIFS(別添!I$5:I$29,別添!$B$5:$B$29,$B77)</f>
        <v>0</v>
      </c>
      <c r="I77" s="222" t="str">
        <f ca="1">IFERROR(IF(COUNTIFS(別添!$B$5:$B$29,B77,別添!$J$5:$J$29,"有")&gt;0,"有",""),"")</f>
        <v/>
      </c>
      <c r="J77" s="123">
        <f ca="1">SUMIFS(別添!K$5:K$29,別添!$B$5:$B$29,$B77)</f>
        <v>0</v>
      </c>
      <c r="K77" s="205">
        <f ca="1">SUMIFS(別添!L$5:L$29,別添!$B$5:$B$29,$B77)</f>
        <v>0</v>
      </c>
      <c r="L77" s="123">
        <f ca="1">SUMIFS(別添!M$5:M$29,別添!$B$5:$B$29,$B77)</f>
        <v>0</v>
      </c>
      <c r="M77" s="205">
        <f t="shared" ca="1" si="3"/>
        <v>0</v>
      </c>
      <c r="N77" s="168"/>
    </row>
    <row r="78" spans="1:14" ht="21" customHeight="1">
      <c r="A78" s="203">
        <f t="shared" si="4"/>
        <v>74</v>
      </c>
      <c r="B78" s="215"/>
      <c r="C78" s="204" t="str">
        <f ca="1">IFERROR(VLOOKUP($B78,別添!$B$5:$G$29,2,FALSE),"")</f>
        <v/>
      </c>
      <c r="D78" s="202" t="str">
        <f ca="1">IFERROR(VLOOKUP($B78,別添!$B$5:$G$29,4,FALSE),"")</f>
        <v/>
      </c>
      <c r="E78" s="202" t="str">
        <f ca="1">IFERROR(VLOOKUP($B78,別添!$B$5:$G$29,5,FALSE),"")</f>
        <v/>
      </c>
      <c r="F78" s="216" t="str">
        <f ca="1">IFERROR(VLOOKUP($B78,別添!$B$5:$G$29,6,FALSE),"")</f>
        <v/>
      </c>
      <c r="G78" s="186" t="str">
        <f ca="1">IF(M78&gt;0,申請書!$W$7,"")</f>
        <v/>
      </c>
      <c r="H78" s="218">
        <f ca="1">SUMIFS(別添!I$5:I$29,別添!$B$5:$B$29,$B78)</f>
        <v>0</v>
      </c>
      <c r="I78" s="222" t="str">
        <f ca="1">IFERROR(IF(COUNTIFS(別添!$B$5:$B$29,B78,別添!$J$5:$J$29,"有")&gt;0,"有",""),"")</f>
        <v/>
      </c>
      <c r="J78" s="123">
        <f ca="1">SUMIFS(別添!K$5:K$29,別添!$B$5:$B$29,$B78)</f>
        <v>0</v>
      </c>
      <c r="K78" s="205">
        <f ca="1">SUMIFS(別添!L$5:L$29,別添!$B$5:$B$29,$B78)</f>
        <v>0</v>
      </c>
      <c r="L78" s="123">
        <f ca="1">SUMIFS(別添!M$5:M$29,別添!$B$5:$B$29,$B78)</f>
        <v>0</v>
      </c>
      <c r="M78" s="205">
        <f t="shared" ca="1" si="3"/>
        <v>0</v>
      </c>
      <c r="N78" s="168"/>
    </row>
    <row r="79" spans="1:14" ht="21" customHeight="1">
      <c r="A79" s="203">
        <f t="shared" si="4"/>
        <v>75</v>
      </c>
      <c r="B79" s="215"/>
      <c r="C79" s="204" t="str">
        <f ca="1">IFERROR(VLOOKUP($B79,別添!$B$5:$G$29,2,FALSE),"")</f>
        <v/>
      </c>
      <c r="D79" s="202" t="str">
        <f ca="1">IFERROR(VLOOKUP($B79,別添!$B$5:$G$29,4,FALSE),"")</f>
        <v/>
      </c>
      <c r="E79" s="202" t="str">
        <f ca="1">IFERROR(VLOOKUP($B79,別添!$B$5:$G$29,5,FALSE),"")</f>
        <v/>
      </c>
      <c r="F79" s="216" t="str">
        <f ca="1">IFERROR(VLOOKUP($B79,別添!$B$5:$G$29,6,FALSE),"")</f>
        <v/>
      </c>
      <c r="G79" s="186" t="str">
        <f ca="1">IF(M79&gt;0,申請書!$W$7,"")</f>
        <v/>
      </c>
      <c r="H79" s="218">
        <f ca="1">SUMIFS(別添!I$5:I$29,別添!$B$5:$B$29,$B79)</f>
        <v>0</v>
      </c>
      <c r="I79" s="222" t="str">
        <f ca="1">IFERROR(IF(COUNTIFS(別添!$B$5:$B$29,B79,別添!$J$5:$J$29,"有")&gt;0,"有",""),"")</f>
        <v/>
      </c>
      <c r="J79" s="123">
        <f ca="1">SUMIFS(別添!K$5:K$29,別添!$B$5:$B$29,$B79)</f>
        <v>0</v>
      </c>
      <c r="K79" s="205">
        <f ca="1">SUMIFS(別添!L$5:L$29,別添!$B$5:$B$29,$B79)</f>
        <v>0</v>
      </c>
      <c r="L79" s="123">
        <f ca="1">SUMIFS(別添!M$5:M$29,別添!$B$5:$B$29,$B79)</f>
        <v>0</v>
      </c>
      <c r="M79" s="205">
        <f t="shared" ca="1" si="3"/>
        <v>0</v>
      </c>
      <c r="N79" s="168"/>
    </row>
    <row r="80" spans="1:14" ht="21" customHeight="1">
      <c r="A80" s="203">
        <f t="shared" si="4"/>
        <v>76</v>
      </c>
      <c r="B80" s="215"/>
      <c r="C80" s="204" t="str">
        <f ca="1">IFERROR(VLOOKUP($B80,別添!$B$5:$G$29,2,FALSE),"")</f>
        <v/>
      </c>
      <c r="D80" s="202" t="str">
        <f ca="1">IFERROR(VLOOKUP($B80,別添!$B$5:$G$29,4,FALSE),"")</f>
        <v/>
      </c>
      <c r="E80" s="202" t="str">
        <f ca="1">IFERROR(VLOOKUP($B80,別添!$B$5:$G$29,5,FALSE),"")</f>
        <v/>
      </c>
      <c r="F80" s="216" t="str">
        <f ca="1">IFERROR(VLOOKUP($B80,別添!$B$5:$G$29,6,FALSE),"")</f>
        <v/>
      </c>
      <c r="G80" s="186" t="str">
        <f ca="1">IF(M80&gt;0,申請書!$W$7,"")</f>
        <v/>
      </c>
      <c r="H80" s="218">
        <f ca="1">SUMIFS(別添!I$5:I$29,別添!$B$5:$B$29,$B80)</f>
        <v>0</v>
      </c>
      <c r="I80" s="222" t="str">
        <f ca="1">IFERROR(IF(COUNTIFS(別添!$B$5:$B$29,B80,別添!$J$5:$J$29,"有")&gt;0,"有",""),"")</f>
        <v/>
      </c>
      <c r="J80" s="123">
        <f ca="1">SUMIFS(別添!K$5:K$29,別添!$B$5:$B$29,$B80)</f>
        <v>0</v>
      </c>
      <c r="K80" s="205">
        <f ca="1">SUMIFS(別添!L$5:L$29,別添!$B$5:$B$29,$B80)</f>
        <v>0</v>
      </c>
      <c r="L80" s="123">
        <f ca="1">SUMIFS(別添!M$5:M$29,別添!$B$5:$B$29,$B80)</f>
        <v>0</v>
      </c>
      <c r="M80" s="205">
        <f t="shared" ca="1" si="3"/>
        <v>0</v>
      </c>
      <c r="N80" s="168"/>
    </row>
    <row r="81" spans="1:14" ht="21" customHeight="1">
      <c r="A81" s="203">
        <f t="shared" si="4"/>
        <v>77</v>
      </c>
      <c r="B81" s="215"/>
      <c r="C81" s="204" t="str">
        <f ca="1">IFERROR(VLOOKUP($B81,別添!$B$5:$G$29,2,FALSE),"")</f>
        <v/>
      </c>
      <c r="D81" s="202" t="str">
        <f ca="1">IFERROR(VLOOKUP($B81,別添!$B$5:$G$29,4,FALSE),"")</f>
        <v/>
      </c>
      <c r="E81" s="202" t="str">
        <f ca="1">IFERROR(VLOOKUP($B81,別添!$B$5:$G$29,5,FALSE),"")</f>
        <v/>
      </c>
      <c r="F81" s="216" t="str">
        <f ca="1">IFERROR(VLOOKUP($B81,別添!$B$5:$G$29,6,FALSE),"")</f>
        <v/>
      </c>
      <c r="G81" s="186" t="str">
        <f ca="1">IF(M81&gt;0,申請書!$W$7,"")</f>
        <v/>
      </c>
      <c r="H81" s="218">
        <f ca="1">SUMIFS(別添!I$5:I$29,別添!$B$5:$B$29,$B81)</f>
        <v>0</v>
      </c>
      <c r="I81" s="222" t="str">
        <f ca="1">IFERROR(IF(COUNTIFS(別添!$B$5:$B$29,B81,別添!$J$5:$J$29,"有")&gt;0,"有",""),"")</f>
        <v/>
      </c>
      <c r="J81" s="123">
        <f ca="1">SUMIFS(別添!K$5:K$29,別添!$B$5:$B$29,$B81)</f>
        <v>0</v>
      </c>
      <c r="K81" s="205">
        <f ca="1">SUMIFS(別添!L$5:L$29,別添!$B$5:$B$29,$B81)</f>
        <v>0</v>
      </c>
      <c r="L81" s="123">
        <f ca="1">SUMIFS(別添!M$5:M$29,別添!$B$5:$B$29,$B81)</f>
        <v>0</v>
      </c>
      <c r="M81" s="205">
        <f t="shared" ca="1" si="3"/>
        <v>0</v>
      </c>
      <c r="N81" s="168"/>
    </row>
    <row r="82" spans="1:14" ht="21" customHeight="1">
      <c r="A82" s="203">
        <f t="shared" si="4"/>
        <v>78</v>
      </c>
      <c r="B82" s="215"/>
      <c r="C82" s="204" t="str">
        <f ca="1">IFERROR(VLOOKUP($B82,別添!$B$5:$G$29,2,FALSE),"")</f>
        <v/>
      </c>
      <c r="D82" s="202" t="str">
        <f ca="1">IFERROR(VLOOKUP($B82,別添!$B$5:$G$29,4,FALSE),"")</f>
        <v/>
      </c>
      <c r="E82" s="202" t="str">
        <f ca="1">IFERROR(VLOOKUP($B82,別添!$B$5:$G$29,5,FALSE),"")</f>
        <v/>
      </c>
      <c r="F82" s="216" t="str">
        <f ca="1">IFERROR(VLOOKUP($B82,別添!$B$5:$G$29,6,FALSE),"")</f>
        <v/>
      </c>
      <c r="G82" s="186" t="str">
        <f ca="1">IF(M82&gt;0,申請書!$W$7,"")</f>
        <v/>
      </c>
      <c r="H82" s="218">
        <f ca="1">SUMIFS(別添!I$5:I$29,別添!$B$5:$B$29,$B82)</f>
        <v>0</v>
      </c>
      <c r="I82" s="222" t="str">
        <f ca="1">IFERROR(IF(COUNTIFS(別添!$B$5:$B$29,B82,別添!$J$5:$J$29,"有")&gt;0,"有",""),"")</f>
        <v/>
      </c>
      <c r="J82" s="123">
        <f ca="1">SUMIFS(別添!K$5:K$29,別添!$B$5:$B$29,$B82)</f>
        <v>0</v>
      </c>
      <c r="K82" s="205">
        <f ca="1">SUMIFS(別添!L$5:L$29,別添!$B$5:$B$29,$B82)</f>
        <v>0</v>
      </c>
      <c r="L82" s="123">
        <f ca="1">SUMIFS(別添!M$5:M$29,別添!$B$5:$B$29,$B82)</f>
        <v>0</v>
      </c>
      <c r="M82" s="205">
        <f t="shared" ca="1" si="3"/>
        <v>0</v>
      </c>
      <c r="N82" s="168"/>
    </row>
    <row r="83" spans="1:14" ht="21" customHeight="1">
      <c r="A83" s="203">
        <f t="shared" si="4"/>
        <v>79</v>
      </c>
      <c r="B83" s="215"/>
      <c r="C83" s="204" t="str">
        <f ca="1">IFERROR(VLOOKUP($B83,別添!$B$5:$G$29,2,FALSE),"")</f>
        <v/>
      </c>
      <c r="D83" s="202" t="str">
        <f ca="1">IFERROR(VLOOKUP($B83,別添!$B$5:$G$29,4,FALSE),"")</f>
        <v/>
      </c>
      <c r="E83" s="202" t="str">
        <f ca="1">IFERROR(VLOOKUP($B83,別添!$B$5:$G$29,5,FALSE),"")</f>
        <v/>
      </c>
      <c r="F83" s="216" t="str">
        <f ca="1">IFERROR(VLOOKUP($B83,別添!$B$5:$G$29,6,FALSE),"")</f>
        <v/>
      </c>
      <c r="G83" s="186" t="str">
        <f ca="1">IF(M83&gt;0,申請書!$W$7,"")</f>
        <v/>
      </c>
      <c r="H83" s="218">
        <f ca="1">SUMIFS(別添!I$5:I$29,別添!$B$5:$B$29,$B83)</f>
        <v>0</v>
      </c>
      <c r="I83" s="222" t="str">
        <f ca="1">IFERROR(IF(COUNTIFS(別添!$B$5:$B$29,B83,別添!$J$5:$J$29,"有")&gt;0,"有",""),"")</f>
        <v/>
      </c>
      <c r="J83" s="123">
        <f ca="1">SUMIFS(別添!K$5:K$29,別添!$B$5:$B$29,$B83)</f>
        <v>0</v>
      </c>
      <c r="K83" s="205">
        <f ca="1">SUMIFS(別添!L$5:L$29,別添!$B$5:$B$29,$B83)</f>
        <v>0</v>
      </c>
      <c r="L83" s="123">
        <f ca="1">SUMIFS(別添!M$5:M$29,別添!$B$5:$B$29,$B83)</f>
        <v>0</v>
      </c>
      <c r="M83" s="205">
        <f t="shared" ca="1" si="3"/>
        <v>0</v>
      </c>
      <c r="N83" s="168"/>
    </row>
    <row r="84" spans="1:14" ht="21" customHeight="1">
      <c r="A84" s="203">
        <f t="shared" si="4"/>
        <v>80</v>
      </c>
      <c r="B84" s="215"/>
      <c r="C84" s="204" t="str">
        <f ca="1">IFERROR(VLOOKUP($B84,別添!$B$5:$G$29,2,FALSE),"")</f>
        <v/>
      </c>
      <c r="D84" s="202" t="str">
        <f ca="1">IFERROR(VLOOKUP($B84,別添!$B$5:$G$29,4,FALSE),"")</f>
        <v/>
      </c>
      <c r="E84" s="202" t="str">
        <f ca="1">IFERROR(VLOOKUP($B84,別添!$B$5:$G$29,5,FALSE),"")</f>
        <v/>
      </c>
      <c r="F84" s="216" t="str">
        <f ca="1">IFERROR(VLOOKUP($B84,別添!$B$5:$G$29,6,FALSE),"")</f>
        <v/>
      </c>
      <c r="G84" s="186" t="str">
        <f ca="1">IF(M84&gt;0,申請書!$W$7,"")</f>
        <v/>
      </c>
      <c r="H84" s="218">
        <f ca="1">SUMIFS(別添!I$5:I$29,別添!$B$5:$B$29,$B84)</f>
        <v>0</v>
      </c>
      <c r="I84" s="222" t="str">
        <f ca="1">IFERROR(IF(COUNTIFS(別添!$B$5:$B$29,B84,別添!$J$5:$J$29,"有")&gt;0,"有",""),"")</f>
        <v/>
      </c>
      <c r="J84" s="123">
        <f ca="1">SUMIFS(別添!K$5:K$29,別添!$B$5:$B$29,$B84)</f>
        <v>0</v>
      </c>
      <c r="K84" s="205">
        <f ca="1">SUMIFS(別添!L$5:L$29,別添!$B$5:$B$29,$B84)</f>
        <v>0</v>
      </c>
      <c r="L84" s="123">
        <f ca="1">SUMIFS(別添!M$5:M$29,別添!$B$5:$B$29,$B84)</f>
        <v>0</v>
      </c>
      <c r="M84" s="205">
        <f t="shared" ca="1" si="3"/>
        <v>0</v>
      </c>
      <c r="N84" s="168"/>
    </row>
    <row r="85" spans="1:14" ht="21" customHeight="1">
      <c r="A85" s="203">
        <f t="shared" si="4"/>
        <v>81</v>
      </c>
      <c r="B85" s="215"/>
      <c r="C85" s="204" t="str">
        <f ca="1">IFERROR(VLOOKUP($B85,別添!$B$5:$G$29,2,FALSE),"")</f>
        <v/>
      </c>
      <c r="D85" s="202" t="str">
        <f ca="1">IFERROR(VLOOKUP($B85,別添!$B$5:$G$29,4,FALSE),"")</f>
        <v/>
      </c>
      <c r="E85" s="202" t="str">
        <f ca="1">IFERROR(VLOOKUP($B85,別添!$B$5:$G$29,5,FALSE),"")</f>
        <v/>
      </c>
      <c r="F85" s="216" t="str">
        <f ca="1">IFERROR(VLOOKUP($B85,別添!$B$5:$G$29,6,FALSE),"")</f>
        <v/>
      </c>
      <c r="G85" s="186" t="str">
        <f ca="1">IF(M85&gt;0,申請書!$W$7,"")</f>
        <v/>
      </c>
      <c r="H85" s="218">
        <f ca="1">SUMIFS(別添!I$5:I$29,別添!$B$5:$B$29,$B85)</f>
        <v>0</v>
      </c>
      <c r="I85" s="222" t="str">
        <f ca="1">IFERROR(IF(COUNTIFS(別添!$B$5:$B$29,B85,別添!$J$5:$J$29,"有")&gt;0,"有",""),"")</f>
        <v/>
      </c>
      <c r="J85" s="123">
        <f ca="1">SUMIFS(別添!K$5:K$29,別添!$B$5:$B$29,$B85)</f>
        <v>0</v>
      </c>
      <c r="K85" s="205">
        <f ca="1">SUMIFS(別添!L$5:L$29,別添!$B$5:$B$29,$B85)</f>
        <v>0</v>
      </c>
      <c r="L85" s="123">
        <f ca="1">SUMIFS(別添!M$5:M$29,別添!$B$5:$B$29,$B85)</f>
        <v>0</v>
      </c>
      <c r="M85" s="205">
        <f t="shared" ca="1" si="3"/>
        <v>0</v>
      </c>
      <c r="N85" s="168"/>
    </row>
    <row r="86" spans="1:14" ht="21" customHeight="1">
      <c r="A86" s="203">
        <f t="shared" si="4"/>
        <v>82</v>
      </c>
      <c r="B86" s="215"/>
      <c r="C86" s="204" t="str">
        <f ca="1">IFERROR(VLOOKUP($B86,別添!$B$5:$G$29,2,FALSE),"")</f>
        <v/>
      </c>
      <c r="D86" s="202" t="str">
        <f ca="1">IFERROR(VLOOKUP($B86,別添!$B$5:$G$29,4,FALSE),"")</f>
        <v/>
      </c>
      <c r="E86" s="202" t="str">
        <f ca="1">IFERROR(VLOOKUP($B86,別添!$B$5:$G$29,5,FALSE),"")</f>
        <v/>
      </c>
      <c r="F86" s="216" t="str">
        <f ca="1">IFERROR(VLOOKUP($B86,別添!$B$5:$G$29,6,FALSE),"")</f>
        <v/>
      </c>
      <c r="G86" s="186" t="str">
        <f ca="1">IF(M86&gt;0,申請書!$W$7,"")</f>
        <v/>
      </c>
      <c r="H86" s="218">
        <f ca="1">SUMIFS(別添!I$5:I$29,別添!$B$5:$B$29,$B86)</f>
        <v>0</v>
      </c>
      <c r="I86" s="222" t="str">
        <f ca="1">IFERROR(IF(COUNTIFS(別添!$B$5:$B$29,B86,別添!$J$5:$J$29,"有")&gt;0,"有",""),"")</f>
        <v/>
      </c>
      <c r="J86" s="123">
        <f ca="1">SUMIFS(別添!K$5:K$29,別添!$B$5:$B$29,$B86)</f>
        <v>0</v>
      </c>
      <c r="K86" s="205">
        <f ca="1">SUMIFS(別添!L$5:L$29,別添!$B$5:$B$29,$B86)</f>
        <v>0</v>
      </c>
      <c r="L86" s="123">
        <f ca="1">SUMIFS(別添!M$5:M$29,別添!$B$5:$B$29,$B86)</f>
        <v>0</v>
      </c>
      <c r="M86" s="205">
        <f t="shared" ca="1" si="3"/>
        <v>0</v>
      </c>
      <c r="N86" s="168"/>
    </row>
    <row r="87" spans="1:14" ht="21" customHeight="1">
      <c r="A87" s="203">
        <f t="shared" si="4"/>
        <v>83</v>
      </c>
      <c r="B87" s="215"/>
      <c r="C87" s="204" t="str">
        <f ca="1">IFERROR(VLOOKUP($B87,別添!$B$5:$G$29,2,FALSE),"")</f>
        <v/>
      </c>
      <c r="D87" s="202" t="str">
        <f ca="1">IFERROR(VLOOKUP($B87,別添!$B$5:$G$29,4,FALSE),"")</f>
        <v/>
      </c>
      <c r="E87" s="202" t="str">
        <f ca="1">IFERROR(VLOOKUP($B87,別添!$B$5:$G$29,5,FALSE),"")</f>
        <v/>
      </c>
      <c r="F87" s="216" t="str">
        <f ca="1">IFERROR(VLOOKUP($B87,別添!$B$5:$G$29,6,FALSE),"")</f>
        <v/>
      </c>
      <c r="G87" s="186" t="str">
        <f ca="1">IF(M87&gt;0,申請書!$W$7,"")</f>
        <v/>
      </c>
      <c r="H87" s="218">
        <f ca="1">SUMIFS(別添!I$5:I$29,別添!$B$5:$B$29,$B87)</f>
        <v>0</v>
      </c>
      <c r="I87" s="222" t="str">
        <f ca="1">IFERROR(IF(COUNTIFS(別添!$B$5:$B$29,B87,別添!$J$5:$J$29,"有")&gt;0,"有",""),"")</f>
        <v/>
      </c>
      <c r="J87" s="123">
        <f ca="1">SUMIFS(別添!K$5:K$29,別添!$B$5:$B$29,$B87)</f>
        <v>0</v>
      </c>
      <c r="K87" s="205">
        <f ca="1">SUMIFS(別添!L$5:L$29,別添!$B$5:$B$29,$B87)</f>
        <v>0</v>
      </c>
      <c r="L87" s="123">
        <f ca="1">SUMIFS(別添!M$5:M$29,別添!$B$5:$B$29,$B87)</f>
        <v>0</v>
      </c>
      <c r="M87" s="205">
        <f t="shared" ca="1" si="3"/>
        <v>0</v>
      </c>
      <c r="N87" s="168"/>
    </row>
    <row r="88" spans="1:14" ht="21" customHeight="1">
      <c r="A88" s="203">
        <f t="shared" si="4"/>
        <v>84</v>
      </c>
      <c r="B88" s="215"/>
      <c r="C88" s="204" t="str">
        <f ca="1">IFERROR(VLOOKUP($B88,別添!$B$5:$G$29,2,FALSE),"")</f>
        <v/>
      </c>
      <c r="D88" s="202" t="str">
        <f ca="1">IFERROR(VLOOKUP($B88,別添!$B$5:$G$29,4,FALSE),"")</f>
        <v/>
      </c>
      <c r="E88" s="202" t="str">
        <f ca="1">IFERROR(VLOOKUP($B88,別添!$B$5:$G$29,5,FALSE),"")</f>
        <v/>
      </c>
      <c r="F88" s="216" t="str">
        <f ca="1">IFERROR(VLOOKUP($B88,別添!$B$5:$G$29,6,FALSE),"")</f>
        <v/>
      </c>
      <c r="G88" s="186" t="str">
        <f ca="1">IF(M88&gt;0,申請書!$W$7,"")</f>
        <v/>
      </c>
      <c r="H88" s="218">
        <f ca="1">SUMIFS(別添!I$5:I$29,別添!$B$5:$B$29,$B88)</f>
        <v>0</v>
      </c>
      <c r="I88" s="222" t="str">
        <f ca="1">IFERROR(IF(COUNTIFS(別添!$B$5:$B$29,B88,別添!$J$5:$J$29,"有")&gt;0,"有",""),"")</f>
        <v/>
      </c>
      <c r="J88" s="123">
        <f ca="1">SUMIFS(別添!K$5:K$29,別添!$B$5:$B$29,$B88)</f>
        <v>0</v>
      </c>
      <c r="K88" s="205">
        <f ca="1">SUMIFS(別添!L$5:L$29,別添!$B$5:$B$29,$B88)</f>
        <v>0</v>
      </c>
      <c r="L88" s="123">
        <f ca="1">SUMIFS(別添!M$5:M$29,別添!$B$5:$B$29,$B88)</f>
        <v>0</v>
      </c>
      <c r="M88" s="205">
        <f t="shared" ca="1" si="3"/>
        <v>0</v>
      </c>
      <c r="N88" s="168"/>
    </row>
    <row r="89" spans="1:14" ht="21" customHeight="1">
      <c r="A89" s="203">
        <f t="shared" si="4"/>
        <v>85</v>
      </c>
      <c r="B89" s="215"/>
      <c r="C89" s="204" t="str">
        <f ca="1">IFERROR(VLOOKUP($B89,別添!$B$5:$G$29,2,FALSE),"")</f>
        <v/>
      </c>
      <c r="D89" s="202" t="str">
        <f ca="1">IFERROR(VLOOKUP($B89,別添!$B$5:$G$29,4,FALSE),"")</f>
        <v/>
      </c>
      <c r="E89" s="202" t="str">
        <f ca="1">IFERROR(VLOOKUP($B89,別添!$B$5:$G$29,5,FALSE),"")</f>
        <v/>
      </c>
      <c r="F89" s="216" t="str">
        <f ca="1">IFERROR(VLOOKUP($B89,別添!$B$5:$G$29,6,FALSE),"")</f>
        <v/>
      </c>
      <c r="G89" s="186" t="str">
        <f ca="1">IF(M89&gt;0,申請書!$W$7,"")</f>
        <v/>
      </c>
      <c r="H89" s="218">
        <f ca="1">SUMIFS(別添!I$5:I$29,別添!$B$5:$B$29,$B89)</f>
        <v>0</v>
      </c>
      <c r="I89" s="222" t="str">
        <f ca="1">IFERROR(IF(COUNTIFS(別添!$B$5:$B$29,B89,別添!$J$5:$J$29,"有")&gt;0,"有",""),"")</f>
        <v/>
      </c>
      <c r="J89" s="123">
        <f ca="1">SUMIFS(別添!K$5:K$29,別添!$B$5:$B$29,$B89)</f>
        <v>0</v>
      </c>
      <c r="K89" s="205">
        <f ca="1">SUMIFS(別添!L$5:L$29,別添!$B$5:$B$29,$B89)</f>
        <v>0</v>
      </c>
      <c r="L89" s="123">
        <f ca="1">SUMIFS(別添!M$5:M$29,別添!$B$5:$B$29,$B89)</f>
        <v>0</v>
      </c>
      <c r="M89" s="205">
        <f t="shared" ca="1" si="3"/>
        <v>0</v>
      </c>
      <c r="N89" s="168"/>
    </row>
    <row r="90" spans="1:14" ht="21" customHeight="1">
      <c r="A90" s="203">
        <f t="shared" si="4"/>
        <v>86</v>
      </c>
      <c r="B90" s="215"/>
      <c r="C90" s="204" t="str">
        <f ca="1">IFERROR(VLOOKUP($B90,別添!$B$5:$G$29,2,FALSE),"")</f>
        <v/>
      </c>
      <c r="D90" s="202" t="str">
        <f ca="1">IFERROR(VLOOKUP($B90,別添!$B$5:$G$29,4,FALSE),"")</f>
        <v/>
      </c>
      <c r="E90" s="202" t="str">
        <f ca="1">IFERROR(VLOOKUP($B90,別添!$B$5:$G$29,5,FALSE),"")</f>
        <v/>
      </c>
      <c r="F90" s="216" t="str">
        <f ca="1">IFERROR(VLOOKUP($B90,別添!$B$5:$G$29,6,FALSE),"")</f>
        <v/>
      </c>
      <c r="G90" s="186" t="str">
        <f ca="1">IF(M90&gt;0,申請書!$W$7,"")</f>
        <v/>
      </c>
      <c r="H90" s="218">
        <f ca="1">SUMIFS(別添!I$5:I$29,別添!$B$5:$B$29,$B90)</f>
        <v>0</v>
      </c>
      <c r="I90" s="222" t="str">
        <f ca="1">IFERROR(IF(COUNTIFS(別添!$B$5:$B$29,B90,別添!$J$5:$J$29,"有")&gt;0,"有",""),"")</f>
        <v/>
      </c>
      <c r="J90" s="123">
        <f ca="1">SUMIFS(別添!K$5:K$29,別添!$B$5:$B$29,$B90)</f>
        <v>0</v>
      </c>
      <c r="K90" s="205">
        <f ca="1">SUMIFS(別添!L$5:L$29,別添!$B$5:$B$29,$B90)</f>
        <v>0</v>
      </c>
      <c r="L90" s="123">
        <f ca="1">SUMIFS(別添!M$5:M$29,別添!$B$5:$B$29,$B90)</f>
        <v>0</v>
      </c>
      <c r="M90" s="205">
        <f t="shared" ca="1" si="3"/>
        <v>0</v>
      </c>
      <c r="N90" s="168"/>
    </row>
    <row r="91" spans="1:14" ht="21" customHeight="1">
      <c r="A91" s="203">
        <f t="shared" si="4"/>
        <v>87</v>
      </c>
      <c r="B91" s="215"/>
      <c r="C91" s="204" t="str">
        <f ca="1">IFERROR(VLOOKUP($B91,別添!$B$5:$G$29,2,FALSE),"")</f>
        <v/>
      </c>
      <c r="D91" s="202" t="str">
        <f ca="1">IFERROR(VLOOKUP($B91,別添!$B$5:$G$29,4,FALSE),"")</f>
        <v/>
      </c>
      <c r="E91" s="202" t="str">
        <f ca="1">IFERROR(VLOOKUP($B91,別添!$B$5:$G$29,5,FALSE),"")</f>
        <v/>
      </c>
      <c r="F91" s="216" t="str">
        <f ca="1">IFERROR(VLOOKUP($B91,別添!$B$5:$G$29,6,FALSE),"")</f>
        <v/>
      </c>
      <c r="G91" s="186" t="str">
        <f ca="1">IF(M91&gt;0,申請書!$W$7,"")</f>
        <v/>
      </c>
      <c r="H91" s="218">
        <f ca="1">SUMIFS(別添!I$5:I$29,別添!$B$5:$B$29,$B91)</f>
        <v>0</v>
      </c>
      <c r="I91" s="222" t="str">
        <f ca="1">IFERROR(IF(COUNTIFS(別添!$B$5:$B$29,B91,別添!$J$5:$J$29,"有")&gt;0,"有",""),"")</f>
        <v/>
      </c>
      <c r="J91" s="123">
        <f ca="1">SUMIFS(別添!K$5:K$29,別添!$B$5:$B$29,$B91)</f>
        <v>0</v>
      </c>
      <c r="K91" s="205">
        <f ca="1">SUMIFS(別添!L$5:L$29,別添!$B$5:$B$29,$B91)</f>
        <v>0</v>
      </c>
      <c r="L91" s="123">
        <f ca="1">SUMIFS(別添!M$5:M$29,別添!$B$5:$B$29,$B91)</f>
        <v>0</v>
      </c>
      <c r="M91" s="205">
        <f t="shared" ca="1" si="3"/>
        <v>0</v>
      </c>
      <c r="N91" s="168"/>
    </row>
    <row r="92" spans="1:14" ht="21" customHeight="1">
      <c r="A92" s="203">
        <f t="shared" si="4"/>
        <v>88</v>
      </c>
      <c r="B92" s="215"/>
      <c r="C92" s="204" t="str">
        <f ca="1">IFERROR(VLOOKUP($B92,別添!$B$5:$G$29,2,FALSE),"")</f>
        <v/>
      </c>
      <c r="D92" s="202" t="str">
        <f ca="1">IFERROR(VLOOKUP($B92,別添!$B$5:$G$29,4,FALSE),"")</f>
        <v/>
      </c>
      <c r="E92" s="202" t="str">
        <f ca="1">IFERROR(VLOOKUP($B92,別添!$B$5:$G$29,5,FALSE),"")</f>
        <v/>
      </c>
      <c r="F92" s="216" t="str">
        <f ca="1">IFERROR(VLOOKUP($B92,別添!$B$5:$G$29,6,FALSE),"")</f>
        <v/>
      </c>
      <c r="G92" s="186" t="str">
        <f ca="1">IF(M92&gt;0,申請書!$W$7,"")</f>
        <v/>
      </c>
      <c r="H92" s="218">
        <f ca="1">SUMIFS(別添!I$5:I$29,別添!$B$5:$B$29,$B92)</f>
        <v>0</v>
      </c>
      <c r="I92" s="222" t="str">
        <f ca="1">IFERROR(IF(COUNTIFS(別添!$B$5:$B$29,B92,別添!$J$5:$J$29,"有")&gt;0,"有",""),"")</f>
        <v/>
      </c>
      <c r="J92" s="123">
        <f ca="1">SUMIFS(別添!K$5:K$29,別添!$B$5:$B$29,$B92)</f>
        <v>0</v>
      </c>
      <c r="K92" s="205">
        <f ca="1">SUMIFS(別添!L$5:L$29,別添!$B$5:$B$29,$B92)</f>
        <v>0</v>
      </c>
      <c r="L92" s="123">
        <f ca="1">SUMIFS(別添!M$5:M$29,別添!$B$5:$B$29,$B92)</f>
        <v>0</v>
      </c>
      <c r="M92" s="205">
        <f t="shared" ca="1" si="3"/>
        <v>0</v>
      </c>
      <c r="N92" s="168"/>
    </row>
    <row r="93" spans="1:14" ht="21" customHeight="1">
      <c r="A93" s="203">
        <f t="shared" si="4"/>
        <v>89</v>
      </c>
      <c r="B93" s="215"/>
      <c r="C93" s="204" t="str">
        <f ca="1">IFERROR(VLOOKUP($B93,別添!$B$5:$G$29,2,FALSE),"")</f>
        <v/>
      </c>
      <c r="D93" s="202" t="str">
        <f ca="1">IFERROR(VLOOKUP($B93,別添!$B$5:$G$29,4,FALSE),"")</f>
        <v/>
      </c>
      <c r="E93" s="202" t="str">
        <f ca="1">IFERROR(VLOOKUP($B93,別添!$B$5:$G$29,5,FALSE),"")</f>
        <v/>
      </c>
      <c r="F93" s="216" t="str">
        <f ca="1">IFERROR(VLOOKUP($B93,別添!$B$5:$G$29,6,FALSE),"")</f>
        <v/>
      </c>
      <c r="G93" s="186" t="str">
        <f ca="1">IF(M93&gt;0,申請書!$W$7,"")</f>
        <v/>
      </c>
      <c r="H93" s="218">
        <f ca="1">SUMIFS(別添!I$5:I$29,別添!$B$5:$B$29,$B93)</f>
        <v>0</v>
      </c>
      <c r="I93" s="222" t="str">
        <f ca="1">IFERROR(IF(COUNTIFS(別添!$B$5:$B$29,B93,別添!$J$5:$J$29,"有")&gt;0,"有",""),"")</f>
        <v/>
      </c>
      <c r="J93" s="123">
        <f ca="1">SUMIFS(別添!K$5:K$29,別添!$B$5:$B$29,$B93)</f>
        <v>0</v>
      </c>
      <c r="K93" s="205">
        <f ca="1">SUMIFS(別添!L$5:L$29,別添!$B$5:$B$29,$B93)</f>
        <v>0</v>
      </c>
      <c r="L93" s="123">
        <f ca="1">SUMIFS(別添!M$5:M$29,別添!$B$5:$B$29,$B93)</f>
        <v>0</v>
      </c>
      <c r="M93" s="205">
        <f t="shared" ca="1" si="3"/>
        <v>0</v>
      </c>
      <c r="N93" s="168"/>
    </row>
    <row r="94" spans="1:14" ht="21" customHeight="1">
      <c r="A94" s="203">
        <f t="shared" si="4"/>
        <v>90</v>
      </c>
      <c r="B94" s="215"/>
      <c r="C94" s="204" t="str">
        <f ca="1">IFERROR(VLOOKUP($B94,別添!$B$5:$G$29,2,FALSE),"")</f>
        <v/>
      </c>
      <c r="D94" s="202" t="str">
        <f ca="1">IFERROR(VLOOKUP($B94,別添!$B$5:$G$29,4,FALSE),"")</f>
        <v/>
      </c>
      <c r="E94" s="202" t="str">
        <f ca="1">IFERROR(VLOOKUP($B94,別添!$B$5:$G$29,5,FALSE),"")</f>
        <v/>
      </c>
      <c r="F94" s="216" t="str">
        <f ca="1">IFERROR(VLOOKUP($B94,別添!$B$5:$G$29,6,FALSE),"")</f>
        <v/>
      </c>
      <c r="G94" s="186" t="str">
        <f ca="1">IF(M94&gt;0,申請書!$W$7,"")</f>
        <v/>
      </c>
      <c r="H94" s="218">
        <f ca="1">SUMIFS(別添!I$5:I$29,別添!$B$5:$B$29,$B94)</f>
        <v>0</v>
      </c>
      <c r="I94" s="222" t="str">
        <f ca="1">IFERROR(IF(COUNTIFS(別添!$B$5:$B$29,B94,別添!$J$5:$J$29,"有")&gt;0,"有",""),"")</f>
        <v/>
      </c>
      <c r="J94" s="123">
        <f ca="1">SUMIFS(別添!K$5:K$29,別添!$B$5:$B$29,$B94)</f>
        <v>0</v>
      </c>
      <c r="K94" s="205">
        <f ca="1">SUMIFS(別添!L$5:L$29,別添!$B$5:$B$29,$B94)</f>
        <v>0</v>
      </c>
      <c r="L94" s="123">
        <f ca="1">SUMIFS(別添!M$5:M$29,別添!$B$5:$B$29,$B94)</f>
        <v>0</v>
      </c>
      <c r="M94" s="205">
        <f t="shared" ref="M94:M104" ca="1" si="5">SUM(H94,J94,K94,L94)</f>
        <v>0</v>
      </c>
      <c r="N94" s="168"/>
    </row>
    <row r="95" spans="1:14" ht="21" customHeight="1">
      <c r="A95" s="203">
        <f t="shared" si="4"/>
        <v>91</v>
      </c>
      <c r="B95" s="215"/>
      <c r="C95" s="204" t="str">
        <f ca="1">IFERROR(VLOOKUP($B95,別添!$B$5:$G$29,2,FALSE),"")</f>
        <v/>
      </c>
      <c r="D95" s="202" t="str">
        <f ca="1">IFERROR(VLOOKUP($B95,別添!$B$5:$G$29,4,FALSE),"")</f>
        <v/>
      </c>
      <c r="E95" s="202" t="str">
        <f ca="1">IFERROR(VLOOKUP($B95,別添!$B$5:$G$29,5,FALSE),"")</f>
        <v/>
      </c>
      <c r="F95" s="216" t="str">
        <f ca="1">IFERROR(VLOOKUP($B95,別添!$B$5:$G$29,6,FALSE),"")</f>
        <v/>
      </c>
      <c r="G95" s="186" t="str">
        <f ca="1">IF(M95&gt;0,申請書!$W$7,"")</f>
        <v/>
      </c>
      <c r="H95" s="218">
        <f ca="1">SUMIFS(別添!I$5:I$29,別添!$B$5:$B$29,$B95)</f>
        <v>0</v>
      </c>
      <c r="I95" s="222" t="str">
        <f ca="1">IFERROR(IF(COUNTIFS(別添!$B$5:$B$29,B95,別添!$J$5:$J$29,"有")&gt;0,"有",""),"")</f>
        <v/>
      </c>
      <c r="J95" s="123">
        <f ca="1">SUMIFS(別添!K$5:K$29,別添!$B$5:$B$29,$B95)</f>
        <v>0</v>
      </c>
      <c r="K95" s="205">
        <f ca="1">SUMIFS(別添!L$5:L$29,別添!$B$5:$B$29,$B95)</f>
        <v>0</v>
      </c>
      <c r="L95" s="123">
        <f ca="1">SUMIFS(別添!M$5:M$29,別添!$B$5:$B$29,$B95)</f>
        <v>0</v>
      </c>
      <c r="M95" s="205">
        <f t="shared" ca="1" si="5"/>
        <v>0</v>
      </c>
      <c r="N95" s="168"/>
    </row>
    <row r="96" spans="1:14" ht="21" customHeight="1">
      <c r="A96" s="203">
        <f t="shared" si="4"/>
        <v>92</v>
      </c>
      <c r="B96" s="215"/>
      <c r="C96" s="204" t="str">
        <f ca="1">IFERROR(VLOOKUP($B96,別添!$B$5:$G$29,2,FALSE),"")</f>
        <v/>
      </c>
      <c r="D96" s="202" t="str">
        <f ca="1">IFERROR(VLOOKUP($B96,別添!$B$5:$G$29,4,FALSE),"")</f>
        <v/>
      </c>
      <c r="E96" s="202" t="str">
        <f ca="1">IFERROR(VLOOKUP($B96,別添!$B$5:$G$29,5,FALSE),"")</f>
        <v/>
      </c>
      <c r="F96" s="216" t="str">
        <f ca="1">IFERROR(VLOOKUP($B96,別添!$B$5:$G$29,6,FALSE),"")</f>
        <v/>
      </c>
      <c r="G96" s="186" t="str">
        <f ca="1">IF(M96&gt;0,申請書!$W$7,"")</f>
        <v/>
      </c>
      <c r="H96" s="218">
        <f ca="1">SUMIFS(別添!I$5:I$29,別添!$B$5:$B$29,$B96)</f>
        <v>0</v>
      </c>
      <c r="I96" s="222" t="str">
        <f ca="1">IFERROR(IF(COUNTIFS(別添!$B$5:$B$29,B96,別添!$J$5:$J$29,"有")&gt;0,"有",""),"")</f>
        <v/>
      </c>
      <c r="J96" s="123">
        <f ca="1">SUMIFS(別添!K$5:K$29,別添!$B$5:$B$29,$B96)</f>
        <v>0</v>
      </c>
      <c r="K96" s="205">
        <f ca="1">SUMIFS(別添!L$5:L$29,別添!$B$5:$B$29,$B96)</f>
        <v>0</v>
      </c>
      <c r="L96" s="123">
        <f ca="1">SUMIFS(別添!M$5:M$29,別添!$B$5:$B$29,$B96)</f>
        <v>0</v>
      </c>
      <c r="M96" s="205">
        <f t="shared" ca="1" si="5"/>
        <v>0</v>
      </c>
      <c r="N96" s="168"/>
    </row>
    <row r="97" spans="1:14" ht="21" customHeight="1">
      <c r="A97" s="203">
        <f t="shared" si="4"/>
        <v>93</v>
      </c>
      <c r="B97" s="215"/>
      <c r="C97" s="204" t="str">
        <f ca="1">IFERROR(VLOOKUP($B97,別添!$B$5:$G$29,2,FALSE),"")</f>
        <v/>
      </c>
      <c r="D97" s="202" t="str">
        <f ca="1">IFERROR(VLOOKUP($B97,別添!$B$5:$G$29,4,FALSE),"")</f>
        <v/>
      </c>
      <c r="E97" s="202" t="str">
        <f ca="1">IFERROR(VLOOKUP($B97,別添!$B$5:$G$29,5,FALSE),"")</f>
        <v/>
      </c>
      <c r="F97" s="216" t="str">
        <f ca="1">IFERROR(VLOOKUP($B97,別添!$B$5:$G$29,6,FALSE),"")</f>
        <v/>
      </c>
      <c r="G97" s="186" t="str">
        <f ca="1">IF(M97&gt;0,申請書!$W$7,"")</f>
        <v/>
      </c>
      <c r="H97" s="218">
        <f ca="1">SUMIFS(別添!I$5:I$29,別添!$B$5:$B$29,$B97)</f>
        <v>0</v>
      </c>
      <c r="I97" s="222" t="str">
        <f ca="1">IFERROR(IF(COUNTIFS(別添!$B$5:$B$29,B97,別添!$J$5:$J$29,"有")&gt;0,"有",""),"")</f>
        <v/>
      </c>
      <c r="J97" s="123">
        <f ca="1">SUMIFS(別添!K$5:K$29,別添!$B$5:$B$29,$B97)</f>
        <v>0</v>
      </c>
      <c r="K97" s="205">
        <f ca="1">SUMIFS(別添!L$5:L$29,別添!$B$5:$B$29,$B97)</f>
        <v>0</v>
      </c>
      <c r="L97" s="123">
        <f ca="1">SUMIFS(別添!M$5:M$29,別添!$B$5:$B$29,$B97)</f>
        <v>0</v>
      </c>
      <c r="M97" s="205">
        <f t="shared" ca="1" si="5"/>
        <v>0</v>
      </c>
      <c r="N97" s="168"/>
    </row>
    <row r="98" spans="1:14" ht="21" customHeight="1">
      <c r="A98" s="203">
        <f t="shared" si="4"/>
        <v>94</v>
      </c>
      <c r="B98" s="215"/>
      <c r="C98" s="204" t="str">
        <f ca="1">IFERROR(VLOOKUP($B98,別添!$B$5:$G$29,2,FALSE),"")</f>
        <v/>
      </c>
      <c r="D98" s="202" t="str">
        <f ca="1">IFERROR(VLOOKUP($B98,別添!$B$5:$G$29,4,FALSE),"")</f>
        <v/>
      </c>
      <c r="E98" s="202" t="str">
        <f ca="1">IFERROR(VLOOKUP($B98,別添!$B$5:$G$29,5,FALSE),"")</f>
        <v/>
      </c>
      <c r="F98" s="216" t="str">
        <f ca="1">IFERROR(VLOOKUP($B98,別添!$B$5:$G$29,6,FALSE),"")</f>
        <v/>
      </c>
      <c r="G98" s="186" t="str">
        <f ca="1">IF(M98&gt;0,申請書!$W$7,"")</f>
        <v/>
      </c>
      <c r="H98" s="218">
        <f ca="1">SUMIFS(別添!I$5:I$29,別添!$B$5:$B$29,$B98)</f>
        <v>0</v>
      </c>
      <c r="I98" s="222" t="str">
        <f ca="1">IFERROR(IF(COUNTIFS(別添!$B$5:$B$29,B98,別添!$J$5:$J$29,"有")&gt;0,"有",""),"")</f>
        <v/>
      </c>
      <c r="J98" s="123">
        <f ca="1">SUMIFS(別添!K$5:K$29,別添!$B$5:$B$29,$B98)</f>
        <v>0</v>
      </c>
      <c r="K98" s="205">
        <f ca="1">SUMIFS(別添!L$5:L$29,別添!$B$5:$B$29,$B98)</f>
        <v>0</v>
      </c>
      <c r="L98" s="123">
        <f ca="1">SUMIFS(別添!M$5:M$29,別添!$B$5:$B$29,$B98)</f>
        <v>0</v>
      </c>
      <c r="M98" s="205">
        <f t="shared" ca="1" si="5"/>
        <v>0</v>
      </c>
      <c r="N98" s="168"/>
    </row>
    <row r="99" spans="1:14" ht="21" customHeight="1">
      <c r="A99" s="203">
        <f t="shared" si="4"/>
        <v>95</v>
      </c>
      <c r="B99" s="215"/>
      <c r="C99" s="204" t="str">
        <f ca="1">IFERROR(VLOOKUP($B99,別添!$B$5:$G$29,2,FALSE),"")</f>
        <v/>
      </c>
      <c r="D99" s="202" t="str">
        <f ca="1">IFERROR(VLOOKUP($B99,別添!$B$5:$G$29,4,FALSE),"")</f>
        <v/>
      </c>
      <c r="E99" s="202" t="str">
        <f ca="1">IFERROR(VLOOKUP($B99,別添!$B$5:$G$29,5,FALSE),"")</f>
        <v/>
      </c>
      <c r="F99" s="216" t="str">
        <f ca="1">IFERROR(VLOOKUP($B99,別添!$B$5:$G$29,6,FALSE),"")</f>
        <v/>
      </c>
      <c r="G99" s="186" t="str">
        <f ca="1">IF(M99&gt;0,申請書!$W$7,"")</f>
        <v/>
      </c>
      <c r="H99" s="218">
        <f ca="1">SUMIFS(別添!I$5:I$29,別添!$B$5:$B$29,$B99)</f>
        <v>0</v>
      </c>
      <c r="I99" s="222" t="str">
        <f ca="1">IFERROR(IF(COUNTIFS(別添!$B$5:$B$29,B99,別添!$J$5:$J$29,"有")&gt;0,"有",""),"")</f>
        <v/>
      </c>
      <c r="J99" s="123">
        <f ca="1">SUMIFS(別添!K$5:K$29,別添!$B$5:$B$29,$B99)</f>
        <v>0</v>
      </c>
      <c r="K99" s="205">
        <f ca="1">SUMIFS(別添!L$5:L$29,別添!$B$5:$B$29,$B99)</f>
        <v>0</v>
      </c>
      <c r="L99" s="123">
        <f ca="1">SUMIFS(別添!M$5:M$29,別添!$B$5:$B$29,$B99)</f>
        <v>0</v>
      </c>
      <c r="M99" s="205">
        <f t="shared" ca="1" si="5"/>
        <v>0</v>
      </c>
      <c r="N99" s="168"/>
    </row>
    <row r="100" spans="1:14" ht="21" customHeight="1">
      <c r="A100" s="203">
        <f t="shared" si="4"/>
        <v>96</v>
      </c>
      <c r="B100" s="215"/>
      <c r="C100" s="204" t="str">
        <f ca="1">IFERROR(VLOOKUP($B100,別添!$B$5:$G$29,2,FALSE),"")</f>
        <v/>
      </c>
      <c r="D100" s="202" t="str">
        <f ca="1">IFERROR(VLOOKUP($B100,別添!$B$5:$G$29,4,FALSE),"")</f>
        <v/>
      </c>
      <c r="E100" s="202" t="str">
        <f ca="1">IFERROR(VLOOKUP($B100,別添!$B$5:$G$29,5,FALSE),"")</f>
        <v/>
      </c>
      <c r="F100" s="216" t="str">
        <f ca="1">IFERROR(VLOOKUP($B100,別添!$B$5:$G$29,6,FALSE),"")</f>
        <v/>
      </c>
      <c r="G100" s="186" t="str">
        <f ca="1">IF(M100&gt;0,申請書!$W$7,"")</f>
        <v/>
      </c>
      <c r="H100" s="218">
        <f ca="1">SUMIFS(別添!I$5:I$29,別添!$B$5:$B$29,$B100)</f>
        <v>0</v>
      </c>
      <c r="I100" s="222" t="str">
        <f ca="1">IFERROR(IF(COUNTIFS(別添!$B$5:$B$29,B100,別添!$J$5:$J$29,"有")&gt;0,"有",""),"")</f>
        <v/>
      </c>
      <c r="J100" s="123">
        <f ca="1">SUMIFS(別添!K$5:K$29,別添!$B$5:$B$29,$B100)</f>
        <v>0</v>
      </c>
      <c r="K100" s="205">
        <f ca="1">SUMIFS(別添!L$5:L$29,別添!$B$5:$B$29,$B100)</f>
        <v>0</v>
      </c>
      <c r="L100" s="123">
        <f ca="1">SUMIFS(別添!M$5:M$29,別添!$B$5:$B$29,$B100)</f>
        <v>0</v>
      </c>
      <c r="M100" s="205">
        <f t="shared" ca="1" si="5"/>
        <v>0</v>
      </c>
      <c r="N100" s="168"/>
    </row>
    <row r="101" spans="1:14" ht="21" customHeight="1">
      <c r="A101" s="203">
        <f t="shared" si="4"/>
        <v>97</v>
      </c>
      <c r="B101" s="215"/>
      <c r="C101" s="204" t="str">
        <f ca="1">IFERROR(VLOOKUP($B101,別添!$B$5:$G$29,2,FALSE),"")</f>
        <v/>
      </c>
      <c r="D101" s="202" t="str">
        <f ca="1">IFERROR(VLOOKUP($B101,別添!$B$5:$G$29,4,FALSE),"")</f>
        <v/>
      </c>
      <c r="E101" s="202" t="str">
        <f ca="1">IFERROR(VLOOKUP($B101,別添!$B$5:$G$29,5,FALSE),"")</f>
        <v/>
      </c>
      <c r="F101" s="216" t="str">
        <f ca="1">IFERROR(VLOOKUP($B101,別添!$B$5:$G$29,6,FALSE),"")</f>
        <v/>
      </c>
      <c r="G101" s="186" t="str">
        <f ca="1">IF(M101&gt;0,申請書!$W$7,"")</f>
        <v/>
      </c>
      <c r="H101" s="218">
        <f ca="1">SUMIFS(別添!I$5:I$29,別添!$B$5:$B$29,$B101)</f>
        <v>0</v>
      </c>
      <c r="I101" s="222" t="str">
        <f ca="1">IFERROR(IF(COUNTIFS(別添!$B$5:$B$29,B101,別添!$J$5:$J$29,"有")&gt;0,"有",""),"")</f>
        <v/>
      </c>
      <c r="J101" s="123">
        <f ca="1">SUMIFS(別添!K$5:K$29,別添!$B$5:$B$29,$B101)</f>
        <v>0</v>
      </c>
      <c r="K101" s="205">
        <f ca="1">SUMIFS(別添!L$5:L$29,別添!$B$5:$B$29,$B101)</f>
        <v>0</v>
      </c>
      <c r="L101" s="123">
        <f ca="1">SUMIFS(別添!M$5:M$29,別添!$B$5:$B$29,$B101)</f>
        <v>0</v>
      </c>
      <c r="M101" s="205">
        <f t="shared" ca="1" si="5"/>
        <v>0</v>
      </c>
      <c r="N101" s="168"/>
    </row>
    <row r="102" spans="1:14" ht="21" customHeight="1">
      <c r="A102" s="203">
        <f t="shared" si="4"/>
        <v>98</v>
      </c>
      <c r="B102" s="215"/>
      <c r="C102" s="204" t="str">
        <f ca="1">IFERROR(VLOOKUP($B102,別添!$B$5:$G$29,2,FALSE),"")</f>
        <v/>
      </c>
      <c r="D102" s="202" t="str">
        <f ca="1">IFERROR(VLOOKUP($B102,別添!$B$5:$G$29,4,FALSE),"")</f>
        <v/>
      </c>
      <c r="E102" s="202" t="str">
        <f ca="1">IFERROR(VLOOKUP($B102,別添!$B$5:$G$29,5,FALSE),"")</f>
        <v/>
      </c>
      <c r="F102" s="216" t="str">
        <f ca="1">IFERROR(VLOOKUP($B102,別添!$B$5:$G$29,6,FALSE),"")</f>
        <v/>
      </c>
      <c r="G102" s="186" t="str">
        <f ca="1">IF(M102&gt;0,申請書!$W$7,"")</f>
        <v/>
      </c>
      <c r="H102" s="218">
        <f ca="1">SUMIFS(別添!I$5:I$29,別添!$B$5:$B$29,$B102)</f>
        <v>0</v>
      </c>
      <c r="I102" s="222" t="str">
        <f ca="1">IFERROR(IF(COUNTIFS(別添!$B$5:$B$29,B102,別添!$J$5:$J$29,"有")&gt;0,"有",""),"")</f>
        <v/>
      </c>
      <c r="J102" s="123">
        <f ca="1">SUMIFS(別添!K$5:K$29,別添!$B$5:$B$29,$B102)</f>
        <v>0</v>
      </c>
      <c r="K102" s="205">
        <f ca="1">SUMIFS(別添!L$5:L$29,別添!$B$5:$B$29,$B102)</f>
        <v>0</v>
      </c>
      <c r="L102" s="123">
        <f ca="1">SUMIFS(別添!M$5:M$29,別添!$B$5:$B$29,$B102)</f>
        <v>0</v>
      </c>
      <c r="M102" s="205">
        <f t="shared" ca="1" si="5"/>
        <v>0</v>
      </c>
      <c r="N102" s="168"/>
    </row>
    <row r="103" spans="1:14" ht="21" customHeight="1">
      <c r="A103" s="203">
        <f t="shared" si="4"/>
        <v>99</v>
      </c>
      <c r="B103" s="215"/>
      <c r="C103" s="204" t="str">
        <f ca="1">IFERROR(VLOOKUP($B103,別添!$B$5:$G$29,2,FALSE),"")</f>
        <v/>
      </c>
      <c r="D103" s="202" t="str">
        <f ca="1">IFERROR(VLOOKUP($B103,別添!$B$5:$G$29,4,FALSE),"")</f>
        <v/>
      </c>
      <c r="E103" s="202" t="str">
        <f ca="1">IFERROR(VLOOKUP($B103,別添!$B$5:$G$29,5,FALSE),"")</f>
        <v/>
      </c>
      <c r="F103" s="216" t="str">
        <f ca="1">IFERROR(VLOOKUP($B103,別添!$B$5:$G$29,6,FALSE),"")</f>
        <v/>
      </c>
      <c r="G103" s="186" t="str">
        <f ca="1">IF(M103&gt;0,申請書!$W$7,"")</f>
        <v/>
      </c>
      <c r="H103" s="218">
        <f ca="1">SUMIFS(別添!I$5:I$29,別添!$B$5:$B$29,$B103)</f>
        <v>0</v>
      </c>
      <c r="I103" s="222" t="str">
        <f ca="1">IFERROR(IF(COUNTIFS(別添!$B$5:$B$29,B103,別添!$J$5:$J$29,"有")&gt;0,"有",""),"")</f>
        <v/>
      </c>
      <c r="J103" s="123">
        <f ca="1">SUMIFS(別添!K$5:K$29,別添!$B$5:$B$29,$B103)</f>
        <v>0</v>
      </c>
      <c r="K103" s="205">
        <f ca="1">SUMIFS(別添!L$5:L$29,別添!$B$5:$B$29,$B103)</f>
        <v>0</v>
      </c>
      <c r="L103" s="123">
        <f ca="1">SUMIFS(別添!M$5:M$29,別添!$B$5:$B$29,$B103)</f>
        <v>0</v>
      </c>
      <c r="M103" s="205">
        <f t="shared" ca="1" si="5"/>
        <v>0</v>
      </c>
      <c r="N103" s="168"/>
    </row>
    <row r="104" spans="1:14" ht="21" customHeight="1">
      <c r="A104" s="203">
        <f t="shared" si="4"/>
        <v>100</v>
      </c>
      <c r="B104" s="215"/>
      <c r="C104" s="204" t="str">
        <f ca="1">IFERROR(VLOOKUP($B104,別添!$B$5:$G$29,2,FALSE),"")</f>
        <v/>
      </c>
      <c r="D104" s="202" t="str">
        <f ca="1">IFERROR(VLOOKUP($B104,別添!$B$5:$G$29,4,FALSE),"")</f>
        <v/>
      </c>
      <c r="E104" s="202" t="str">
        <f ca="1">IFERROR(VLOOKUP($B104,別添!$B$5:$G$29,5,FALSE),"")</f>
        <v/>
      </c>
      <c r="F104" s="216" t="str">
        <f ca="1">IFERROR(VLOOKUP($B104,別添!$B$5:$G$29,6,FALSE),"")</f>
        <v/>
      </c>
      <c r="G104" s="186" t="str">
        <f ca="1">IF(M104&gt;0,申請書!$W$7,"")</f>
        <v/>
      </c>
      <c r="H104" s="218">
        <f ca="1">SUMIFS(別添!I$5:I$29,別添!$B$5:$B$29,$B104)</f>
        <v>0</v>
      </c>
      <c r="I104" s="222" t="str">
        <f ca="1">IFERROR(IF(COUNTIFS(別添!$B$5:$B$29,B104,別添!$J$5:$J$29,"有")&gt;0,"有",""),"")</f>
        <v/>
      </c>
      <c r="J104" s="123">
        <f ca="1">SUMIFS(別添!K$5:K$29,別添!$B$5:$B$29,$B104)</f>
        <v>0</v>
      </c>
      <c r="K104" s="205">
        <f ca="1">SUMIFS(別添!L$5:L$29,別添!$B$5:$B$29,$B104)</f>
        <v>0</v>
      </c>
      <c r="L104" s="123">
        <f ca="1">SUMIFS(別添!M$5:M$29,別添!$B$5:$B$29,$B104)</f>
        <v>0</v>
      </c>
      <c r="M104" s="205">
        <f t="shared" ca="1" si="5"/>
        <v>0</v>
      </c>
      <c r="N104" s="168"/>
    </row>
  </sheetData>
  <mergeCells count="9">
    <mergeCell ref="F3:F4"/>
    <mergeCell ref="G3:G4"/>
    <mergeCell ref="H3:M3"/>
    <mergeCell ref="N3:N4"/>
    <mergeCell ref="A3:A4"/>
    <mergeCell ref="C3:C4"/>
    <mergeCell ref="B3:B4"/>
    <mergeCell ref="D3:D4"/>
    <mergeCell ref="E3:E4"/>
  </mergeCells>
  <phoneticPr fontId="3"/>
  <dataValidations count="1">
    <dataValidation type="list" allowBlank="1" showInputMessage="1" showErrorMessage="1" sqref="N5:N104">
      <formula1>"可"</formula1>
    </dataValidation>
  </dataValidations>
  <printOptions horizontalCentered="1"/>
  <pageMargins left="0.19685039370078741" right="0.19685039370078741" top="0.59055118110236227" bottom="0.39370078740157483" header="0" footer="0"/>
  <pageSetup paperSize="9" scale="8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749" r:id="rId4" name="Button 5">
              <controlPr defaultSize="0" print="0" autoFill="0" autoPict="0" macro="[0]!Macro1">
                <anchor moveWithCells="1">
                  <from>
                    <xdr:col>11</xdr:col>
                    <xdr:colOff>352425</xdr:colOff>
                    <xdr:row>0</xdr:row>
                    <xdr:rowOff>19050</xdr:rowOff>
                  </from>
                  <to>
                    <xdr:col>12</xdr:col>
                    <xdr:colOff>552450</xdr:colOff>
                    <xdr:row>1</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J46"/>
  <sheetViews>
    <sheetView showZeros="0" view="pageBreakPreview" zoomScale="130" zoomScaleNormal="100" zoomScaleSheetLayoutView="130" workbookViewId="0">
      <selection activeCell="D3" sqref="D3:D4"/>
    </sheetView>
  </sheetViews>
  <sheetFormatPr defaultColWidth="2.25" defaultRowHeight="13.5"/>
  <cols>
    <col min="1" max="1" width="3.125" style="7" customWidth="1"/>
    <col min="2" max="2" width="12.875" style="7" customWidth="1"/>
    <col min="3" max="3" width="30.25" style="7" customWidth="1"/>
    <col min="4" max="4" width="20.875" style="7" customWidth="1"/>
    <col min="5" max="5" width="13.875" style="7" bestFit="1" customWidth="1"/>
    <col min="6" max="6" width="8.125" style="7" bestFit="1" customWidth="1"/>
    <col min="7" max="7" width="20.875" style="7" customWidth="1"/>
    <col min="8" max="8" width="13.875" style="7" customWidth="1"/>
    <col min="9" max="9" width="7.625" style="7" customWidth="1"/>
    <col min="10" max="10" width="7.375" style="7" bestFit="1" customWidth="1"/>
    <col min="11" max="13" width="7.625" style="7" customWidth="1"/>
    <col min="14" max="14" width="8.875" style="7" customWidth="1"/>
    <col min="15" max="16" width="2.25" style="7"/>
    <col min="17" max="17" width="4.5" style="7" bestFit="1" customWidth="1"/>
    <col min="18" max="24" width="2.25" style="7"/>
    <col min="25" max="25" width="3.625" style="7" bestFit="1" customWidth="1"/>
    <col min="26" max="16384" width="2.25" style="7"/>
  </cols>
  <sheetData>
    <row r="1" spans="1:36">
      <c r="A1" s="7" t="s">
        <v>248</v>
      </c>
    </row>
    <row r="2" spans="1:36">
      <c r="A2" s="118"/>
    </row>
    <row r="3" spans="1:36" ht="18" customHeight="1">
      <c r="A3" s="267" t="s">
        <v>153</v>
      </c>
      <c r="B3" s="269" t="s">
        <v>46</v>
      </c>
      <c r="C3" s="268" t="s">
        <v>45</v>
      </c>
      <c r="D3" s="268" t="s">
        <v>47</v>
      </c>
      <c r="E3" s="268" t="s">
        <v>4</v>
      </c>
      <c r="F3" s="270" t="s">
        <v>239</v>
      </c>
      <c r="G3" s="259" t="s">
        <v>191</v>
      </c>
      <c r="H3" s="261" t="s">
        <v>192</v>
      </c>
      <c r="I3" s="263" t="s">
        <v>148</v>
      </c>
      <c r="J3" s="263"/>
      <c r="K3" s="263"/>
      <c r="L3" s="263"/>
      <c r="M3" s="263"/>
      <c r="N3" s="264"/>
    </row>
    <row r="4" spans="1:36" ht="34.5" thickBot="1">
      <c r="A4" s="267"/>
      <c r="B4" s="269"/>
      <c r="C4" s="268"/>
      <c r="D4" s="268"/>
      <c r="E4" s="268"/>
      <c r="F4" s="271"/>
      <c r="G4" s="260"/>
      <c r="H4" s="262"/>
      <c r="I4" s="117" t="s">
        <v>203</v>
      </c>
      <c r="J4" s="117" t="s">
        <v>151</v>
      </c>
      <c r="K4" s="117" t="s">
        <v>202</v>
      </c>
      <c r="L4" s="117" t="s">
        <v>201</v>
      </c>
      <c r="M4" s="116" t="s">
        <v>200</v>
      </c>
      <c r="N4" s="144" t="s">
        <v>48</v>
      </c>
    </row>
    <row r="5" spans="1:36" ht="22.5" customHeight="1" thickBot="1">
      <c r="A5" s="119">
        <f>ROW()-4</f>
        <v>1</v>
      </c>
      <c r="B5" s="202" t="str">
        <f ca="1">IFERROR(INDIRECT("個票"&amp;$A5&amp;"！$h$7"),"")</f>
        <v>3301234567</v>
      </c>
      <c r="C5" s="186" t="str">
        <f t="shared" ref="C5:C29" ca="1" si="0">IFERROR(INDIRECT("個票"&amp;$A5&amp;"！$t$7"),"")</f>
        <v>桃太郎通所介護事業所</v>
      </c>
      <c r="D5" s="7" t="str">
        <f t="shared" ref="D5:D29" ca="1" si="1">IFERROR(INDIRECT("個票"&amp;$A5&amp;"！$h$10"),"")</f>
        <v>通所介護事業所（通常規模型）</v>
      </c>
      <c r="E5" s="186" t="str">
        <f t="shared" ref="E5:E29" ca="1" si="2">IFERROR(INDIRECT("個票"&amp;$A5&amp;"！$AC$9"),"")</f>
        <v>086-xxx-yyy</v>
      </c>
      <c r="F5" s="186" t="str">
        <f t="shared" ref="F5:F29" ca="1" si="3">IFERROR(INDIRECT("個票"&amp;$A5&amp;"！$d$9"),"")</f>
        <v>700-0123</v>
      </c>
      <c r="G5" s="186" t="str">
        <f t="shared" ref="G5:G29" ca="1" si="4">IFERROR(INDIRECT("個票"&amp;$A5&amp;"！$H$9")&amp;INDIRECT("個票"&amp;$A5&amp;"！$L$9"),"")</f>
        <v>岡山県岡山市内山下2-4-6</v>
      </c>
      <c r="H5" s="186" t="str">
        <f ca="1">IF(N5&gt;0,申請書!$W$7,"")</f>
        <v>社会福祉法人桃太郎会</v>
      </c>
      <c r="I5" s="123">
        <f ca="1">IFERROR(INDIRECT("個票"&amp;$A5&amp;"！$ai$21"),"")</f>
        <v>156</v>
      </c>
      <c r="J5" s="187">
        <f t="shared" ref="J5:J29" ca="1" si="5">IFERROR(INDIRECT("個票"&amp;$A5&amp;"！$ao$22"),"")</f>
        <v>0</v>
      </c>
      <c r="K5" s="123">
        <f t="shared" ref="K5:K29" ca="1" si="6">IFERROR(INDIRECT("個票"&amp;$A5&amp;"！$ai$24"),"")</f>
        <v>275</v>
      </c>
      <c r="L5" s="205">
        <f t="shared" ref="L5:L29" ca="1" si="7">IFERROR(INDIRECT("個票"&amp;$A5&amp;"！$ai$39"),"")</f>
        <v>16.5</v>
      </c>
      <c r="M5" s="124">
        <f ca="1">IFERROR(INDIRECT("個票"&amp;$A5&amp;"！$ai$47"),"")</f>
        <v>200</v>
      </c>
      <c r="N5" s="205">
        <f t="shared" ref="N5:N29" ca="1" si="8">SUM(I5,K5,L5,M5)</f>
        <v>647.5</v>
      </c>
      <c r="Q5" s="170" t="str">
        <f ca="1">IF(_xlfn.SHEETS()-6=COUNTIF(N5:N32,"&gt;0"),"○","！（本表の事業所数と個票の枚数が一致しません）")</f>
        <v>○</v>
      </c>
      <c r="R5" s="171"/>
      <c r="S5" s="171"/>
      <c r="T5" s="171"/>
      <c r="U5" s="171"/>
      <c r="V5" s="171"/>
      <c r="W5" s="171"/>
      <c r="X5" s="171"/>
      <c r="Y5" s="171"/>
      <c r="Z5" s="171"/>
      <c r="AA5" s="171"/>
      <c r="AB5" s="171"/>
      <c r="AC5" s="171"/>
      <c r="AD5" s="171"/>
      <c r="AE5" s="171"/>
      <c r="AF5" s="171"/>
      <c r="AG5" s="171"/>
      <c r="AH5" s="171"/>
      <c r="AI5" s="171"/>
      <c r="AJ5" s="167"/>
    </row>
    <row r="6" spans="1:36" ht="22.5" customHeight="1">
      <c r="A6" s="119">
        <f t="shared" ref="A6:A29" si="9">ROW()-4</f>
        <v>2</v>
      </c>
      <c r="B6" s="186" t="str">
        <f t="shared" ref="B6:B29" ca="1" si="10">IFERROR(INDIRECT("個票"&amp;$A6&amp;"！$h$7"),"")</f>
        <v>3309876543</v>
      </c>
      <c r="C6" s="186" t="str">
        <f t="shared" ca="1" si="0"/>
        <v>特別養護老人ホーム○○荘</v>
      </c>
      <c r="D6" s="186" t="str">
        <f t="shared" ca="1" si="1"/>
        <v>介護老人福祉施設</v>
      </c>
      <c r="E6" s="186" t="str">
        <f t="shared" ca="1" si="2"/>
        <v>086-xxx-zzz</v>
      </c>
      <c r="F6" s="186" t="str">
        <f t="shared" ca="1" si="3"/>
        <v>700-0987</v>
      </c>
      <c r="G6" s="186" t="str">
        <f t="shared" ca="1" si="4"/>
        <v>岡山県岡山市中区○○</v>
      </c>
      <c r="H6" s="186" t="str">
        <f ca="1">IF(N6&gt;0,申請書!$W$7,"")</f>
        <v>社会福祉法人桃太郎会</v>
      </c>
      <c r="I6" s="123">
        <f t="shared" ref="I6:I29" ca="1" si="11">IFERROR(INDIRECT("個票"&amp;$A6&amp;"！$ai$21"),"")</f>
        <v>206</v>
      </c>
      <c r="J6" s="187" t="str">
        <f t="shared" ca="1" si="5"/>
        <v>有</v>
      </c>
      <c r="K6" s="123">
        <f t="shared" ca="1" si="6"/>
        <v>265</v>
      </c>
      <c r="L6" s="205">
        <f t="shared" ca="1" si="7"/>
        <v>0</v>
      </c>
      <c r="M6" s="124">
        <f ca="1">IFERROR(INDIRECT("個票"&amp;$A6&amp;"！$ai$47"),"")</f>
        <v>0</v>
      </c>
      <c r="N6" s="205">
        <f t="shared" ca="1" si="8"/>
        <v>471</v>
      </c>
      <c r="Q6" s="169"/>
    </row>
    <row r="7" spans="1:36" ht="22.5" customHeight="1">
      <c r="A7" s="119">
        <f t="shared" si="9"/>
        <v>3</v>
      </c>
      <c r="B7" s="186" t="str">
        <f t="shared" ca="1" si="10"/>
        <v/>
      </c>
      <c r="C7" s="186" t="str">
        <f t="shared" ca="1" si="0"/>
        <v/>
      </c>
      <c r="D7" s="186" t="str">
        <f t="shared" ca="1" si="1"/>
        <v/>
      </c>
      <c r="E7" s="186" t="str">
        <f t="shared" ca="1" si="2"/>
        <v/>
      </c>
      <c r="F7" s="186" t="str">
        <f t="shared" ca="1" si="3"/>
        <v/>
      </c>
      <c r="G7" s="186" t="str">
        <f t="shared" ca="1" si="4"/>
        <v/>
      </c>
      <c r="H7" s="186" t="str">
        <f ca="1">IF(N7&gt;0,申請書!$W$7,"")</f>
        <v/>
      </c>
      <c r="I7" s="123" t="str">
        <f t="shared" ca="1" si="11"/>
        <v/>
      </c>
      <c r="J7" s="187" t="str">
        <f t="shared" ca="1" si="5"/>
        <v/>
      </c>
      <c r="K7" s="123" t="str">
        <f t="shared" ca="1" si="6"/>
        <v/>
      </c>
      <c r="L7" s="205" t="str">
        <f t="shared" ca="1" si="7"/>
        <v/>
      </c>
      <c r="M7" s="124" t="str">
        <f t="shared" ref="M7:M29" ca="1" si="12">IFERROR(INDIRECT("個票"&amp;$A7&amp;"！$ai$47"),"")</f>
        <v/>
      </c>
      <c r="N7" s="205">
        <f t="shared" ca="1" si="8"/>
        <v>0</v>
      </c>
    </row>
    <row r="8" spans="1:36" ht="22.5" customHeight="1">
      <c r="A8" s="119">
        <f t="shared" si="9"/>
        <v>4</v>
      </c>
      <c r="B8" s="186" t="str">
        <f t="shared" ca="1" si="10"/>
        <v/>
      </c>
      <c r="C8" s="186" t="str">
        <f t="shared" ca="1" si="0"/>
        <v/>
      </c>
      <c r="D8" s="186" t="str">
        <f t="shared" ca="1" si="1"/>
        <v/>
      </c>
      <c r="E8" s="186" t="str">
        <f t="shared" ca="1" si="2"/>
        <v/>
      </c>
      <c r="F8" s="186" t="str">
        <f t="shared" ca="1" si="3"/>
        <v/>
      </c>
      <c r="G8" s="186" t="str">
        <f t="shared" ca="1" si="4"/>
        <v/>
      </c>
      <c r="H8" s="186" t="str">
        <f ca="1">IF(N8&gt;0,申請書!$W$7,"")</f>
        <v/>
      </c>
      <c r="I8" s="123" t="str">
        <f t="shared" ca="1" si="11"/>
        <v/>
      </c>
      <c r="J8" s="187" t="str">
        <f t="shared" ca="1" si="5"/>
        <v/>
      </c>
      <c r="K8" s="123" t="str">
        <f t="shared" ca="1" si="6"/>
        <v/>
      </c>
      <c r="L8" s="205" t="str">
        <f t="shared" ca="1" si="7"/>
        <v/>
      </c>
      <c r="M8" s="124" t="str">
        <f t="shared" ca="1" si="12"/>
        <v/>
      </c>
      <c r="N8" s="205">
        <f t="shared" ca="1" si="8"/>
        <v>0</v>
      </c>
    </row>
    <row r="9" spans="1:36" ht="22.5" customHeight="1">
      <c r="A9" s="119">
        <f t="shared" si="9"/>
        <v>5</v>
      </c>
      <c r="B9" s="186" t="str">
        <f t="shared" ca="1" si="10"/>
        <v/>
      </c>
      <c r="C9" s="186" t="str">
        <f t="shared" ca="1" si="0"/>
        <v/>
      </c>
      <c r="D9" s="186" t="str">
        <f t="shared" ca="1" si="1"/>
        <v/>
      </c>
      <c r="E9" s="186" t="str">
        <f t="shared" ca="1" si="2"/>
        <v/>
      </c>
      <c r="F9" s="186" t="str">
        <f t="shared" ca="1" si="3"/>
        <v/>
      </c>
      <c r="G9" s="186" t="str">
        <f t="shared" ca="1" si="4"/>
        <v/>
      </c>
      <c r="H9" s="186" t="str">
        <f ca="1">IF(N9&gt;0,申請書!$W$7,"")</f>
        <v/>
      </c>
      <c r="I9" s="123" t="str">
        <f t="shared" ca="1" si="11"/>
        <v/>
      </c>
      <c r="J9" s="187" t="str">
        <f t="shared" ca="1" si="5"/>
        <v/>
      </c>
      <c r="K9" s="123" t="str">
        <f t="shared" ca="1" si="6"/>
        <v/>
      </c>
      <c r="L9" s="205" t="str">
        <f t="shared" ca="1" si="7"/>
        <v/>
      </c>
      <c r="M9" s="124" t="str">
        <f t="shared" ca="1" si="12"/>
        <v/>
      </c>
      <c r="N9" s="205">
        <f t="shared" ca="1" si="8"/>
        <v>0</v>
      </c>
    </row>
    <row r="10" spans="1:36" ht="22.5" customHeight="1">
      <c r="A10" s="119">
        <f t="shared" si="9"/>
        <v>6</v>
      </c>
      <c r="B10" s="186" t="str">
        <f t="shared" ca="1" si="10"/>
        <v/>
      </c>
      <c r="C10" s="186" t="str">
        <f t="shared" ca="1" si="0"/>
        <v/>
      </c>
      <c r="D10" s="186" t="str">
        <f t="shared" ca="1" si="1"/>
        <v/>
      </c>
      <c r="E10" s="186" t="str">
        <f t="shared" ca="1" si="2"/>
        <v/>
      </c>
      <c r="F10" s="186" t="str">
        <f t="shared" ca="1" si="3"/>
        <v/>
      </c>
      <c r="G10" s="186" t="str">
        <f t="shared" ca="1" si="4"/>
        <v/>
      </c>
      <c r="H10" s="186" t="str">
        <f ca="1">IF(N10&gt;0,申請書!$W$7,"")</f>
        <v/>
      </c>
      <c r="I10" s="123" t="str">
        <f t="shared" ca="1" si="11"/>
        <v/>
      </c>
      <c r="J10" s="187" t="str">
        <f t="shared" ca="1" si="5"/>
        <v/>
      </c>
      <c r="K10" s="123" t="str">
        <f t="shared" ca="1" si="6"/>
        <v/>
      </c>
      <c r="L10" s="205" t="str">
        <f t="shared" ca="1" si="7"/>
        <v/>
      </c>
      <c r="M10" s="124" t="str">
        <f t="shared" ca="1" si="12"/>
        <v/>
      </c>
      <c r="N10" s="205">
        <f t="shared" ca="1" si="8"/>
        <v>0</v>
      </c>
    </row>
    <row r="11" spans="1:36" ht="22.5" customHeight="1">
      <c r="A11" s="119">
        <f t="shared" si="9"/>
        <v>7</v>
      </c>
      <c r="B11" s="186" t="str">
        <f t="shared" ca="1" si="10"/>
        <v/>
      </c>
      <c r="C11" s="186" t="str">
        <f t="shared" ca="1" si="0"/>
        <v/>
      </c>
      <c r="D11" s="186" t="str">
        <f t="shared" ca="1" si="1"/>
        <v/>
      </c>
      <c r="E11" s="186" t="str">
        <f t="shared" ca="1" si="2"/>
        <v/>
      </c>
      <c r="F11" s="186" t="str">
        <f t="shared" ca="1" si="3"/>
        <v/>
      </c>
      <c r="G11" s="186" t="str">
        <f t="shared" ca="1" si="4"/>
        <v/>
      </c>
      <c r="H11" s="186" t="str">
        <f ca="1">IF(N11&gt;0,申請書!$W$7,"")</f>
        <v/>
      </c>
      <c r="I11" s="123" t="str">
        <f t="shared" ca="1" si="11"/>
        <v/>
      </c>
      <c r="J11" s="187" t="str">
        <f t="shared" ca="1" si="5"/>
        <v/>
      </c>
      <c r="K11" s="123" t="str">
        <f t="shared" ca="1" si="6"/>
        <v/>
      </c>
      <c r="L11" s="205" t="str">
        <f t="shared" ca="1" si="7"/>
        <v/>
      </c>
      <c r="M11" s="124" t="str">
        <f t="shared" ca="1" si="12"/>
        <v/>
      </c>
      <c r="N11" s="205">
        <f t="shared" ca="1" si="8"/>
        <v>0</v>
      </c>
    </row>
    <row r="12" spans="1:36" ht="22.5" customHeight="1">
      <c r="A12" s="119">
        <f t="shared" si="9"/>
        <v>8</v>
      </c>
      <c r="B12" s="186" t="str">
        <f t="shared" ca="1" si="10"/>
        <v/>
      </c>
      <c r="C12" s="186" t="str">
        <f t="shared" ca="1" si="0"/>
        <v/>
      </c>
      <c r="D12" s="186" t="str">
        <f t="shared" ca="1" si="1"/>
        <v/>
      </c>
      <c r="E12" s="186" t="str">
        <f t="shared" ca="1" si="2"/>
        <v/>
      </c>
      <c r="F12" s="186" t="str">
        <f t="shared" ca="1" si="3"/>
        <v/>
      </c>
      <c r="G12" s="186" t="str">
        <f t="shared" ca="1" si="4"/>
        <v/>
      </c>
      <c r="H12" s="186" t="str">
        <f ca="1">IF(N12&gt;0,申請書!$W$7,"")</f>
        <v/>
      </c>
      <c r="I12" s="123" t="str">
        <f t="shared" ca="1" si="11"/>
        <v/>
      </c>
      <c r="J12" s="187" t="str">
        <f t="shared" ca="1" si="5"/>
        <v/>
      </c>
      <c r="K12" s="123" t="str">
        <f t="shared" ca="1" si="6"/>
        <v/>
      </c>
      <c r="L12" s="205" t="str">
        <f t="shared" ca="1" si="7"/>
        <v/>
      </c>
      <c r="M12" s="124" t="str">
        <f t="shared" ca="1" si="12"/>
        <v/>
      </c>
      <c r="N12" s="205">
        <f t="shared" ca="1" si="8"/>
        <v>0</v>
      </c>
    </row>
    <row r="13" spans="1:36" ht="22.5" customHeight="1">
      <c r="A13" s="119">
        <f t="shared" si="9"/>
        <v>9</v>
      </c>
      <c r="B13" s="186" t="str">
        <f t="shared" ca="1" si="10"/>
        <v/>
      </c>
      <c r="C13" s="186" t="str">
        <f t="shared" ca="1" si="0"/>
        <v/>
      </c>
      <c r="D13" s="186" t="str">
        <f t="shared" ca="1" si="1"/>
        <v/>
      </c>
      <c r="E13" s="186" t="str">
        <f t="shared" ca="1" si="2"/>
        <v/>
      </c>
      <c r="F13" s="186" t="str">
        <f t="shared" ca="1" si="3"/>
        <v/>
      </c>
      <c r="G13" s="186" t="str">
        <f t="shared" ca="1" si="4"/>
        <v/>
      </c>
      <c r="H13" s="186" t="str">
        <f ca="1">IF(N13&gt;0,申請書!$W$7,"")</f>
        <v/>
      </c>
      <c r="I13" s="123" t="str">
        <f t="shared" ca="1" si="11"/>
        <v/>
      </c>
      <c r="J13" s="187" t="str">
        <f t="shared" ca="1" si="5"/>
        <v/>
      </c>
      <c r="K13" s="123" t="str">
        <f t="shared" ca="1" si="6"/>
        <v/>
      </c>
      <c r="L13" s="205" t="str">
        <f t="shared" ca="1" si="7"/>
        <v/>
      </c>
      <c r="M13" s="124" t="str">
        <f t="shared" ca="1" si="12"/>
        <v/>
      </c>
      <c r="N13" s="205">
        <f t="shared" ca="1" si="8"/>
        <v>0</v>
      </c>
    </row>
    <row r="14" spans="1:36" ht="22.5" customHeight="1">
      <c r="A14" s="119">
        <f t="shared" si="9"/>
        <v>10</v>
      </c>
      <c r="B14" s="186" t="str">
        <f t="shared" ca="1" si="10"/>
        <v/>
      </c>
      <c r="C14" s="186" t="str">
        <f t="shared" ca="1" si="0"/>
        <v/>
      </c>
      <c r="D14" s="186" t="str">
        <f t="shared" ca="1" si="1"/>
        <v/>
      </c>
      <c r="E14" s="186" t="str">
        <f t="shared" ca="1" si="2"/>
        <v/>
      </c>
      <c r="F14" s="186" t="str">
        <f t="shared" ca="1" si="3"/>
        <v/>
      </c>
      <c r="G14" s="186" t="str">
        <f t="shared" ca="1" si="4"/>
        <v/>
      </c>
      <c r="H14" s="186" t="str">
        <f ca="1">IF(N14&gt;0,申請書!$W$7,"")</f>
        <v/>
      </c>
      <c r="I14" s="123" t="str">
        <f t="shared" ca="1" si="11"/>
        <v/>
      </c>
      <c r="J14" s="187" t="str">
        <f t="shared" ca="1" si="5"/>
        <v/>
      </c>
      <c r="K14" s="123" t="str">
        <f t="shared" ca="1" si="6"/>
        <v/>
      </c>
      <c r="L14" s="205" t="str">
        <f t="shared" ca="1" si="7"/>
        <v/>
      </c>
      <c r="M14" s="124" t="str">
        <f t="shared" ca="1" si="12"/>
        <v/>
      </c>
      <c r="N14" s="205">
        <f t="shared" ca="1" si="8"/>
        <v>0</v>
      </c>
    </row>
    <row r="15" spans="1:36" ht="22.5" customHeight="1">
      <c r="A15" s="119">
        <f t="shared" si="9"/>
        <v>11</v>
      </c>
      <c r="B15" s="186" t="str">
        <f t="shared" ca="1" si="10"/>
        <v/>
      </c>
      <c r="C15" s="186" t="str">
        <f t="shared" ca="1" si="0"/>
        <v/>
      </c>
      <c r="D15" s="186" t="str">
        <f t="shared" ca="1" si="1"/>
        <v/>
      </c>
      <c r="E15" s="186" t="str">
        <f t="shared" ca="1" si="2"/>
        <v/>
      </c>
      <c r="F15" s="186" t="str">
        <f t="shared" ca="1" si="3"/>
        <v/>
      </c>
      <c r="G15" s="186" t="str">
        <f t="shared" ca="1" si="4"/>
        <v/>
      </c>
      <c r="H15" s="186" t="str">
        <f ca="1">IF(N15&gt;0,申請書!$W$7,"")</f>
        <v/>
      </c>
      <c r="I15" s="123" t="str">
        <f t="shared" ca="1" si="11"/>
        <v/>
      </c>
      <c r="J15" s="187" t="str">
        <f t="shared" ca="1" si="5"/>
        <v/>
      </c>
      <c r="K15" s="123" t="str">
        <f t="shared" ca="1" si="6"/>
        <v/>
      </c>
      <c r="L15" s="205" t="str">
        <f t="shared" ca="1" si="7"/>
        <v/>
      </c>
      <c r="M15" s="124" t="str">
        <f t="shared" ca="1" si="12"/>
        <v/>
      </c>
      <c r="N15" s="205">
        <f t="shared" ca="1" si="8"/>
        <v>0</v>
      </c>
    </row>
    <row r="16" spans="1:36" ht="22.5" customHeight="1">
      <c r="A16" s="119">
        <f t="shared" si="9"/>
        <v>12</v>
      </c>
      <c r="B16" s="186" t="str">
        <f t="shared" ca="1" si="10"/>
        <v/>
      </c>
      <c r="C16" s="186" t="str">
        <f t="shared" ca="1" si="0"/>
        <v/>
      </c>
      <c r="D16" s="186" t="str">
        <f t="shared" ca="1" si="1"/>
        <v/>
      </c>
      <c r="E16" s="186" t="str">
        <f t="shared" ca="1" si="2"/>
        <v/>
      </c>
      <c r="F16" s="186" t="str">
        <f t="shared" ca="1" si="3"/>
        <v/>
      </c>
      <c r="G16" s="186" t="str">
        <f t="shared" ca="1" si="4"/>
        <v/>
      </c>
      <c r="H16" s="186" t="str">
        <f ca="1">IF(N16&gt;0,申請書!$W$7,"")</f>
        <v/>
      </c>
      <c r="I16" s="123" t="str">
        <f t="shared" ca="1" si="11"/>
        <v/>
      </c>
      <c r="J16" s="187" t="str">
        <f t="shared" ca="1" si="5"/>
        <v/>
      </c>
      <c r="K16" s="123" t="str">
        <f t="shared" ca="1" si="6"/>
        <v/>
      </c>
      <c r="L16" s="205" t="str">
        <f t="shared" ca="1" si="7"/>
        <v/>
      </c>
      <c r="M16" s="124" t="str">
        <f t="shared" ca="1" si="12"/>
        <v/>
      </c>
      <c r="N16" s="205">
        <f t="shared" ca="1" si="8"/>
        <v>0</v>
      </c>
    </row>
    <row r="17" spans="1:14" ht="22.5" customHeight="1">
      <c r="A17" s="119">
        <f t="shared" si="9"/>
        <v>13</v>
      </c>
      <c r="B17" s="186" t="str">
        <f t="shared" ca="1" si="10"/>
        <v/>
      </c>
      <c r="C17" s="186" t="str">
        <f t="shared" ca="1" si="0"/>
        <v/>
      </c>
      <c r="D17" s="186" t="str">
        <f t="shared" ca="1" si="1"/>
        <v/>
      </c>
      <c r="E17" s="186" t="str">
        <f t="shared" ca="1" si="2"/>
        <v/>
      </c>
      <c r="F17" s="186" t="str">
        <f t="shared" ca="1" si="3"/>
        <v/>
      </c>
      <c r="G17" s="186" t="str">
        <f t="shared" ca="1" si="4"/>
        <v/>
      </c>
      <c r="H17" s="186" t="str">
        <f ca="1">IF(N17&gt;0,申請書!$W$7,"")</f>
        <v/>
      </c>
      <c r="I17" s="123" t="str">
        <f t="shared" ca="1" si="11"/>
        <v/>
      </c>
      <c r="J17" s="187" t="str">
        <f t="shared" ca="1" si="5"/>
        <v/>
      </c>
      <c r="K17" s="123" t="str">
        <f t="shared" ca="1" si="6"/>
        <v/>
      </c>
      <c r="L17" s="205" t="str">
        <f t="shared" ca="1" si="7"/>
        <v/>
      </c>
      <c r="M17" s="124" t="str">
        <f t="shared" ca="1" si="12"/>
        <v/>
      </c>
      <c r="N17" s="205">
        <f t="shared" ca="1" si="8"/>
        <v>0</v>
      </c>
    </row>
    <row r="18" spans="1:14" ht="22.5" customHeight="1">
      <c r="A18" s="119">
        <f t="shared" si="9"/>
        <v>14</v>
      </c>
      <c r="B18" s="186" t="str">
        <f t="shared" ca="1" si="10"/>
        <v/>
      </c>
      <c r="C18" s="186" t="str">
        <f t="shared" ca="1" si="0"/>
        <v/>
      </c>
      <c r="D18" s="186" t="str">
        <f t="shared" ca="1" si="1"/>
        <v/>
      </c>
      <c r="E18" s="186" t="str">
        <f t="shared" ca="1" si="2"/>
        <v/>
      </c>
      <c r="F18" s="186" t="str">
        <f t="shared" ca="1" si="3"/>
        <v/>
      </c>
      <c r="G18" s="186" t="str">
        <f t="shared" ca="1" si="4"/>
        <v/>
      </c>
      <c r="H18" s="186" t="str">
        <f ca="1">IF(N18&gt;0,申請書!$W$7,"")</f>
        <v/>
      </c>
      <c r="I18" s="123" t="str">
        <f t="shared" ca="1" si="11"/>
        <v/>
      </c>
      <c r="J18" s="187" t="str">
        <f t="shared" ca="1" si="5"/>
        <v/>
      </c>
      <c r="K18" s="123" t="str">
        <f t="shared" ca="1" si="6"/>
        <v/>
      </c>
      <c r="L18" s="205" t="str">
        <f t="shared" ca="1" si="7"/>
        <v/>
      </c>
      <c r="M18" s="124" t="str">
        <f t="shared" ca="1" si="12"/>
        <v/>
      </c>
      <c r="N18" s="205">
        <f t="shared" ca="1" si="8"/>
        <v>0</v>
      </c>
    </row>
    <row r="19" spans="1:14" ht="22.5" customHeight="1">
      <c r="A19" s="119">
        <f t="shared" si="9"/>
        <v>15</v>
      </c>
      <c r="B19" s="186" t="str">
        <f t="shared" ca="1" si="10"/>
        <v/>
      </c>
      <c r="C19" s="186" t="str">
        <f t="shared" ca="1" si="0"/>
        <v/>
      </c>
      <c r="D19" s="186" t="str">
        <f t="shared" ca="1" si="1"/>
        <v/>
      </c>
      <c r="E19" s="186" t="str">
        <f t="shared" ca="1" si="2"/>
        <v/>
      </c>
      <c r="F19" s="186" t="str">
        <f t="shared" ca="1" si="3"/>
        <v/>
      </c>
      <c r="G19" s="186" t="str">
        <f t="shared" ca="1" si="4"/>
        <v/>
      </c>
      <c r="H19" s="186" t="str">
        <f ca="1">IF(N19&gt;0,申請書!$W$7,"")</f>
        <v/>
      </c>
      <c r="I19" s="123" t="str">
        <f t="shared" ca="1" si="11"/>
        <v/>
      </c>
      <c r="J19" s="187" t="str">
        <f t="shared" ca="1" si="5"/>
        <v/>
      </c>
      <c r="K19" s="123" t="str">
        <f t="shared" ca="1" si="6"/>
        <v/>
      </c>
      <c r="L19" s="205" t="str">
        <f t="shared" ca="1" si="7"/>
        <v/>
      </c>
      <c r="M19" s="124" t="str">
        <f t="shared" ca="1" si="12"/>
        <v/>
      </c>
      <c r="N19" s="205">
        <f t="shared" ca="1" si="8"/>
        <v>0</v>
      </c>
    </row>
    <row r="20" spans="1:14" ht="22.5" customHeight="1">
      <c r="A20" s="119">
        <f t="shared" si="9"/>
        <v>16</v>
      </c>
      <c r="B20" s="186" t="str">
        <f t="shared" ca="1" si="10"/>
        <v/>
      </c>
      <c r="C20" s="186" t="str">
        <f t="shared" ca="1" si="0"/>
        <v/>
      </c>
      <c r="D20" s="186" t="str">
        <f t="shared" ca="1" si="1"/>
        <v/>
      </c>
      <c r="E20" s="186" t="str">
        <f t="shared" ca="1" si="2"/>
        <v/>
      </c>
      <c r="F20" s="186" t="str">
        <f t="shared" ca="1" si="3"/>
        <v/>
      </c>
      <c r="G20" s="186" t="str">
        <f t="shared" ca="1" si="4"/>
        <v/>
      </c>
      <c r="H20" s="186" t="str">
        <f ca="1">IF(N20&gt;0,申請書!$W$7,"")</f>
        <v/>
      </c>
      <c r="I20" s="123" t="str">
        <f t="shared" ca="1" si="11"/>
        <v/>
      </c>
      <c r="J20" s="187" t="str">
        <f t="shared" ca="1" si="5"/>
        <v/>
      </c>
      <c r="K20" s="123" t="str">
        <f t="shared" ca="1" si="6"/>
        <v/>
      </c>
      <c r="L20" s="205" t="str">
        <f t="shared" ca="1" si="7"/>
        <v/>
      </c>
      <c r="M20" s="124" t="str">
        <f t="shared" ca="1" si="12"/>
        <v/>
      </c>
      <c r="N20" s="205">
        <f t="shared" ca="1" si="8"/>
        <v>0</v>
      </c>
    </row>
    <row r="21" spans="1:14" ht="22.5" customHeight="1">
      <c r="A21" s="119">
        <f t="shared" si="9"/>
        <v>17</v>
      </c>
      <c r="B21" s="186" t="str">
        <f t="shared" ca="1" si="10"/>
        <v/>
      </c>
      <c r="C21" s="186" t="str">
        <f t="shared" ca="1" si="0"/>
        <v/>
      </c>
      <c r="D21" s="186" t="str">
        <f t="shared" ca="1" si="1"/>
        <v/>
      </c>
      <c r="E21" s="186" t="str">
        <f t="shared" ca="1" si="2"/>
        <v/>
      </c>
      <c r="F21" s="186" t="str">
        <f t="shared" ca="1" si="3"/>
        <v/>
      </c>
      <c r="G21" s="186" t="str">
        <f t="shared" ca="1" si="4"/>
        <v/>
      </c>
      <c r="H21" s="186" t="str">
        <f ca="1">IF(N21&gt;0,申請書!$W$7,"")</f>
        <v/>
      </c>
      <c r="I21" s="123" t="str">
        <f t="shared" ca="1" si="11"/>
        <v/>
      </c>
      <c r="J21" s="187" t="str">
        <f t="shared" ca="1" si="5"/>
        <v/>
      </c>
      <c r="K21" s="123" t="str">
        <f t="shared" ca="1" si="6"/>
        <v/>
      </c>
      <c r="L21" s="205" t="str">
        <f t="shared" ca="1" si="7"/>
        <v/>
      </c>
      <c r="M21" s="124" t="str">
        <f t="shared" ca="1" si="12"/>
        <v/>
      </c>
      <c r="N21" s="205">
        <f t="shared" ca="1" si="8"/>
        <v>0</v>
      </c>
    </row>
    <row r="22" spans="1:14" ht="22.5" customHeight="1">
      <c r="A22" s="119">
        <f t="shared" si="9"/>
        <v>18</v>
      </c>
      <c r="B22" s="186" t="str">
        <f t="shared" ca="1" si="10"/>
        <v/>
      </c>
      <c r="C22" s="186" t="str">
        <f t="shared" ca="1" si="0"/>
        <v/>
      </c>
      <c r="D22" s="186" t="str">
        <f t="shared" ca="1" si="1"/>
        <v/>
      </c>
      <c r="E22" s="186" t="str">
        <f t="shared" ca="1" si="2"/>
        <v/>
      </c>
      <c r="F22" s="186" t="str">
        <f t="shared" ca="1" si="3"/>
        <v/>
      </c>
      <c r="G22" s="186" t="str">
        <f t="shared" ca="1" si="4"/>
        <v/>
      </c>
      <c r="H22" s="186" t="str">
        <f ca="1">IF(N22&gt;0,申請書!$W$7,"")</f>
        <v/>
      </c>
      <c r="I22" s="123" t="str">
        <f t="shared" ca="1" si="11"/>
        <v/>
      </c>
      <c r="J22" s="187" t="str">
        <f t="shared" ca="1" si="5"/>
        <v/>
      </c>
      <c r="K22" s="123" t="str">
        <f t="shared" ca="1" si="6"/>
        <v/>
      </c>
      <c r="L22" s="205" t="str">
        <f t="shared" ca="1" si="7"/>
        <v/>
      </c>
      <c r="M22" s="124" t="str">
        <f t="shared" ca="1" si="12"/>
        <v/>
      </c>
      <c r="N22" s="205">
        <f t="shared" ca="1" si="8"/>
        <v>0</v>
      </c>
    </row>
    <row r="23" spans="1:14" ht="22.5" customHeight="1">
      <c r="A23" s="119">
        <f t="shared" si="9"/>
        <v>19</v>
      </c>
      <c r="B23" s="186" t="str">
        <f t="shared" ca="1" si="10"/>
        <v/>
      </c>
      <c r="C23" s="186" t="str">
        <f t="shared" ca="1" si="0"/>
        <v/>
      </c>
      <c r="D23" s="186" t="str">
        <f t="shared" ca="1" si="1"/>
        <v/>
      </c>
      <c r="E23" s="186" t="str">
        <f t="shared" ca="1" si="2"/>
        <v/>
      </c>
      <c r="F23" s="186" t="str">
        <f t="shared" ca="1" si="3"/>
        <v/>
      </c>
      <c r="G23" s="186" t="str">
        <f t="shared" ca="1" si="4"/>
        <v/>
      </c>
      <c r="H23" s="186" t="str">
        <f ca="1">IF(N23&gt;0,申請書!$W$7,"")</f>
        <v/>
      </c>
      <c r="I23" s="123" t="str">
        <f t="shared" ca="1" si="11"/>
        <v/>
      </c>
      <c r="J23" s="187" t="str">
        <f t="shared" ca="1" si="5"/>
        <v/>
      </c>
      <c r="K23" s="123" t="str">
        <f t="shared" ca="1" si="6"/>
        <v/>
      </c>
      <c r="L23" s="205" t="str">
        <f t="shared" ca="1" si="7"/>
        <v/>
      </c>
      <c r="M23" s="124" t="str">
        <f t="shared" ca="1" si="12"/>
        <v/>
      </c>
      <c r="N23" s="205">
        <f t="shared" ca="1" si="8"/>
        <v>0</v>
      </c>
    </row>
    <row r="24" spans="1:14" ht="22.5" customHeight="1">
      <c r="A24" s="119">
        <f t="shared" si="9"/>
        <v>20</v>
      </c>
      <c r="B24" s="186" t="str">
        <f t="shared" ca="1" si="10"/>
        <v/>
      </c>
      <c r="C24" s="186" t="str">
        <f t="shared" ca="1" si="0"/>
        <v/>
      </c>
      <c r="D24" s="186" t="str">
        <f t="shared" ca="1" si="1"/>
        <v/>
      </c>
      <c r="E24" s="186" t="str">
        <f t="shared" ca="1" si="2"/>
        <v/>
      </c>
      <c r="F24" s="186" t="str">
        <f t="shared" ca="1" si="3"/>
        <v/>
      </c>
      <c r="G24" s="186" t="str">
        <f t="shared" ca="1" si="4"/>
        <v/>
      </c>
      <c r="H24" s="186" t="str">
        <f ca="1">IF(N24&gt;0,申請書!$W$7,"")</f>
        <v/>
      </c>
      <c r="I24" s="123" t="str">
        <f t="shared" ca="1" si="11"/>
        <v/>
      </c>
      <c r="J24" s="187" t="str">
        <f t="shared" ca="1" si="5"/>
        <v/>
      </c>
      <c r="K24" s="123" t="str">
        <f t="shared" ca="1" si="6"/>
        <v/>
      </c>
      <c r="L24" s="205" t="str">
        <f t="shared" ca="1" si="7"/>
        <v/>
      </c>
      <c r="M24" s="124" t="str">
        <f t="shared" ca="1" si="12"/>
        <v/>
      </c>
      <c r="N24" s="205">
        <f t="shared" ca="1" si="8"/>
        <v>0</v>
      </c>
    </row>
    <row r="25" spans="1:14" ht="22.5" customHeight="1">
      <c r="A25" s="119">
        <f t="shared" si="9"/>
        <v>21</v>
      </c>
      <c r="B25" s="186" t="str">
        <f t="shared" ca="1" si="10"/>
        <v/>
      </c>
      <c r="C25" s="186" t="str">
        <f t="shared" ca="1" si="0"/>
        <v/>
      </c>
      <c r="D25" s="186" t="str">
        <f t="shared" ca="1" si="1"/>
        <v/>
      </c>
      <c r="E25" s="186" t="str">
        <f t="shared" ca="1" si="2"/>
        <v/>
      </c>
      <c r="F25" s="186" t="str">
        <f t="shared" ca="1" si="3"/>
        <v/>
      </c>
      <c r="G25" s="186" t="str">
        <f t="shared" ca="1" si="4"/>
        <v/>
      </c>
      <c r="H25" s="186" t="str">
        <f ca="1">IF(N25&gt;0,申請書!$W$7,"")</f>
        <v/>
      </c>
      <c r="I25" s="123" t="str">
        <f t="shared" ca="1" si="11"/>
        <v/>
      </c>
      <c r="J25" s="187" t="str">
        <f t="shared" ca="1" si="5"/>
        <v/>
      </c>
      <c r="K25" s="123" t="str">
        <f t="shared" ca="1" si="6"/>
        <v/>
      </c>
      <c r="L25" s="205" t="str">
        <f t="shared" ca="1" si="7"/>
        <v/>
      </c>
      <c r="M25" s="124" t="str">
        <f t="shared" ca="1" si="12"/>
        <v/>
      </c>
      <c r="N25" s="205">
        <f t="shared" ca="1" si="8"/>
        <v>0</v>
      </c>
    </row>
    <row r="26" spans="1:14" ht="22.5" customHeight="1">
      <c r="A26" s="119">
        <f t="shared" si="9"/>
        <v>22</v>
      </c>
      <c r="B26" s="186" t="str">
        <f t="shared" ca="1" si="10"/>
        <v/>
      </c>
      <c r="C26" s="186" t="str">
        <f t="shared" ca="1" si="0"/>
        <v/>
      </c>
      <c r="D26" s="186" t="str">
        <f t="shared" ca="1" si="1"/>
        <v/>
      </c>
      <c r="E26" s="186" t="str">
        <f t="shared" ca="1" si="2"/>
        <v/>
      </c>
      <c r="F26" s="186" t="str">
        <f t="shared" ca="1" si="3"/>
        <v/>
      </c>
      <c r="G26" s="186" t="str">
        <f t="shared" ca="1" si="4"/>
        <v/>
      </c>
      <c r="H26" s="186" t="str">
        <f ca="1">IF(N26&gt;0,申請書!$W$7,"")</f>
        <v/>
      </c>
      <c r="I26" s="123" t="str">
        <f t="shared" ca="1" si="11"/>
        <v/>
      </c>
      <c r="J26" s="187" t="str">
        <f t="shared" ca="1" si="5"/>
        <v/>
      </c>
      <c r="K26" s="123" t="str">
        <f t="shared" ca="1" si="6"/>
        <v/>
      </c>
      <c r="L26" s="205" t="str">
        <f t="shared" ca="1" si="7"/>
        <v/>
      </c>
      <c r="M26" s="124" t="str">
        <f t="shared" ca="1" si="12"/>
        <v/>
      </c>
      <c r="N26" s="205">
        <f t="shared" ca="1" si="8"/>
        <v>0</v>
      </c>
    </row>
    <row r="27" spans="1:14" ht="22.5" customHeight="1">
      <c r="A27" s="119">
        <f t="shared" si="9"/>
        <v>23</v>
      </c>
      <c r="B27" s="186" t="str">
        <f t="shared" ca="1" si="10"/>
        <v/>
      </c>
      <c r="C27" s="186" t="str">
        <f t="shared" ca="1" si="0"/>
        <v/>
      </c>
      <c r="D27" s="186" t="str">
        <f t="shared" ca="1" si="1"/>
        <v/>
      </c>
      <c r="E27" s="186" t="str">
        <f t="shared" ca="1" si="2"/>
        <v/>
      </c>
      <c r="F27" s="186" t="str">
        <f t="shared" ca="1" si="3"/>
        <v/>
      </c>
      <c r="G27" s="186" t="str">
        <f t="shared" ca="1" si="4"/>
        <v/>
      </c>
      <c r="H27" s="186" t="str">
        <f ca="1">IF(N27&gt;0,申請書!$W$7,"")</f>
        <v/>
      </c>
      <c r="I27" s="123" t="str">
        <f t="shared" ca="1" si="11"/>
        <v/>
      </c>
      <c r="J27" s="187" t="str">
        <f t="shared" ca="1" si="5"/>
        <v/>
      </c>
      <c r="K27" s="123" t="str">
        <f t="shared" ca="1" si="6"/>
        <v/>
      </c>
      <c r="L27" s="205" t="str">
        <f t="shared" ca="1" si="7"/>
        <v/>
      </c>
      <c r="M27" s="124" t="str">
        <f t="shared" ca="1" si="12"/>
        <v/>
      </c>
      <c r="N27" s="205">
        <f t="shared" ca="1" si="8"/>
        <v>0</v>
      </c>
    </row>
    <row r="28" spans="1:14" ht="22.5" customHeight="1">
      <c r="A28" s="119">
        <f t="shared" si="9"/>
        <v>24</v>
      </c>
      <c r="B28" s="186" t="str">
        <f t="shared" ca="1" si="10"/>
        <v/>
      </c>
      <c r="C28" s="186" t="str">
        <f t="shared" ca="1" si="0"/>
        <v/>
      </c>
      <c r="D28" s="186" t="str">
        <f t="shared" ca="1" si="1"/>
        <v/>
      </c>
      <c r="E28" s="186" t="str">
        <f t="shared" ca="1" si="2"/>
        <v/>
      </c>
      <c r="F28" s="186" t="str">
        <f t="shared" ca="1" si="3"/>
        <v/>
      </c>
      <c r="G28" s="186" t="str">
        <f t="shared" ca="1" si="4"/>
        <v/>
      </c>
      <c r="H28" s="186" t="str">
        <f ca="1">IF(N28&gt;0,申請書!$W$7,"")</f>
        <v/>
      </c>
      <c r="I28" s="123" t="str">
        <f t="shared" ca="1" si="11"/>
        <v/>
      </c>
      <c r="J28" s="187" t="str">
        <f t="shared" ca="1" si="5"/>
        <v/>
      </c>
      <c r="K28" s="123" t="str">
        <f t="shared" ca="1" si="6"/>
        <v/>
      </c>
      <c r="L28" s="205" t="str">
        <f t="shared" ca="1" si="7"/>
        <v/>
      </c>
      <c r="M28" s="124" t="str">
        <f t="shared" ca="1" si="12"/>
        <v/>
      </c>
      <c r="N28" s="205">
        <f t="shared" ca="1" si="8"/>
        <v>0</v>
      </c>
    </row>
    <row r="29" spans="1:14" ht="22.5" customHeight="1">
      <c r="A29" s="119">
        <f t="shared" si="9"/>
        <v>25</v>
      </c>
      <c r="B29" s="186" t="str">
        <f t="shared" ca="1" si="10"/>
        <v/>
      </c>
      <c r="C29" s="186" t="str">
        <f t="shared" ca="1" si="0"/>
        <v/>
      </c>
      <c r="D29" s="186" t="str">
        <f t="shared" ca="1" si="1"/>
        <v/>
      </c>
      <c r="E29" s="186" t="str">
        <f t="shared" ca="1" si="2"/>
        <v/>
      </c>
      <c r="F29" s="186" t="str">
        <f t="shared" ca="1" si="3"/>
        <v/>
      </c>
      <c r="G29" s="186" t="str">
        <f t="shared" ca="1" si="4"/>
        <v/>
      </c>
      <c r="H29" s="186" t="str">
        <f ca="1">IF(N29&gt;0,申請書!$W$7,"")</f>
        <v/>
      </c>
      <c r="I29" s="123" t="str">
        <f t="shared" ca="1" si="11"/>
        <v/>
      </c>
      <c r="J29" s="187" t="str">
        <f t="shared" ca="1" si="5"/>
        <v/>
      </c>
      <c r="K29" s="123" t="str">
        <f t="shared" ca="1" si="6"/>
        <v/>
      </c>
      <c r="L29" s="205" t="str">
        <f t="shared" ca="1" si="7"/>
        <v/>
      </c>
      <c r="M29" s="124" t="str">
        <f t="shared" ca="1" si="12"/>
        <v/>
      </c>
      <c r="N29" s="205">
        <f t="shared" ca="1" si="8"/>
        <v>0</v>
      </c>
    </row>
    <row r="30" spans="1:14" ht="11.25" customHeight="1"/>
    <row r="31" spans="1:14" customFormat="1">
      <c r="A31" s="10" t="s">
        <v>187</v>
      </c>
      <c r="B31" s="7"/>
      <c r="C31" s="7"/>
    </row>
    <row r="32" spans="1:14" customFormat="1" ht="16.5" customHeight="1">
      <c r="A32" s="120"/>
      <c r="B32" s="7"/>
      <c r="C32" s="10" t="s">
        <v>186</v>
      </c>
    </row>
    <row r="33" spans="1:3" customFormat="1" ht="16.5" customHeight="1">
      <c r="A33" s="120"/>
      <c r="B33" s="7"/>
      <c r="C33" s="10"/>
    </row>
    <row r="34" spans="1:3" customFormat="1" ht="16.5" customHeight="1">
      <c r="A34" s="11"/>
      <c r="B34" s="7"/>
      <c r="C34" s="121"/>
    </row>
    <row r="35" spans="1:3" customFormat="1" ht="16.5" customHeight="1">
      <c r="A35" s="11"/>
      <c r="B35" s="7"/>
      <c r="C35" s="121"/>
    </row>
    <row r="36" spans="1:3" customFormat="1" ht="22.5" customHeight="1"/>
    <row r="37" spans="1:3" customFormat="1" ht="22.5" customHeight="1"/>
    <row r="38" spans="1:3" customFormat="1" ht="22.5" customHeight="1"/>
    <row r="39" spans="1:3" customFormat="1" ht="22.5" customHeight="1"/>
    <row r="40" spans="1:3" customFormat="1" ht="22.5" customHeight="1"/>
    <row r="41" spans="1:3" customFormat="1" ht="22.5" customHeight="1"/>
    <row r="42" spans="1:3" customFormat="1" ht="22.5" customHeight="1"/>
    <row r="43" spans="1:3" customFormat="1" ht="22.5" customHeight="1"/>
    <row r="44" spans="1:3" customFormat="1" ht="22.5" customHeight="1"/>
    <row r="45" spans="1:3" customFormat="1" ht="22.5" customHeight="1"/>
    <row r="46" spans="1:3" customFormat="1" ht="22.5" customHeight="1"/>
  </sheetData>
  <mergeCells count="9">
    <mergeCell ref="E3:E4"/>
    <mergeCell ref="I3:N3"/>
    <mergeCell ref="A3:A4"/>
    <mergeCell ref="B3:B4"/>
    <mergeCell ref="C3:C4"/>
    <mergeCell ref="D3:D4"/>
    <mergeCell ref="H3:H4"/>
    <mergeCell ref="G3:G4"/>
    <mergeCell ref="F3:F4"/>
  </mergeCells>
  <phoneticPr fontId="3"/>
  <printOptions horizontalCentered="1"/>
  <pageMargins left="0.19685039370078741" right="0.19685039370078741" top="0.59055118110236227" bottom="0.39370078740157483" header="0" footer="0"/>
  <pageSetup paperSize="9" scale="8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個票1!$CA$5:$CA$40</xm:f>
          </x14:formula1>
          <xm:sqref>D6:D29 D5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F62"/>
  <sheetViews>
    <sheetView showZeros="0" view="pageBreakPreview" topLeftCell="A37" zoomScale="130" zoomScaleNormal="160" zoomScaleSheetLayoutView="130" workbookViewId="0">
      <selection activeCell="L8" sqref="L8:Y8"/>
    </sheetView>
  </sheetViews>
  <sheetFormatPr defaultColWidth="2.25" defaultRowHeight="13.5"/>
  <cols>
    <col min="1" max="1" width="2.25" style="3" customWidth="1"/>
    <col min="2" max="7" width="2.25" style="3"/>
    <col min="8" max="19" width="2.5" style="3" bestFit="1" customWidth="1"/>
    <col min="20" max="40" width="2.25" style="3"/>
    <col min="41" max="47" width="2.25" style="3" hidden="1" customWidth="1"/>
    <col min="48" max="78" width="2.25" style="3"/>
    <col min="79" max="79" width="49.125" style="3" hidden="1" customWidth="1"/>
    <col min="80" max="84" width="8.125" style="3" hidden="1" customWidth="1"/>
    <col min="85" max="87" width="8.125" style="3" customWidth="1"/>
    <col min="88" max="16384" width="2.25" style="3"/>
  </cols>
  <sheetData>
    <row r="1" spans="1:84">
      <c r="A1" s="3" t="s">
        <v>167</v>
      </c>
    </row>
    <row r="2" spans="1:84" ht="3" customHeight="1"/>
    <row r="3" spans="1:84">
      <c r="A3" s="329" t="s">
        <v>229</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1"/>
      <c r="CA3" s="18"/>
      <c r="CB3" s="27" t="s">
        <v>80</v>
      </c>
      <c r="CC3" s="18"/>
      <c r="CD3" s="18"/>
      <c r="CE3" s="27" t="s">
        <v>83</v>
      </c>
      <c r="CF3" s="18"/>
    </row>
    <row r="4" spans="1:84" ht="4.5" customHeight="1">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CA4" s="18"/>
      <c r="CB4" s="27" t="s">
        <v>82</v>
      </c>
      <c r="CC4" s="27"/>
      <c r="CD4" s="27" t="s">
        <v>90</v>
      </c>
      <c r="CE4" s="27" t="s">
        <v>82</v>
      </c>
      <c r="CF4" s="18"/>
    </row>
    <row r="5" spans="1:84">
      <c r="A5" s="307" t="s">
        <v>95</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9"/>
      <c r="CA5" t="s">
        <v>27</v>
      </c>
      <c r="CB5" s="6">
        <v>892</v>
      </c>
      <c r="CC5" t="s">
        <v>78</v>
      </c>
      <c r="CD5"/>
      <c r="CE5" s="6">
        <v>200</v>
      </c>
      <c r="CF5" t="s">
        <v>78</v>
      </c>
    </row>
    <row r="6" spans="1:84" ht="4.5" customHeight="1">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CA6" t="s">
        <v>28</v>
      </c>
      <c r="CB6" s="6">
        <v>1137</v>
      </c>
      <c r="CC6" t="s">
        <v>78</v>
      </c>
      <c r="CD6"/>
      <c r="CE6" s="6">
        <v>200</v>
      </c>
      <c r="CF6" t="s">
        <v>78</v>
      </c>
    </row>
    <row r="7" spans="1:84" ht="17.25" customHeight="1">
      <c r="A7" s="310" t="s">
        <v>43</v>
      </c>
      <c r="B7" s="311"/>
      <c r="C7" s="311"/>
      <c r="D7" s="311"/>
      <c r="E7" s="311"/>
      <c r="F7" s="311"/>
      <c r="G7" s="312"/>
      <c r="H7" s="340" t="s">
        <v>298</v>
      </c>
      <c r="I7" s="341"/>
      <c r="J7" s="341"/>
      <c r="K7" s="341"/>
      <c r="L7" s="341"/>
      <c r="M7" s="341"/>
      <c r="N7" s="342"/>
      <c r="O7" s="310" t="s">
        <v>96</v>
      </c>
      <c r="P7" s="311"/>
      <c r="Q7" s="311"/>
      <c r="R7" s="311"/>
      <c r="S7" s="312"/>
      <c r="T7" s="343" t="s">
        <v>268</v>
      </c>
      <c r="U7" s="344"/>
      <c r="V7" s="344"/>
      <c r="W7" s="344"/>
      <c r="X7" s="344"/>
      <c r="Y7" s="344"/>
      <c r="Z7" s="344"/>
      <c r="AA7" s="344"/>
      <c r="AB7" s="344"/>
      <c r="AC7" s="344"/>
      <c r="AD7" s="344"/>
      <c r="AE7" s="344"/>
      <c r="AF7" s="344"/>
      <c r="AG7" s="344"/>
      <c r="AH7" s="344"/>
      <c r="AI7" s="344"/>
      <c r="AJ7" s="344"/>
      <c r="AK7" s="344"/>
      <c r="AL7" s="344"/>
      <c r="AM7" s="345"/>
      <c r="CA7" t="s">
        <v>29</v>
      </c>
      <c r="CB7" s="6">
        <v>1480</v>
      </c>
      <c r="CC7" t="s">
        <v>78</v>
      </c>
      <c r="CD7"/>
      <c r="CE7" s="6">
        <v>200</v>
      </c>
      <c r="CF7" t="s">
        <v>78</v>
      </c>
    </row>
    <row r="8" spans="1:84">
      <c r="A8" s="332" t="s">
        <v>97</v>
      </c>
      <c r="B8" s="333"/>
      <c r="C8" s="334"/>
      <c r="D8" s="310" t="s">
        <v>239</v>
      </c>
      <c r="E8" s="311"/>
      <c r="F8" s="311"/>
      <c r="G8" s="312"/>
      <c r="H8" s="310" t="s">
        <v>98</v>
      </c>
      <c r="I8" s="311"/>
      <c r="J8" s="311"/>
      <c r="K8" s="312"/>
      <c r="L8" s="310" t="s">
        <v>99</v>
      </c>
      <c r="M8" s="311"/>
      <c r="N8" s="311"/>
      <c r="O8" s="311"/>
      <c r="P8" s="311"/>
      <c r="Q8" s="311"/>
      <c r="R8" s="311"/>
      <c r="S8" s="311"/>
      <c r="T8" s="311"/>
      <c r="U8" s="311"/>
      <c r="V8" s="311"/>
      <c r="W8" s="311"/>
      <c r="X8" s="311"/>
      <c r="Y8" s="312"/>
      <c r="Z8" s="332" t="s">
        <v>100</v>
      </c>
      <c r="AA8" s="333"/>
      <c r="AB8" s="334"/>
      <c r="AC8" s="310" t="s">
        <v>101</v>
      </c>
      <c r="AD8" s="311"/>
      <c r="AE8" s="311"/>
      <c r="AF8" s="311"/>
      <c r="AG8" s="311"/>
      <c r="AH8" s="350" t="s">
        <v>102</v>
      </c>
      <c r="AI8" s="351"/>
      <c r="AJ8" s="351"/>
      <c r="AK8" s="351"/>
      <c r="AL8" s="351"/>
      <c r="AM8" s="352"/>
      <c r="AV8" s="4"/>
      <c r="CA8" s="2" t="s">
        <v>42</v>
      </c>
      <c r="CB8" s="6">
        <v>384</v>
      </c>
      <c r="CC8" t="s">
        <v>78</v>
      </c>
      <c r="CD8"/>
      <c r="CE8" s="6">
        <v>200</v>
      </c>
      <c r="CF8" t="s">
        <v>78</v>
      </c>
    </row>
    <row r="9" spans="1:84" ht="17.25" customHeight="1">
      <c r="A9" s="335"/>
      <c r="B9" s="336"/>
      <c r="C9" s="266"/>
      <c r="D9" s="347" t="s">
        <v>269</v>
      </c>
      <c r="E9" s="348"/>
      <c r="F9" s="348"/>
      <c r="G9" s="349"/>
      <c r="H9" s="337" t="s">
        <v>115</v>
      </c>
      <c r="I9" s="338"/>
      <c r="J9" s="338"/>
      <c r="K9" s="339"/>
      <c r="L9" s="281" t="s">
        <v>270</v>
      </c>
      <c r="M9" s="282"/>
      <c r="N9" s="282"/>
      <c r="O9" s="282"/>
      <c r="P9" s="282"/>
      <c r="Q9" s="282"/>
      <c r="R9" s="282"/>
      <c r="S9" s="282"/>
      <c r="T9" s="282"/>
      <c r="U9" s="282"/>
      <c r="V9" s="282"/>
      <c r="W9" s="282"/>
      <c r="X9" s="282"/>
      <c r="Y9" s="346"/>
      <c r="Z9" s="335"/>
      <c r="AA9" s="336"/>
      <c r="AB9" s="266"/>
      <c r="AC9" s="281" t="s">
        <v>271</v>
      </c>
      <c r="AD9" s="282"/>
      <c r="AE9" s="282"/>
      <c r="AF9" s="282"/>
      <c r="AG9" s="346"/>
      <c r="AH9" s="353" t="s">
        <v>272</v>
      </c>
      <c r="AI9" s="354"/>
      <c r="AJ9" s="354"/>
      <c r="AK9" s="354"/>
      <c r="AL9" s="354"/>
      <c r="AM9" s="355"/>
      <c r="CA9" t="s">
        <v>5</v>
      </c>
      <c r="CB9" s="6">
        <v>375</v>
      </c>
      <c r="CC9" t="s">
        <v>78</v>
      </c>
      <c r="CD9"/>
      <c r="CE9" s="6">
        <v>200</v>
      </c>
      <c r="CF9" t="s">
        <v>78</v>
      </c>
    </row>
    <row r="10" spans="1:84" s="4" customFormat="1" ht="20.25" customHeight="1">
      <c r="A10" s="356" t="s">
        <v>249</v>
      </c>
      <c r="B10" s="357"/>
      <c r="C10" s="357"/>
      <c r="D10" s="357"/>
      <c r="E10" s="357"/>
      <c r="F10" s="357"/>
      <c r="G10" s="357"/>
      <c r="H10" s="275" t="s">
        <v>27</v>
      </c>
      <c r="I10" s="276"/>
      <c r="J10" s="276"/>
      <c r="K10" s="276"/>
      <c r="L10" s="276"/>
      <c r="M10" s="276"/>
      <c r="N10" s="276"/>
      <c r="O10" s="276"/>
      <c r="P10" s="276"/>
      <c r="Q10" s="277"/>
      <c r="R10" s="272" t="s">
        <v>250</v>
      </c>
      <c r="S10" s="273"/>
      <c r="T10" s="273"/>
      <c r="U10" s="273"/>
      <c r="V10" s="273"/>
      <c r="W10" s="274"/>
      <c r="X10" s="358">
        <v>15</v>
      </c>
      <c r="Y10" s="359"/>
      <c r="Z10" s="371" t="s">
        <v>76</v>
      </c>
      <c r="AA10" s="351"/>
      <c r="AB10" s="352"/>
      <c r="AC10" s="344">
        <v>20</v>
      </c>
      <c r="AD10" s="344"/>
      <c r="AE10" s="283" t="s">
        <v>44</v>
      </c>
      <c r="AF10" s="284"/>
      <c r="AG10" s="368" t="s">
        <v>149</v>
      </c>
      <c r="AH10" s="369"/>
      <c r="AI10" s="370"/>
      <c r="AJ10" s="344">
        <v>10</v>
      </c>
      <c r="AK10" s="344"/>
      <c r="AL10" s="283" t="s">
        <v>44</v>
      </c>
      <c r="AM10" s="284"/>
      <c r="AP10" s="360"/>
      <c r="AQ10" s="360"/>
      <c r="AR10" s="360"/>
      <c r="AS10" s="360"/>
      <c r="AT10" s="360"/>
      <c r="AU10" s="360"/>
      <c r="CA10" t="s">
        <v>30</v>
      </c>
      <c r="CB10" s="6">
        <v>939</v>
      </c>
      <c r="CC10" t="s">
        <v>78</v>
      </c>
      <c r="CD10"/>
      <c r="CE10" s="6">
        <v>200</v>
      </c>
      <c r="CF10" t="s">
        <v>78</v>
      </c>
    </row>
    <row r="11" spans="1:84" s="4" customFormat="1" ht="18" customHeight="1">
      <c r="A11" s="372" t="s">
        <v>24</v>
      </c>
      <c r="B11" s="373"/>
      <c r="C11" s="373"/>
      <c r="D11" s="373"/>
      <c r="E11" s="373"/>
      <c r="F11" s="373"/>
      <c r="G11" s="373"/>
      <c r="H11" s="374"/>
      <c r="I11" s="9"/>
      <c r="J11" s="51" t="s">
        <v>54</v>
      </c>
      <c r="K11" s="52"/>
      <c r="L11" s="53"/>
      <c r="M11" s="53"/>
      <c r="N11" s="53"/>
      <c r="O11" s="53"/>
      <c r="P11" s="53"/>
      <c r="Q11" s="53"/>
      <c r="R11" s="53"/>
      <c r="S11" s="53"/>
      <c r="T11" s="53"/>
      <c r="U11" s="53"/>
      <c r="V11" s="53"/>
      <c r="W11" s="53"/>
      <c r="X11" s="53"/>
      <c r="Y11" s="9"/>
      <c r="Z11" s="51" t="s">
        <v>85</v>
      </c>
      <c r="AA11" s="52"/>
      <c r="AB11" s="53"/>
      <c r="AC11" s="53"/>
      <c r="AD11" s="53"/>
      <c r="AE11" s="53"/>
      <c r="AF11" s="53"/>
      <c r="AG11" s="53"/>
      <c r="AH11" s="53"/>
      <c r="AI11" s="53"/>
      <c r="AJ11" s="53"/>
      <c r="AK11" s="53"/>
      <c r="AL11" s="53"/>
      <c r="AM11" s="57"/>
      <c r="CA11" t="s">
        <v>31</v>
      </c>
      <c r="CB11" s="6">
        <v>1181</v>
      </c>
      <c r="CC11" t="s">
        <v>78</v>
      </c>
      <c r="CD11"/>
      <c r="CE11" s="6">
        <v>200</v>
      </c>
      <c r="CF11" t="s">
        <v>78</v>
      </c>
    </row>
    <row r="12" spans="1:84" s="4" customFormat="1" ht="18" customHeight="1">
      <c r="A12" s="375"/>
      <c r="B12" s="376"/>
      <c r="C12" s="376"/>
      <c r="D12" s="376"/>
      <c r="E12" s="376"/>
      <c r="F12" s="376"/>
      <c r="G12" s="376"/>
      <c r="H12" s="377"/>
      <c r="I12" s="16"/>
      <c r="J12" s="54" t="s">
        <v>89</v>
      </c>
      <c r="K12" s="55"/>
      <c r="L12" s="56"/>
      <c r="M12" s="56"/>
      <c r="N12" s="56"/>
      <c r="O12" s="56"/>
      <c r="P12" s="56"/>
      <c r="Q12" s="56"/>
      <c r="R12" s="56"/>
      <c r="S12" s="56"/>
      <c r="T12" s="56"/>
      <c r="U12" s="55"/>
      <c r="V12" s="56"/>
      <c r="W12" s="56"/>
      <c r="X12" s="56"/>
      <c r="Y12" s="8"/>
      <c r="Z12" s="58" t="s">
        <v>88</v>
      </c>
      <c r="AA12" s="55"/>
      <c r="AB12" s="56"/>
      <c r="AC12" s="56"/>
      <c r="AD12" s="56"/>
      <c r="AE12" s="56"/>
      <c r="AF12" s="56"/>
      <c r="AG12" s="56"/>
      <c r="AH12" s="56"/>
      <c r="AI12" s="56"/>
      <c r="AJ12" s="56"/>
      <c r="AK12" s="56"/>
      <c r="AL12" s="56"/>
      <c r="AM12" s="59"/>
      <c r="CA12" t="s">
        <v>32</v>
      </c>
      <c r="CB12" s="6">
        <v>1885</v>
      </c>
      <c r="CC12" t="s">
        <v>78</v>
      </c>
      <c r="CD12"/>
      <c r="CE12" s="6">
        <v>200</v>
      </c>
      <c r="CF12" t="s">
        <v>78</v>
      </c>
    </row>
    <row r="13" spans="1:84" s="4" customFormat="1" ht="6" customHeight="1">
      <c r="A13" s="160"/>
      <c r="B13" s="160"/>
      <c r="C13" s="160"/>
      <c r="D13" s="160"/>
      <c r="E13" s="160"/>
      <c r="F13" s="160"/>
      <c r="G13" s="160"/>
      <c r="H13" s="160"/>
      <c r="I13" s="161"/>
      <c r="J13" s="162"/>
      <c r="K13" s="161"/>
      <c r="L13" s="153"/>
      <c r="M13" s="153"/>
      <c r="N13" s="153"/>
      <c r="O13" s="153"/>
      <c r="P13" s="153"/>
      <c r="Q13" s="153"/>
      <c r="R13" s="153"/>
      <c r="S13" s="153"/>
      <c r="T13" s="153"/>
      <c r="U13" s="161"/>
      <c r="V13" s="153"/>
      <c r="W13" s="153"/>
      <c r="X13" s="153"/>
      <c r="Y13" s="162"/>
      <c r="Z13" s="163"/>
      <c r="AA13" s="161"/>
      <c r="AB13" s="153"/>
      <c r="AC13" s="153"/>
      <c r="AD13" s="153"/>
      <c r="AE13" s="153"/>
      <c r="AF13" s="153"/>
      <c r="AG13" s="153"/>
      <c r="AH13" s="153"/>
      <c r="AI13" s="153"/>
      <c r="AJ13" s="153"/>
      <c r="AK13" s="153"/>
      <c r="AL13" s="153"/>
      <c r="AM13" s="153"/>
      <c r="CA13" t="s">
        <v>26</v>
      </c>
      <c r="CB13" s="6">
        <f>CD13*個票1!$AC$10</f>
        <v>880</v>
      </c>
      <c r="CC13" t="s">
        <v>79</v>
      </c>
      <c r="CD13">
        <v>44</v>
      </c>
      <c r="CE13" s="6">
        <v>200</v>
      </c>
      <c r="CF13" t="s">
        <v>78</v>
      </c>
    </row>
    <row r="14" spans="1:84" s="4" customFormat="1">
      <c r="A14" s="307" t="s">
        <v>129</v>
      </c>
      <c r="B14" s="308"/>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9"/>
      <c r="CA14" t="s">
        <v>22</v>
      </c>
      <c r="CB14" s="6">
        <f>CD14*個票1!$AC$10</f>
        <v>880</v>
      </c>
      <c r="CC14" t="s">
        <v>79</v>
      </c>
      <c r="CD14">
        <v>44</v>
      </c>
      <c r="CE14" s="6">
        <v>200</v>
      </c>
      <c r="CF14" t="s">
        <v>78</v>
      </c>
    </row>
    <row r="15" spans="1:84" s="4" customFormat="1" ht="3" customHeight="1">
      <c r="A15" s="65"/>
      <c r="B15" s="65"/>
      <c r="C15" s="65"/>
      <c r="D15" s="65"/>
      <c r="E15" s="65"/>
      <c r="F15" s="65"/>
      <c r="G15" s="65"/>
      <c r="H15" s="65"/>
      <c r="I15" s="62"/>
      <c r="J15" s="66"/>
      <c r="K15" s="61"/>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CA15" t="s">
        <v>6</v>
      </c>
      <c r="CB15" s="6">
        <v>534</v>
      </c>
      <c r="CC15" t="s">
        <v>78</v>
      </c>
      <c r="CD15"/>
      <c r="CE15" s="6">
        <v>200</v>
      </c>
      <c r="CF15" t="s">
        <v>78</v>
      </c>
    </row>
    <row r="16" spans="1:84" s="4" customFormat="1" ht="18" customHeight="1">
      <c r="A16" s="172" t="s">
        <v>188</v>
      </c>
      <c r="B16" s="173"/>
      <c r="C16" s="173"/>
      <c r="D16" s="173"/>
      <c r="E16" s="173"/>
      <c r="F16" s="173"/>
      <c r="G16" s="173"/>
      <c r="H16" s="173"/>
      <c r="I16" s="173"/>
      <c r="J16" s="173"/>
      <c r="K16" s="173"/>
      <c r="L16" s="173"/>
      <c r="M16" s="173"/>
      <c r="N16" s="173"/>
      <c r="O16" s="173"/>
      <c r="P16" s="173"/>
      <c r="Q16" s="173"/>
      <c r="R16" s="173"/>
      <c r="S16" s="174"/>
      <c r="T16" s="33"/>
      <c r="U16" s="33"/>
      <c r="V16" s="33"/>
      <c r="W16" s="175"/>
      <c r="X16" s="304" t="s">
        <v>273</v>
      </c>
      <c r="Y16" s="305"/>
      <c r="Z16" s="306"/>
      <c r="AA16" s="317" t="s">
        <v>189</v>
      </c>
      <c r="AB16" s="318"/>
      <c r="AC16" s="318"/>
      <c r="AD16" s="318"/>
      <c r="AE16" s="318"/>
      <c r="AF16" s="318"/>
      <c r="AG16" s="318"/>
      <c r="AH16" s="318"/>
      <c r="AI16" s="318"/>
      <c r="AJ16" s="318"/>
      <c r="AK16" s="318"/>
      <c r="AL16" s="318"/>
      <c r="AM16" s="318"/>
      <c r="CA16" t="s">
        <v>7</v>
      </c>
      <c r="CB16" s="6">
        <v>564</v>
      </c>
      <c r="CC16" t="s">
        <v>78</v>
      </c>
      <c r="CD16"/>
      <c r="CE16" s="6">
        <v>200</v>
      </c>
      <c r="CF16" t="s">
        <v>78</v>
      </c>
    </row>
    <row r="17" spans="1:84" s="4" customFormat="1" ht="18" customHeight="1">
      <c r="A17" s="172" t="s">
        <v>143</v>
      </c>
      <c r="B17" s="173"/>
      <c r="C17" s="173"/>
      <c r="D17" s="173"/>
      <c r="E17" s="173"/>
      <c r="F17" s="173"/>
      <c r="G17" s="173"/>
      <c r="H17" s="173"/>
      <c r="I17" s="173"/>
      <c r="J17" s="173"/>
      <c r="K17" s="173"/>
      <c r="L17" s="173"/>
      <c r="M17" s="173"/>
      <c r="N17" s="173"/>
      <c r="O17" s="173"/>
      <c r="P17" s="173"/>
      <c r="Q17" s="173"/>
      <c r="R17" s="173"/>
      <c r="S17" s="173"/>
      <c r="T17" s="176"/>
      <c r="U17" s="176"/>
      <c r="V17" s="176"/>
      <c r="W17" s="177"/>
      <c r="X17" s="304" t="s">
        <v>273</v>
      </c>
      <c r="Y17" s="305"/>
      <c r="Z17" s="306"/>
      <c r="AA17" s="317" t="s">
        <v>242</v>
      </c>
      <c r="AB17" s="318"/>
      <c r="AC17" s="318"/>
      <c r="AD17" s="318"/>
      <c r="AE17" s="318"/>
      <c r="AF17" s="318"/>
      <c r="AG17" s="318"/>
      <c r="AH17" s="318"/>
      <c r="AI17" s="318"/>
      <c r="AJ17" s="318"/>
      <c r="AK17" s="318"/>
      <c r="AL17" s="318"/>
      <c r="AM17" s="318"/>
      <c r="CA17" t="s">
        <v>8</v>
      </c>
      <c r="CB17" s="6">
        <v>518</v>
      </c>
      <c r="CC17" t="s">
        <v>78</v>
      </c>
      <c r="CD17"/>
      <c r="CE17" s="6">
        <v>200</v>
      </c>
      <c r="CF17" t="s">
        <v>78</v>
      </c>
    </row>
    <row r="18" spans="1:84" s="4" customFormat="1" ht="6" customHeight="1">
      <c r="A18" s="65"/>
      <c r="B18" s="65"/>
      <c r="C18" s="65"/>
      <c r="D18" s="65"/>
      <c r="E18" s="65"/>
      <c r="F18" s="65"/>
      <c r="G18" s="65"/>
      <c r="H18" s="65"/>
      <c r="I18" s="62"/>
      <c r="J18" s="66"/>
      <c r="K18" s="61"/>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CA18" t="s">
        <v>9</v>
      </c>
      <c r="CB18" s="6">
        <v>227</v>
      </c>
      <c r="CC18" t="s">
        <v>78</v>
      </c>
      <c r="CD18"/>
      <c r="CE18" s="6">
        <v>200</v>
      </c>
      <c r="CF18" t="s">
        <v>78</v>
      </c>
    </row>
    <row r="19" spans="1:84" s="4" customFormat="1">
      <c r="A19" s="307" t="s">
        <v>130</v>
      </c>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9"/>
      <c r="CA19" t="s">
        <v>10</v>
      </c>
      <c r="CB19" s="6">
        <v>508</v>
      </c>
      <c r="CC19" t="s">
        <v>78</v>
      </c>
      <c r="CD19"/>
      <c r="CE19" s="6">
        <v>200</v>
      </c>
      <c r="CF19" t="s">
        <v>78</v>
      </c>
    </row>
    <row r="20" spans="1:84" s="4" customFormat="1" ht="3" customHeight="1" thickBot="1">
      <c r="A20" s="65"/>
      <c r="B20" s="65"/>
      <c r="C20" s="65"/>
      <c r="D20" s="65"/>
      <c r="E20" s="65"/>
      <c r="F20" s="65"/>
      <c r="G20" s="65"/>
      <c r="H20" s="65"/>
      <c r="I20" s="62"/>
      <c r="J20" s="66"/>
      <c r="K20" s="61"/>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CA20" t="s">
        <v>11</v>
      </c>
      <c r="CB20" s="6">
        <v>204</v>
      </c>
      <c r="CC20" t="s">
        <v>78</v>
      </c>
      <c r="CD20"/>
      <c r="CE20" s="6">
        <v>200</v>
      </c>
      <c r="CF20" t="s">
        <v>78</v>
      </c>
    </row>
    <row r="21" spans="1:84" s="4" customFormat="1" ht="19.5" customHeight="1" thickBot="1">
      <c r="A21" s="67" t="s">
        <v>53</v>
      </c>
      <c r="B21" s="65"/>
      <c r="C21" s="65"/>
      <c r="D21" s="65"/>
      <c r="E21" s="65"/>
      <c r="F21" s="65"/>
      <c r="G21" s="65"/>
      <c r="H21" s="65"/>
      <c r="I21" s="145" t="s">
        <v>165</v>
      </c>
      <c r="J21" s="66"/>
      <c r="K21" s="61"/>
      <c r="L21" s="63"/>
      <c r="M21" s="63"/>
      <c r="N21" s="63"/>
      <c r="O21" s="63"/>
      <c r="P21" s="63"/>
      <c r="Q21" s="63"/>
      <c r="R21" s="63"/>
      <c r="S21" s="63"/>
      <c r="T21" s="63"/>
      <c r="U21" s="63"/>
      <c r="V21" s="63"/>
      <c r="W21" s="63"/>
      <c r="X21" s="63"/>
      <c r="Y21" s="63"/>
      <c r="Z21" s="63"/>
      <c r="AA21" s="63"/>
      <c r="AB21" s="63"/>
      <c r="AC21" s="63"/>
      <c r="AD21" s="63"/>
      <c r="AE21" s="278" t="s">
        <v>145</v>
      </c>
      <c r="AF21" s="279"/>
      <c r="AG21" s="279"/>
      <c r="AH21" s="280"/>
      <c r="AI21" s="384">
        <f>(20*M22+5*V22)*10+AE22</f>
        <v>156</v>
      </c>
      <c r="AJ21" s="385"/>
      <c r="AK21" s="385"/>
      <c r="AL21" s="302" t="s">
        <v>41</v>
      </c>
      <c r="AM21" s="303"/>
      <c r="CA21" t="s">
        <v>12</v>
      </c>
      <c r="CB21" s="6">
        <v>148</v>
      </c>
      <c r="CC21" t="s">
        <v>78</v>
      </c>
      <c r="CD21"/>
      <c r="CE21" s="6">
        <v>200</v>
      </c>
      <c r="CF21" t="s">
        <v>78</v>
      </c>
    </row>
    <row r="22" spans="1:84" s="4" customFormat="1" ht="19.5" customHeight="1">
      <c r="A22" s="32" t="s">
        <v>72</v>
      </c>
      <c r="B22" s="33"/>
      <c r="C22" s="34"/>
      <c r="D22" s="34"/>
      <c r="E22" s="34"/>
      <c r="F22" s="34"/>
      <c r="G22" s="35"/>
      <c r="H22" s="361" t="s">
        <v>73</v>
      </c>
      <c r="I22" s="362"/>
      <c r="J22" s="362"/>
      <c r="K22" s="362"/>
      <c r="L22" s="363"/>
      <c r="M22" s="364">
        <f>COUNTIFS(職員表!$H$6:$H$85,$H$7,職員表!$O$6:$O$85,20,職員表!$I$6:$I$85,個票1!$X$10)</f>
        <v>0</v>
      </c>
      <c r="N22" s="364"/>
      <c r="O22" s="364"/>
      <c r="P22" s="28" t="s">
        <v>74</v>
      </c>
      <c r="Q22" s="365" t="s">
        <v>75</v>
      </c>
      <c r="R22" s="366"/>
      <c r="S22" s="366"/>
      <c r="T22" s="366"/>
      <c r="U22" s="367"/>
      <c r="V22" s="364">
        <f>COUNTIFS(職員表!$H$6:$H$85,$H$7,職員表!$O$6:$O$85,5,職員表!$I$6:$I$85,個票1!$X$10)</f>
        <v>3</v>
      </c>
      <c r="W22" s="364"/>
      <c r="X22" s="364"/>
      <c r="Y22" s="75" t="s">
        <v>74</v>
      </c>
      <c r="Z22" s="137" t="s">
        <v>166</v>
      </c>
      <c r="AA22" s="138"/>
      <c r="AB22" s="138"/>
      <c r="AC22" s="138"/>
      <c r="AD22" s="139"/>
      <c r="AE22" s="325">
        <v>6</v>
      </c>
      <c r="AF22" s="326"/>
      <c r="AG22" s="326"/>
      <c r="AH22" s="164" t="s">
        <v>183</v>
      </c>
      <c r="AI22" s="164"/>
      <c r="AJ22" s="146"/>
      <c r="AK22" s="56"/>
      <c r="AL22" s="56"/>
      <c r="AM22" s="59"/>
      <c r="AO22" s="4">
        <f>IF(M22=0,,"有")</f>
        <v>0</v>
      </c>
      <c r="CA22" t="s">
        <v>13</v>
      </c>
      <c r="CB22" s="6">
        <v>148</v>
      </c>
      <c r="CC22" t="s">
        <v>78</v>
      </c>
      <c r="CD22"/>
      <c r="CE22" s="6">
        <v>200</v>
      </c>
      <c r="CF22" t="s">
        <v>78</v>
      </c>
    </row>
    <row r="23" spans="1:84" s="4" customFormat="1" ht="6" customHeight="1" thickBot="1">
      <c r="A23" s="65"/>
      <c r="B23" s="65"/>
      <c r="C23" s="65"/>
      <c r="D23" s="65"/>
      <c r="E23" s="65"/>
      <c r="F23" s="65"/>
      <c r="G23" s="65"/>
      <c r="H23" s="65"/>
      <c r="I23" s="62"/>
      <c r="J23" s="66"/>
      <c r="K23" s="61"/>
      <c r="L23" s="63"/>
      <c r="M23" s="63"/>
      <c r="N23" s="63"/>
      <c r="O23" s="63"/>
      <c r="P23" s="63"/>
      <c r="Q23" s="63"/>
      <c r="R23" s="63"/>
      <c r="S23" s="63"/>
      <c r="T23" s="63"/>
      <c r="U23" s="63"/>
      <c r="V23" s="63"/>
      <c r="W23" s="63"/>
      <c r="X23" s="99"/>
      <c r="Y23" s="50"/>
      <c r="Z23" s="50"/>
      <c r="AA23" s="50"/>
      <c r="AB23" s="50"/>
      <c r="AC23" s="50"/>
      <c r="AD23" s="53"/>
      <c r="AE23" s="63"/>
      <c r="AF23" s="63"/>
      <c r="AG23" s="63"/>
      <c r="AH23" s="63"/>
      <c r="AI23" s="63"/>
      <c r="AJ23" s="63"/>
      <c r="AK23" s="63"/>
      <c r="AL23" s="63"/>
      <c r="AM23" s="63"/>
      <c r="CA23" s="12" t="s">
        <v>49</v>
      </c>
      <c r="CB23" s="6">
        <v>33</v>
      </c>
      <c r="CC23" t="s">
        <v>78</v>
      </c>
      <c r="CD23"/>
      <c r="CE23" s="6">
        <v>200</v>
      </c>
      <c r="CF23" t="s">
        <v>78</v>
      </c>
    </row>
    <row r="24" spans="1:84" ht="19.5" customHeight="1" thickBot="1">
      <c r="A24" s="68" t="s">
        <v>84</v>
      </c>
      <c r="B24" s="65"/>
      <c r="C24" s="60"/>
      <c r="D24" s="65"/>
      <c r="E24" s="69"/>
      <c r="F24" s="65"/>
      <c r="G24" s="65"/>
      <c r="H24" s="65"/>
      <c r="I24" s="65"/>
      <c r="J24" s="70"/>
      <c r="K24" s="70"/>
      <c r="L24" s="70"/>
      <c r="M24" s="70"/>
      <c r="N24" s="70"/>
      <c r="O24" s="71"/>
      <c r="P24" s="72"/>
      <c r="Q24" s="73"/>
      <c r="R24" s="73"/>
      <c r="S24" s="70"/>
      <c r="T24" s="66"/>
      <c r="U24" s="70"/>
      <c r="V24" s="70"/>
      <c r="W24" s="60"/>
      <c r="X24" s="380" t="s">
        <v>147</v>
      </c>
      <c r="Y24" s="381"/>
      <c r="Z24" s="381"/>
      <c r="AA24" s="381"/>
      <c r="AB24" s="382"/>
      <c r="AC24" s="383" t="s">
        <v>144</v>
      </c>
      <c r="AD24" s="106" t="s">
        <v>91</v>
      </c>
      <c r="AE24" s="107"/>
      <c r="AF24" s="107"/>
      <c r="AG24" s="108"/>
      <c r="AH24" s="107"/>
      <c r="AI24" s="378">
        <f>MIN(X25,ROUNDDOWN(H37/1000,0))</f>
        <v>275</v>
      </c>
      <c r="AJ24" s="379"/>
      <c r="AK24" s="379"/>
      <c r="AL24" s="302" t="s">
        <v>41</v>
      </c>
      <c r="AM24" s="303"/>
      <c r="CA24" t="s">
        <v>14</v>
      </c>
      <c r="CB24" s="6">
        <v>475</v>
      </c>
      <c r="CC24" t="s">
        <v>78</v>
      </c>
      <c r="CD24"/>
      <c r="CE24" s="6">
        <v>200</v>
      </c>
      <c r="CF24" t="s">
        <v>78</v>
      </c>
    </row>
    <row r="25" spans="1:84" ht="14.25" thickBot="1">
      <c r="A25" s="68"/>
      <c r="B25" s="65"/>
      <c r="C25" s="60"/>
      <c r="D25" s="65"/>
      <c r="E25" s="69"/>
      <c r="F25" s="65"/>
      <c r="G25" s="65"/>
      <c r="H25" s="65"/>
      <c r="I25" s="65"/>
      <c r="J25" s="70"/>
      <c r="K25" s="70"/>
      <c r="L25" s="70"/>
      <c r="M25" s="70"/>
      <c r="N25" s="70"/>
      <c r="O25" s="71"/>
      <c r="P25" s="72"/>
      <c r="Q25" s="73"/>
      <c r="R25" s="73"/>
      <c r="S25" s="70"/>
      <c r="T25" s="66"/>
      <c r="U25" s="70"/>
      <c r="V25" s="70"/>
      <c r="W25" s="74"/>
      <c r="X25" s="386">
        <f>IFERROR(VLOOKUP(H10,個票1!CA5:CB39,2,FALSE),"")</f>
        <v>892</v>
      </c>
      <c r="Y25" s="387"/>
      <c r="Z25" s="387"/>
      <c r="AA25" s="388" t="s">
        <v>41</v>
      </c>
      <c r="AB25" s="389"/>
      <c r="AC25" s="383"/>
      <c r="AD25" s="103" t="s">
        <v>58</v>
      </c>
      <c r="AE25" s="109"/>
      <c r="AF25" s="109"/>
      <c r="AG25" s="109"/>
      <c r="AH25" s="111"/>
      <c r="AI25" s="327">
        <v>300</v>
      </c>
      <c r="AJ25" s="328"/>
      <c r="AK25" s="328"/>
      <c r="AL25" s="319" t="s">
        <v>41</v>
      </c>
      <c r="AM25" s="320"/>
      <c r="AV25" s="4"/>
      <c r="AX25" s="208" t="str">
        <f>IF(X25&gt;=AI26,"○","！（補助上限額を超過しています）")</f>
        <v>○</v>
      </c>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210"/>
      <c r="CA25" t="s">
        <v>15</v>
      </c>
      <c r="CB25" s="6">
        <v>638</v>
      </c>
      <c r="CC25" t="s">
        <v>78</v>
      </c>
      <c r="CD25"/>
      <c r="CE25" s="6">
        <v>200</v>
      </c>
      <c r="CF25" t="s">
        <v>78</v>
      </c>
    </row>
    <row r="26" spans="1:84" ht="15" customHeight="1">
      <c r="A26" s="60" t="s">
        <v>131</v>
      </c>
      <c r="B26" s="65"/>
      <c r="C26" s="60"/>
      <c r="D26" s="65"/>
      <c r="E26" s="69"/>
      <c r="F26" s="65"/>
      <c r="G26" s="65"/>
      <c r="H26" s="65"/>
      <c r="I26" s="65"/>
      <c r="J26" s="70"/>
      <c r="K26" s="70"/>
      <c r="L26" s="70"/>
      <c r="M26" s="70"/>
      <c r="N26" s="70"/>
      <c r="O26" s="71"/>
      <c r="P26" s="72"/>
      <c r="Q26" s="73"/>
      <c r="R26" s="73"/>
      <c r="S26" s="70"/>
      <c r="T26" s="66"/>
      <c r="U26" s="70"/>
      <c r="V26" s="70"/>
      <c r="W26" s="74"/>
      <c r="X26" s="386"/>
      <c r="Y26" s="387"/>
      <c r="Z26" s="387"/>
      <c r="AA26" s="388"/>
      <c r="AB26" s="389"/>
      <c r="AC26" s="383"/>
      <c r="AD26" s="101" t="s">
        <v>59</v>
      </c>
      <c r="AE26" s="110"/>
      <c r="AF26" s="110"/>
      <c r="AG26" s="110"/>
      <c r="AH26" s="100"/>
      <c r="AI26" s="321">
        <f>SUM(AI24:AK25)</f>
        <v>575</v>
      </c>
      <c r="AJ26" s="322"/>
      <c r="AK26" s="322"/>
      <c r="AL26" s="323" t="s">
        <v>41</v>
      </c>
      <c r="AM26" s="324"/>
      <c r="CA26" t="s">
        <v>16</v>
      </c>
      <c r="CB26" s="6">
        <f>CD26*個票1!$AC$10</f>
        <v>760</v>
      </c>
      <c r="CC26" t="s">
        <v>79</v>
      </c>
      <c r="CD26" s="6">
        <v>38</v>
      </c>
      <c r="CE26" s="6" t="s">
        <v>81</v>
      </c>
      <c r="CF26" s="6"/>
    </row>
    <row r="27" spans="1:84" ht="15" customHeight="1">
      <c r="A27" s="310" t="s">
        <v>132</v>
      </c>
      <c r="B27" s="311"/>
      <c r="C27" s="311"/>
      <c r="D27" s="311"/>
      <c r="E27" s="311"/>
      <c r="F27" s="311"/>
      <c r="G27" s="312"/>
      <c r="H27" s="311" t="s">
        <v>133</v>
      </c>
      <c r="I27" s="311"/>
      <c r="J27" s="311"/>
      <c r="K27" s="311"/>
      <c r="L27" s="311"/>
      <c r="M27" s="310" t="s">
        <v>25</v>
      </c>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2"/>
      <c r="CA27" t="s">
        <v>17</v>
      </c>
      <c r="CB27" s="6">
        <f>CD27*個票1!$AC$10</f>
        <v>800</v>
      </c>
      <c r="CC27" t="s">
        <v>79</v>
      </c>
      <c r="CD27" s="6">
        <v>40</v>
      </c>
      <c r="CE27" s="6" t="s">
        <v>81</v>
      </c>
      <c r="CF27" s="6"/>
    </row>
    <row r="28" spans="1:84" ht="15" customHeight="1">
      <c r="A28" s="140" t="s">
        <v>134</v>
      </c>
      <c r="B28" s="141"/>
      <c r="C28" s="141"/>
      <c r="D28" s="141"/>
      <c r="E28" s="142"/>
      <c r="F28" s="142"/>
      <c r="G28" s="143"/>
      <c r="H28" s="316"/>
      <c r="I28" s="316"/>
      <c r="J28" s="316"/>
      <c r="K28" s="316"/>
      <c r="L28" s="316"/>
      <c r="M28" s="313"/>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5"/>
      <c r="CA28" t="s">
        <v>18</v>
      </c>
      <c r="CB28" s="6">
        <f>CD28*個票1!$AC$10</f>
        <v>760</v>
      </c>
      <c r="CC28" t="s">
        <v>79</v>
      </c>
      <c r="CD28" s="6">
        <v>38</v>
      </c>
      <c r="CE28" s="6" t="s">
        <v>81</v>
      </c>
      <c r="CF28" s="6"/>
    </row>
    <row r="29" spans="1:84" ht="15" customHeight="1">
      <c r="A29" s="76" t="s">
        <v>135</v>
      </c>
      <c r="B29" s="77"/>
      <c r="C29" s="77"/>
      <c r="D29" s="77"/>
      <c r="E29" s="78"/>
      <c r="F29" s="78"/>
      <c r="G29" s="79"/>
      <c r="H29" s="299">
        <v>70000</v>
      </c>
      <c r="I29" s="299"/>
      <c r="J29" s="299"/>
      <c r="K29" s="299"/>
      <c r="L29" s="299"/>
      <c r="M29" s="287" t="s">
        <v>274</v>
      </c>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9"/>
      <c r="CA29" t="s">
        <v>19</v>
      </c>
      <c r="CB29" s="6">
        <f>CD29*個票1!$AC$10</f>
        <v>960</v>
      </c>
      <c r="CC29" t="s">
        <v>79</v>
      </c>
      <c r="CD29" s="6">
        <v>48</v>
      </c>
      <c r="CE29" s="6" t="s">
        <v>81</v>
      </c>
      <c r="CF29" s="6"/>
    </row>
    <row r="30" spans="1:84" ht="15" customHeight="1">
      <c r="A30" s="76" t="s">
        <v>136</v>
      </c>
      <c r="B30" s="77"/>
      <c r="C30" s="77"/>
      <c r="D30" s="77"/>
      <c r="E30" s="78"/>
      <c r="F30" s="78"/>
      <c r="G30" s="79"/>
      <c r="H30" s="299"/>
      <c r="I30" s="299"/>
      <c r="J30" s="299"/>
      <c r="K30" s="299"/>
      <c r="L30" s="299"/>
      <c r="M30" s="287"/>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9"/>
      <c r="CA30" t="s">
        <v>20</v>
      </c>
      <c r="CB30" s="6">
        <f>CD30*個票1!$AC$10</f>
        <v>860</v>
      </c>
      <c r="CC30" t="s">
        <v>79</v>
      </c>
      <c r="CD30" s="6">
        <v>43</v>
      </c>
      <c r="CE30" s="6" t="s">
        <v>81</v>
      </c>
      <c r="CF30" s="6"/>
    </row>
    <row r="31" spans="1:84" ht="15" customHeight="1">
      <c r="A31" s="76" t="s">
        <v>137</v>
      </c>
      <c r="B31" s="77"/>
      <c r="C31" s="77"/>
      <c r="D31" s="77"/>
      <c r="E31" s="78"/>
      <c r="F31" s="78"/>
      <c r="G31" s="79"/>
      <c r="H31" s="299">
        <v>5000</v>
      </c>
      <c r="I31" s="299"/>
      <c r="J31" s="299"/>
      <c r="K31" s="299"/>
      <c r="L31" s="299"/>
      <c r="M31" s="287" t="s">
        <v>275</v>
      </c>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9"/>
      <c r="CA31" t="s">
        <v>21</v>
      </c>
      <c r="CB31" s="6">
        <f>CD31*個票1!$AC$10</f>
        <v>720</v>
      </c>
      <c r="CC31" t="s">
        <v>79</v>
      </c>
      <c r="CD31" s="6">
        <v>36</v>
      </c>
      <c r="CE31" s="6" t="s">
        <v>81</v>
      </c>
      <c r="CF31" s="6"/>
    </row>
    <row r="32" spans="1:84" ht="15" customHeight="1">
      <c r="A32" s="76" t="s">
        <v>138</v>
      </c>
      <c r="B32" s="77"/>
      <c r="C32" s="77"/>
      <c r="D32" s="77"/>
      <c r="E32" s="78"/>
      <c r="F32" s="78"/>
      <c r="G32" s="79"/>
      <c r="H32" s="299">
        <v>115000</v>
      </c>
      <c r="I32" s="299"/>
      <c r="J32" s="299"/>
      <c r="K32" s="299"/>
      <c r="L32" s="299"/>
      <c r="M32" s="287" t="s">
        <v>277</v>
      </c>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9"/>
      <c r="CA32" t="s">
        <v>33</v>
      </c>
      <c r="CB32" s="6">
        <f>CD32*個票1!$AC$10</f>
        <v>740</v>
      </c>
      <c r="CC32" t="s">
        <v>79</v>
      </c>
      <c r="CD32" s="6">
        <v>37</v>
      </c>
      <c r="CE32" s="6" t="s">
        <v>81</v>
      </c>
      <c r="CF32" s="6"/>
    </row>
    <row r="33" spans="1:84" ht="15" customHeight="1">
      <c r="A33" s="76" t="s">
        <v>139</v>
      </c>
      <c r="B33" s="77"/>
      <c r="C33" s="77"/>
      <c r="D33" s="77"/>
      <c r="E33" s="78"/>
      <c r="F33" s="78"/>
      <c r="G33" s="79"/>
      <c r="H33" s="299"/>
      <c r="I33" s="299"/>
      <c r="J33" s="299"/>
      <c r="K33" s="299"/>
      <c r="L33" s="299"/>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c r="AV33" s="4"/>
      <c r="CA33" t="s">
        <v>34</v>
      </c>
      <c r="CB33" s="6">
        <f>CD33*個票1!$AC$10</f>
        <v>700</v>
      </c>
      <c r="CC33" t="s">
        <v>79</v>
      </c>
      <c r="CD33" s="6">
        <v>35</v>
      </c>
      <c r="CE33" s="6" t="s">
        <v>81</v>
      </c>
      <c r="CF33" s="6"/>
    </row>
    <row r="34" spans="1:84" ht="15" customHeight="1">
      <c r="A34" s="76" t="s">
        <v>140</v>
      </c>
      <c r="B34" s="77"/>
      <c r="C34" s="77"/>
      <c r="D34" s="77"/>
      <c r="E34" s="78"/>
      <c r="F34" s="78"/>
      <c r="G34" s="79"/>
      <c r="H34" s="299"/>
      <c r="I34" s="299"/>
      <c r="J34" s="299"/>
      <c r="K34" s="299"/>
      <c r="L34" s="299"/>
      <c r="M34" s="287"/>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9"/>
      <c r="CA34" t="s">
        <v>35</v>
      </c>
      <c r="CB34" s="6">
        <f>CD34*個票1!$AC$10</f>
        <v>740</v>
      </c>
      <c r="CC34" t="s">
        <v>79</v>
      </c>
      <c r="CD34" s="6">
        <v>37</v>
      </c>
      <c r="CE34" s="6" t="s">
        <v>81</v>
      </c>
      <c r="CF34" s="6"/>
    </row>
    <row r="35" spans="1:84" ht="15" customHeight="1">
      <c r="A35" s="76" t="s">
        <v>141</v>
      </c>
      <c r="B35" s="80"/>
      <c r="C35" s="80"/>
      <c r="D35" s="80"/>
      <c r="E35" s="80"/>
      <c r="F35" s="80"/>
      <c r="G35" s="81"/>
      <c r="H35" s="299"/>
      <c r="I35" s="299"/>
      <c r="J35" s="299"/>
      <c r="K35" s="299"/>
      <c r="L35" s="299"/>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CA35" t="s">
        <v>36</v>
      </c>
      <c r="CB35" s="6">
        <f>CD35*個票1!$AC$10</f>
        <v>700</v>
      </c>
      <c r="CC35" t="s">
        <v>79</v>
      </c>
      <c r="CD35" s="6">
        <v>35</v>
      </c>
      <c r="CE35" s="6" t="s">
        <v>81</v>
      </c>
      <c r="CF35" s="6"/>
    </row>
    <row r="36" spans="1:84" ht="15" customHeight="1">
      <c r="A36" s="82" t="s">
        <v>142</v>
      </c>
      <c r="B36" s="83"/>
      <c r="C36" s="83"/>
      <c r="D36" s="83"/>
      <c r="E36" s="84"/>
      <c r="F36" s="84"/>
      <c r="G36" s="85"/>
      <c r="H36" s="290">
        <v>85000</v>
      </c>
      <c r="I36" s="290"/>
      <c r="J36" s="290"/>
      <c r="K36" s="290"/>
      <c r="L36" s="290"/>
      <c r="M36" s="291" t="s">
        <v>276</v>
      </c>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3"/>
      <c r="CA36" t="s">
        <v>37</v>
      </c>
      <c r="CB36" s="6">
        <f>CD36*個票1!$AC$10</f>
        <v>740</v>
      </c>
      <c r="CC36" t="s">
        <v>79</v>
      </c>
      <c r="CD36" s="6">
        <v>37</v>
      </c>
      <c r="CE36" s="6" t="s">
        <v>81</v>
      </c>
      <c r="CF36" s="6"/>
    </row>
    <row r="37" spans="1:84" ht="15" customHeight="1">
      <c r="A37" s="86" t="s">
        <v>48</v>
      </c>
      <c r="B37" s="87"/>
      <c r="C37" s="87"/>
      <c r="D37" s="87"/>
      <c r="E37" s="87"/>
      <c r="F37" s="87"/>
      <c r="G37" s="88"/>
      <c r="H37" s="297">
        <f>SUM(H28:L36)</f>
        <v>275000</v>
      </c>
      <c r="I37" s="297"/>
      <c r="J37" s="297"/>
      <c r="K37" s="297"/>
      <c r="L37" s="298"/>
      <c r="M37" s="294"/>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6"/>
      <c r="CA37" t="s">
        <v>38</v>
      </c>
      <c r="CB37" s="6">
        <f>CD37*個票1!$AC$10</f>
        <v>700</v>
      </c>
      <c r="CC37" t="s">
        <v>79</v>
      </c>
      <c r="CD37" s="6">
        <v>35</v>
      </c>
      <c r="CE37" s="6" t="s">
        <v>81</v>
      </c>
      <c r="CF37" s="6"/>
    </row>
    <row r="38" spans="1:84" ht="6" customHeight="1" thickBot="1">
      <c r="A38" s="89"/>
      <c r="B38" s="89"/>
      <c r="C38" s="89"/>
      <c r="D38" s="89"/>
      <c r="E38" s="90"/>
      <c r="F38" s="90"/>
      <c r="G38" s="90"/>
      <c r="H38" s="90"/>
      <c r="I38" s="90"/>
      <c r="J38" s="91"/>
      <c r="K38" s="91"/>
      <c r="L38" s="91"/>
      <c r="M38" s="91"/>
      <c r="N38" s="91"/>
      <c r="O38" s="92"/>
      <c r="P38" s="92"/>
      <c r="Q38" s="92"/>
      <c r="R38" s="92"/>
      <c r="S38" s="92"/>
      <c r="T38" s="92"/>
      <c r="U38" s="92"/>
      <c r="V38" s="92"/>
      <c r="W38" s="92"/>
      <c r="X38" s="92"/>
      <c r="Y38" s="92"/>
      <c r="Z38" s="92"/>
      <c r="AA38" s="92"/>
      <c r="AB38" s="92"/>
      <c r="AC38" s="92"/>
      <c r="AD38" s="92"/>
      <c r="AE38" s="92"/>
      <c r="AF38" s="92"/>
      <c r="AG38" s="92"/>
      <c r="AH38" s="105"/>
      <c r="AI38" s="92"/>
      <c r="AJ38" s="92"/>
      <c r="AK38" s="92"/>
      <c r="AL38" s="92"/>
      <c r="AM38" s="92"/>
      <c r="CA38" t="s">
        <v>39</v>
      </c>
      <c r="CB38" s="6">
        <f>CD38*個票1!$AC$10</f>
        <v>740</v>
      </c>
      <c r="CC38" t="s">
        <v>79</v>
      </c>
      <c r="CD38" s="6">
        <v>37</v>
      </c>
      <c r="CE38" s="6" t="s">
        <v>81</v>
      </c>
      <c r="CF38" s="6"/>
    </row>
    <row r="39" spans="1:84" s="4" customFormat="1" ht="19.5" customHeight="1" thickBot="1">
      <c r="A39" s="67" t="s">
        <v>86</v>
      </c>
      <c r="B39" s="65"/>
      <c r="C39" s="65"/>
      <c r="D39" s="65"/>
      <c r="E39" s="65"/>
      <c r="F39" s="65"/>
      <c r="G39" s="65"/>
      <c r="H39" s="65"/>
      <c r="I39" s="62"/>
      <c r="J39" s="66"/>
      <c r="K39" s="61"/>
      <c r="L39" s="63"/>
      <c r="M39" s="63"/>
      <c r="N39" s="63"/>
      <c r="O39" s="63"/>
      <c r="P39" s="63"/>
      <c r="Q39" s="63"/>
      <c r="R39" s="63"/>
      <c r="S39" s="63"/>
      <c r="T39" s="63"/>
      <c r="U39" s="63"/>
      <c r="V39" s="63"/>
      <c r="W39" s="63"/>
      <c r="X39" s="63"/>
      <c r="Y39" s="63"/>
      <c r="Z39" s="63"/>
      <c r="AA39" s="63"/>
      <c r="AB39" s="63"/>
      <c r="AC39" s="63"/>
      <c r="AD39" s="63"/>
      <c r="AE39" s="278" t="s">
        <v>146</v>
      </c>
      <c r="AF39" s="279"/>
      <c r="AG39" s="279"/>
      <c r="AH39" s="280"/>
      <c r="AI39" s="300">
        <f>IFERROR(IF(H10="居宅介護支援事業所",(X42*AI42+X43*AI43+X44*AI44+X45*AI45)/1000,(X40*AI40+X41*AI41)/1000),"")</f>
        <v>16.5</v>
      </c>
      <c r="AJ39" s="301"/>
      <c r="AK39" s="301"/>
      <c r="AL39" s="302" t="s">
        <v>41</v>
      </c>
      <c r="AM39" s="303"/>
      <c r="CA39" t="s">
        <v>40</v>
      </c>
      <c r="CB39" s="6">
        <f>CD39*個票1!$AC$10</f>
        <v>700</v>
      </c>
      <c r="CC39" t="s">
        <v>79</v>
      </c>
      <c r="CD39" s="6">
        <v>35</v>
      </c>
      <c r="CE39" s="6" t="s">
        <v>81</v>
      </c>
      <c r="CF39" s="6"/>
    </row>
    <row r="40" spans="1:84" s="4" customFormat="1" ht="15.75" customHeight="1">
      <c r="A40" s="407" t="s">
        <v>226</v>
      </c>
      <c r="B40" s="373"/>
      <c r="C40" s="373"/>
      <c r="D40" s="373"/>
      <c r="E40" s="373"/>
      <c r="F40" s="373"/>
      <c r="G40" s="373"/>
      <c r="H40" s="373"/>
      <c r="I40" s="373"/>
      <c r="J40" s="374"/>
      <c r="K40" s="180" t="s">
        <v>221</v>
      </c>
      <c r="L40" s="182"/>
      <c r="M40" s="36"/>
      <c r="N40" s="181"/>
      <c r="O40" s="181"/>
      <c r="P40" s="181"/>
      <c r="Q40" s="40"/>
      <c r="R40" s="181"/>
      <c r="S40" s="181"/>
      <c r="T40" s="181"/>
      <c r="U40" s="181"/>
      <c r="V40" s="181"/>
      <c r="W40" s="39"/>
      <c r="X40" s="400">
        <f>IF($H$10="介護予防・生活支援サービス事業の事業者","",1500)</f>
        <v>1500</v>
      </c>
      <c r="Y40" s="400"/>
      <c r="Z40" s="400"/>
      <c r="AA40" s="401" t="s">
        <v>56</v>
      </c>
      <c r="AB40" s="402"/>
      <c r="AC40" s="365" t="s">
        <v>57</v>
      </c>
      <c r="AD40" s="366"/>
      <c r="AE40" s="366"/>
      <c r="AF40" s="366"/>
      <c r="AG40" s="366"/>
      <c r="AH40" s="367"/>
      <c r="AI40" s="281">
        <v>5</v>
      </c>
      <c r="AJ40" s="282"/>
      <c r="AK40" s="282"/>
      <c r="AL40" s="285" t="s">
        <v>55</v>
      </c>
      <c r="AM40" s="286"/>
      <c r="CA40" t="s">
        <v>184</v>
      </c>
      <c r="CB40"/>
      <c r="CC40"/>
      <c r="CD40"/>
      <c r="CE40"/>
      <c r="CF40"/>
    </row>
    <row r="41" spans="1:84" s="4" customFormat="1" ht="15.75" customHeight="1">
      <c r="A41" s="408"/>
      <c r="B41" s="376"/>
      <c r="C41" s="376"/>
      <c r="D41" s="376"/>
      <c r="E41" s="376"/>
      <c r="F41" s="376"/>
      <c r="G41" s="376"/>
      <c r="H41" s="376"/>
      <c r="I41" s="376"/>
      <c r="J41" s="377"/>
      <c r="K41" s="180" t="s">
        <v>222</v>
      </c>
      <c r="L41" s="182"/>
      <c r="M41" s="36"/>
      <c r="N41" s="181"/>
      <c r="O41" s="181"/>
      <c r="P41" s="181"/>
      <c r="Q41" s="40"/>
      <c r="R41" s="181"/>
      <c r="S41" s="181"/>
      <c r="T41" s="181"/>
      <c r="U41" s="181"/>
      <c r="V41" s="181"/>
      <c r="W41" s="39"/>
      <c r="X41" s="400">
        <f>IF($H$10="介護予防・生活支援サービス事業の事業者","",3000)</f>
        <v>3000</v>
      </c>
      <c r="Y41" s="400"/>
      <c r="Z41" s="400"/>
      <c r="AA41" s="401" t="s">
        <v>56</v>
      </c>
      <c r="AB41" s="402"/>
      <c r="AC41" s="365" t="s">
        <v>57</v>
      </c>
      <c r="AD41" s="366"/>
      <c r="AE41" s="366"/>
      <c r="AF41" s="366"/>
      <c r="AG41" s="366"/>
      <c r="AH41" s="367"/>
      <c r="AI41" s="281">
        <v>3</v>
      </c>
      <c r="AJ41" s="282"/>
      <c r="AK41" s="282"/>
      <c r="AL41" s="403" t="s">
        <v>44</v>
      </c>
      <c r="AM41" s="404"/>
    </row>
    <row r="42" spans="1:84" s="4" customFormat="1" ht="15.75" customHeight="1">
      <c r="A42" s="193"/>
      <c r="B42" s="409" t="s">
        <v>223</v>
      </c>
      <c r="C42" s="410"/>
      <c r="D42" s="410"/>
      <c r="E42" s="410"/>
      <c r="F42" s="410"/>
      <c r="G42" s="410"/>
      <c r="H42" s="410"/>
      <c r="I42" s="410"/>
      <c r="J42" s="411"/>
      <c r="K42" s="183" t="s">
        <v>221</v>
      </c>
      <c r="L42" s="183"/>
      <c r="M42" s="191"/>
      <c r="N42" s="191"/>
      <c r="O42" s="192"/>
      <c r="P42" s="192"/>
      <c r="Q42" s="183"/>
      <c r="R42" s="183"/>
      <c r="S42" s="183"/>
      <c r="T42" s="183"/>
      <c r="U42" s="183"/>
      <c r="V42" s="183"/>
      <c r="W42" s="190"/>
      <c r="X42" s="400">
        <f>IF($H$10="介護予防・生活支援サービス事業の事業者","",1500)</f>
        <v>1500</v>
      </c>
      <c r="Y42" s="400"/>
      <c r="Z42" s="400"/>
      <c r="AA42" s="401" t="s">
        <v>56</v>
      </c>
      <c r="AB42" s="402"/>
      <c r="AC42" s="365" t="s">
        <v>57</v>
      </c>
      <c r="AD42" s="366"/>
      <c r="AE42" s="366"/>
      <c r="AF42" s="366"/>
      <c r="AG42" s="366"/>
      <c r="AH42" s="367"/>
      <c r="AI42" s="281"/>
      <c r="AJ42" s="282"/>
      <c r="AK42" s="282"/>
      <c r="AL42" s="283" t="s">
        <v>44</v>
      </c>
      <c r="AM42" s="284"/>
    </row>
    <row r="43" spans="1:84" s="4" customFormat="1" ht="15.75" customHeight="1">
      <c r="A43" s="188"/>
      <c r="B43" s="412"/>
      <c r="C43" s="413"/>
      <c r="D43" s="413"/>
      <c r="E43" s="413"/>
      <c r="F43" s="413"/>
      <c r="G43" s="413"/>
      <c r="H43" s="413"/>
      <c r="I43" s="413"/>
      <c r="J43" s="414"/>
      <c r="K43" s="38" t="s">
        <v>224</v>
      </c>
      <c r="L43" s="38"/>
      <c r="M43" s="38"/>
      <c r="N43" s="38"/>
      <c r="O43" s="30"/>
      <c r="P43" s="30"/>
      <c r="Q43" s="29"/>
      <c r="R43" s="29"/>
      <c r="S43" s="29"/>
      <c r="T43" s="29"/>
      <c r="U43" s="29"/>
      <c r="V43" s="29"/>
      <c r="W43" s="31"/>
      <c r="X43" s="400">
        <f>IF($H$10="介護予防・生活支援サービス事業の事業者","",4500)</f>
        <v>4500</v>
      </c>
      <c r="Y43" s="400"/>
      <c r="Z43" s="400"/>
      <c r="AA43" s="401" t="s">
        <v>56</v>
      </c>
      <c r="AB43" s="402"/>
      <c r="AC43" s="365" t="s">
        <v>57</v>
      </c>
      <c r="AD43" s="366"/>
      <c r="AE43" s="366"/>
      <c r="AF43" s="366"/>
      <c r="AG43" s="366"/>
      <c r="AH43" s="367"/>
      <c r="AI43" s="281"/>
      <c r="AJ43" s="282"/>
      <c r="AK43" s="282"/>
      <c r="AL43" s="283" t="s">
        <v>44</v>
      </c>
      <c r="AM43" s="284"/>
    </row>
    <row r="44" spans="1:84" s="4" customFormat="1" ht="15.75" customHeight="1">
      <c r="A44" s="188"/>
      <c r="B44" s="412"/>
      <c r="C44" s="413"/>
      <c r="D44" s="413"/>
      <c r="E44" s="413"/>
      <c r="F44" s="413"/>
      <c r="G44" s="413"/>
      <c r="H44" s="413"/>
      <c r="I44" s="413"/>
      <c r="J44" s="414"/>
      <c r="K44" s="37" t="s">
        <v>222</v>
      </c>
      <c r="L44" s="37"/>
      <c r="M44" s="37"/>
      <c r="N44" s="37"/>
      <c r="O44" s="40"/>
      <c r="P44" s="40"/>
      <c r="Q44" s="181"/>
      <c r="R44" s="181"/>
      <c r="S44" s="181"/>
      <c r="T44" s="181"/>
      <c r="U44" s="181"/>
      <c r="V44" s="181"/>
      <c r="W44" s="39"/>
      <c r="X44" s="400">
        <f>IF($H$10="介護予防・生活支援サービス事業の事業者","",3000)</f>
        <v>3000</v>
      </c>
      <c r="Y44" s="400"/>
      <c r="Z44" s="400"/>
      <c r="AA44" s="401" t="s">
        <v>56</v>
      </c>
      <c r="AB44" s="402"/>
      <c r="AC44" s="365" t="s">
        <v>57</v>
      </c>
      <c r="AD44" s="366"/>
      <c r="AE44" s="366"/>
      <c r="AF44" s="366"/>
      <c r="AG44" s="366"/>
      <c r="AH44" s="367"/>
      <c r="AI44" s="281"/>
      <c r="AJ44" s="282"/>
      <c r="AK44" s="282"/>
      <c r="AL44" s="283" t="s">
        <v>44</v>
      </c>
      <c r="AM44" s="284"/>
    </row>
    <row r="45" spans="1:84" s="4" customFormat="1" ht="15.75" customHeight="1">
      <c r="A45" s="189"/>
      <c r="B45" s="415"/>
      <c r="C45" s="416"/>
      <c r="D45" s="416"/>
      <c r="E45" s="416"/>
      <c r="F45" s="416"/>
      <c r="G45" s="416"/>
      <c r="H45" s="416"/>
      <c r="I45" s="416"/>
      <c r="J45" s="417"/>
      <c r="K45" s="37" t="s">
        <v>225</v>
      </c>
      <c r="L45" s="37"/>
      <c r="M45" s="37"/>
      <c r="N45" s="37"/>
      <c r="O45" s="40"/>
      <c r="P45" s="40"/>
      <c r="Q45" s="181"/>
      <c r="R45" s="181"/>
      <c r="S45" s="181"/>
      <c r="T45" s="181"/>
      <c r="U45" s="181"/>
      <c r="V45" s="181"/>
      <c r="W45" s="39"/>
      <c r="X45" s="400">
        <f>IF($H$10="介護予防・生活支援サービス事業の事業者","",6000)</f>
        <v>6000</v>
      </c>
      <c r="Y45" s="400"/>
      <c r="Z45" s="400"/>
      <c r="AA45" s="401" t="s">
        <v>56</v>
      </c>
      <c r="AB45" s="402"/>
      <c r="AC45" s="365" t="s">
        <v>57</v>
      </c>
      <c r="AD45" s="366"/>
      <c r="AE45" s="366"/>
      <c r="AF45" s="366"/>
      <c r="AG45" s="366"/>
      <c r="AH45" s="367"/>
      <c r="AI45" s="281"/>
      <c r="AJ45" s="282"/>
      <c r="AK45" s="282"/>
      <c r="AL45" s="283" t="s">
        <v>44</v>
      </c>
      <c r="AM45" s="284"/>
    </row>
    <row r="46" spans="1:84" s="4" customFormat="1" ht="6" customHeight="1" thickBot="1">
      <c r="A46" s="65"/>
      <c r="B46" s="65"/>
      <c r="C46" s="65"/>
      <c r="D46" s="65"/>
      <c r="E46" s="65"/>
      <c r="F46" s="65"/>
      <c r="G46" s="65"/>
      <c r="H46" s="65"/>
      <c r="I46" s="62"/>
      <c r="J46" s="66"/>
      <c r="K46" s="61"/>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84" s="4" customFormat="1" ht="19.5" customHeight="1" thickBot="1">
      <c r="A47" s="67" t="s">
        <v>87</v>
      </c>
      <c r="B47" s="61"/>
      <c r="C47" s="65"/>
      <c r="D47" s="65"/>
      <c r="E47" s="65"/>
      <c r="F47" s="65"/>
      <c r="G47" s="65"/>
      <c r="H47" s="65"/>
      <c r="I47" s="62"/>
      <c r="J47" s="66"/>
      <c r="K47" s="61"/>
      <c r="L47" s="63"/>
      <c r="M47" s="63"/>
      <c r="N47" s="63"/>
      <c r="O47" s="64"/>
      <c r="P47" s="64"/>
      <c r="Q47" s="64"/>
      <c r="R47" s="64"/>
      <c r="S47" s="64"/>
      <c r="T47" s="93"/>
      <c r="U47" s="93"/>
      <c r="V47" s="93"/>
      <c r="W47" s="93"/>
      <c r="X47" s="394" t="s">
        <v>147</v>
      </c>
      <c r="Y47" s="395"/>
      <c r="Z47" s="395"/>
      <c r="AA47" s="395"/>
      <c r="AB47" s="396"/>
      <c r="AC47" s="397" t="s">
        <v>144</v>
      </c>
      <c r="AD47" s="106" t="s">
        <v>62</v>
      </c>
      <c r="AE47" s="107"/>
      <c r="AF47" s="107"/>
      <c r="AG47" s="107"/>
      <c r="AH47" s="112"/>
      <c r="AI47" s="384">
        <f>MIN(X48,ROUNDDOWN(H60/1000,0))</f>
        <v>200</v>
      </c>
      <c r="AJ47" s="385"/>
      <c r="AK47" s="385"/>
      <c r="AL47" s="302" t="s">
        <v>41</v>
      </c>
      <c r="AM47" s="303"/>
    </row>
    <row r="48" spans="1:84" s="4" customFormat="1" ht="14.25" thickBot="1">
      <c r="A48" s="64"/>
      <c r="B48" s="65"/>
      <c r="C48" s="65"/>
      <c r="D48" s="65"/>
      <c r="E48" s="65"/>
      <c r="F48" s="65"/>
      <c r="G48" s="65"/>
      <c r="H48" s="65"/>
      <c r="I48" s="65"/>
      <c r="J48" s="65"/>
      <c r="K48" s="65"/>
      <c r="L48" s="65"/>
      <c r="M48" s="65"/>
      <c r="N48" s="65"/>
      <c r="O48" s="65"/>
      <c r="P48" s="65"/>
      <c r="Q48" s="65"/>
      <c r="R48" s="65"/>
      <c r="S48" s="65"/>
      <c r="T48" s="65"/>
      <c r="U48" s="65"/>
      <c r="V48" s="65"/>
      <c r="W48" s="65"/>
      <c r="X48" s="390">
        <f>IFERROR(VLOOKUP(H10,個票1!CA5:CE39,5,FALSE),"")</f>
        <v>200</v>
      </c>
      <c r="Y48" s="391"/>
      <c r="Z48" s="391"/>
      <c r="AA48" s="392" t="s">
        <v>41</v>
      </c>
      <c r="AB48" s="393"/>
      <c r="AC48" s="383"/>
      <c r="AD48" s="103" t="s">
        <v>58</v>
      </c>
      <c r="AE48" s="104"/>
      <c r="AF48" s="104"/>
      <c r="AG48" s="104"/>
      <c r="AH48" s="113"/>
      <c r="AI48" s="398">
        <v>0</v>
      </c>
      <c r="AJ48" s="399"/>
      <c r="AK48" s="399"/>
      <c r="AL48" s="319" t="s">
        <v>41</v>
      </c>
      <c r="AM48" s="320"/>
      <c r="AX48" s="208" t="str">
        <f>IF(X48&gt;=AI49,"○","！（補助上限額を超過しています）")</f>
        <v>○</v>
      </c>
      <c r="AY48" s="209"/>
      <c r="AZ48" s="209"/>
      <c r="BA48" s="209"/>
      <c r="BB48" s="209"/>
      <c r="BC48" s="209"/>
      <c r="BD48" s="209"/>
      <c r="BE48" s="209"/>
      <c r="BF48" s="209"/>
      <c r="BG48" s="209"/>
      <c r="BH48" s="209"/>
      <c r="BI48" s="209"/>
      <c r="BJ48" s="209"/>
      <c r="BK48" s="209"/>
      <c r="BL48" s="209"/>
      <c r="BM48" s="209"/>
      <c r="BN48" s="209"/>
      <c r="BO48" s="209"/>
      <c r="BP48" s="209"/>
      <c r="BQ48" s="209"/>
      <c r="BR48" s="209"/>
      <c r="BS48" s="209"/>
      <c r="BT48" s="210"/>
    </row>
    <row r="49" spans="1:46" s="4" customFormat="1" ht="13.5" customHeight="1">
      <c r="A49" s="60" t="s">
        <v>150</v>
      </c>
      <c r="B49" s="65"/>
      <c r="C49" s="65"/>
      <c r="D49" s="65"/>
      <c r="E49" s="65"/>
      <c r="F49" s="65"/>
      <c r="G49" s="65"/>
      <c r="H49" s="65"/>
      <c r="I49" s="65"/>
      <c r="J49" s="65"/>
      <c r="K49" s="65"/>
      <c r="L49" s="65"/>
      <c r="M49" s="65"/>
      <c r="N49" s="65"/>
      <c r="O49" s="65"/>
      <c r="P49" s="65"/>
      <c r="Q49" s="65"/>
      <c r="R49" s="65"/>
      <c r="S49" s="65"/>
      <c r="T49" s="65"/>
      <c r="U49" s="65"/>
      <c r="V49" s="65"/>
      <c r="W49" s="65"/>
      <c r="X49" s="390"/>
      <c r="Y49" s="391"/>
      <c r="Z49" s="391"/>
      <c r="AA49" s="392"/>
      <c r="AB49" s="393"/>
      <c r="AC49" s="383"/>
      <c r="AD49" s="101" t="s">
        <v>59</v>
      </c>
      <c r="AE49" s="102"/>
      <c r="AF49" s="102"/>
      <c r="AG49" s="102"/>
      <c r="AH49" s="114"/>
      <c r="AI49" s="405">
        <f>SUM(AI47:AK48)</f>
        <v>200</v>
      </c>
      <c r="AJ49" s="406"/>
      <c r="AK49" s="406"/>
      <c r="AL49" s="323" t="s">
        <v>41</v>
      </c>
      <c r="AM49" s="324"/>
      <c r="AT49" s="5"/>
    </row>
    <row r="50" spans="1:46" ht="15" customHeight="1">
      <c r="A50" s="310" t="s">
        <v>132</v>
      </c>
      <c r="B50" s="311"/>
      <c r="C50" s="311"/>
      <c r="D50" s="311"/>
      <c r="E50" s="311"/>
      <c r="F50" s="311"/>
      <c r="G50" s="312"/>
      <c r="H50" s="311" t="s">
        <v>133</v>
      </c>
      <c r="I50" s="311"/>
      <c r="J50" s="311"/>
      <c r="K50" s="311"/>
      <c r="L50" s="311"/>
      <c r="M50" s="310" t="s">
        <v>25</v>
      </c>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2"/>
    </row>
    <row r="51" spans="1:46" ht="15" customHeight="1">
      <c r="A51" s="140" t="s">
        <v>134</v>
      </c>
      <c r="B51" s="141"/>
      <c r="C51" s="141"/>
      <c r="D51" s="141"/>
      <c r="E51" s="142"/>
      <c r="F51" s="142"/>
      <c r="G51" s="143"/>
      <c r="H51" s="316"/>
      <c r="I51" s="316"/>
      <c r="J51" s="316"/>
      <c r="K51" s="316"/>
      <c r="L51" s="316"/>
      <c r="M51" s="313"/>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5"/>
    </row>
    <row r="52" spans="1:46" ht="15" customHeight="1">
      <c r="A52" s="76" t="s">
        <v>135</v>
      </c>
      <c r="B52" s="77"/>
      <c r="C52" s="77"/>
      <c r="D52" s="77"/>
      <c r="E52" s="78"/>
      <c r="F52" s="78"/>
      <c r="G52" s="79"/>
      <c r="H52" s="299"/>
      <c r="I52" s="299"/>
      <c r="J52" s="299"/>
      <c r="K52" s="299"/>
      <c r="L52" s="299"/>
      <c r="M52" s="287"/>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9"/>
    </row>
    <row r="53" spans="1:46" ht="15" customHeight="1">
      <c r="A53" s="76" t="s">
        <v>136</v>
      </c>
      <c r="B53" s="77"/>
      <c r="C53" s="77"/>
      <c r="D53" s="77"/>
      <c r="E53" s="78"/>
      <c r="F53" s="78"/>
      <c r="G53" s="79"/>
      <c r="H53" s="299"/>
      <c r="I53" s="299"/>
      <c r="J53" s="299"/>
      <c r="K53" s="299"/>
      <c r="L53" s="299"/>
      <c r="M53" s="287"/>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46" ht="15" customHeight="1">
      <c r="A54" s="76" t="s">
        <v>137</v>
      </c>
      <c r="B54" s="77"/>
      <c r="C54" s="77"/>
      <c r="D54" s="77"/>
      <c r="E54" s="78"/>
      <c r="F54" s="78"/>
      <c r="G54" s="79"/>
      <c r="H54" s="299"/>
      <c r="I54" s="299"/>
      <c r="J54" s="299"/>
      <c r="K54" s="299"/>
      <c r="L54" s="299"/>
      <c r="M54" s="287"/>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9"/>
    </row>
    <row r="55" spans="1:46" ht="15" customHeight="1">
      <c r="A55" s="76" t="s">
        <v>138</v>
      </c>
      <c r="B55" s="77"/>
      <c r="C55" s="77"/>
      <c r="D55" s="77"/>
      <c r="E55" s="78"/>
      <c r="F55" s="78"/>
      <c r="G55" s="79"/>
      <c r="H55" s="299"/>
      <c r="I55" s="299"/>
      <c r="J55" s="299"/>
      <c r="K55" s="299"/>
      <c r="L55" s="299"/>
      <c r="M55" s="287"/>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9"/>
    </row>
    <row r="56" spans="1:46" ht="15" customHeight="1">
      <c r="A56" s="76" t="s">
        <v>139</v>
      </c>
      <c r="B56" s="77"/>
      <c r="C56" s="77"/>
      <c r="D56" s="77"/>
      <c r="E56" s="78"/>
      <c r="F56" s="78"/>
      <c r="G56" s="79"/>
      <c r="H56" s="299"/>
      <c r="I56" s="299"/>
      <c r="J56" s="299"/>
      <c r="K56" s="299"/>
      <c r="L56" s="299"/>
      <c r="M56" s="287"/>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9"/>
    </row>
    <row r="57" spans="1:46" ht="15" customHeight="1">
      <c r="A57" s="76" t="s">
        <v>140</v>
      </c>
      <c r="B57" s="77"/>
      <c r="C57" s="77"/>
      <c r="D57" s="77"/>
      <c r="E57" s="78"/>
      <c r="F57" s="78"/>
      <c r="G57" s="79"/>
      <c r="H57" s="299"/>
      <c r="I57" s="299"/>
      <c r="J57" s="299"/>
      <c r="K57" s="299"/>
      <c r="L57" s="299"/>
      <c r="M57" s="287"/>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9"/>
    </row>
    <row r="58" spans="1:46" ht="15" customHeight="1">
      <c r="A58" s="76" t="s">
        <v>141</v>
      </c>
      <c r="B58" s="80"/>
      <c r="C58" s="80"/>
      <c r="D58" s="80"/>
      <c r="E58" s="80"/>
      <c r="F58" s="80"/>
      <c r="G58" s="81"/>
      <c r="H58" s="299"/>
      <c r="I58" s="299"/>
      <c r="J58" s="299"/>
      <c r="K58" s="299"/>
      <c r="L58" s="299"/>
      <c r="M58" s="287"/>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9"/>
    </row>
    <row r="59" spans="1:46" ht="15" customHeight="1">
      <c r="A59" s="82" t="s">
        <v>142</v>
      </c>
      <c r="B59" s="83"/>
      <c r="C59" s="83"/>
      <c r="D59" s="83"/>
      <c r="E59" s="84"/>
      <c r="F59" s="84"/>
      <c r="G59" s="85"/>
      <c r="H59" s="290">
        <v>300000</v>
      </c>
      <c r="I59" s="290"/>
      <c r="J59" s="290"/>
      <c r="K59" s="290"/>
      <c r="L59" s="290"/>
      <c r="M59" s="291" t="s">
        <v>306</v>
      </c>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3"/>
    </row>
    <row r="60" spans="1:46" ht="15" customHeight="1">
      <c r="A60" s="86" t="s">
        <v>48</v>
      </c>
      <c r="B60" s="94"/>
      <c r="C60" s="94"/>
      <c r="D60" s="94"/>
      <c r="E60" s="87"/>
      <c r="F60" s="87"/>
      <c r="G60" s="88"/>
      <c r="H60" s="297">
        <f>SUM(H51:L59)</f>
        <v>300000</v>
      </c>
      <c r="I60" s="297"/>
      <c r="J60" s="297"/>
      <c r="K60" s="297"/>
      <c r="L60" s="298"/>
      <c r="M60" s="294"/>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96"/>
    </row>
    <row r="61" spans="1:46" ht="4.5" customHeight="1">
      <c r="A61" s="89"/>
      <c r="B61" s="89"/>
      <c r="C61" s="89"/>
      <c r="D61" s="89"/>
      <c r="E61" s="95"/>
      <c r="F61" s="95"/>
      <c r="G61" s="95"/>
      <c r="H61" s="95"/>
      <c r="I61" s="95"/>
      <c r="J61" s="97"/>
      <c r="K61" s="97"/>
      <c r="L61" s="97"/>
      <c r="M61" s="97"/>
      <c r="N61" s="97"/>
      <c r="O61" s="95"/>
      <c r="P61" s="95"/>
      <c r="Q61" s="95"/>
      <c r="R61" s="95"/>
      <c r="S61" s="95"/>
      <c r="T61" s="95"/>
      <c r="U61" s="95"/>
      <c r="V61" s="95"/>
      <c r="W61" s="95"/>
      <c r="X61" s="95"/>
      <c r="Y61" s="98"/>
      <c r="Z61" s="98"/>
      <c r="AA61" s="98"/>
      <c r="AB61" s="98"/>
      <c r="AC61" s="98"/>
      <c r="AD61" s="98"/>
      <c r="AE61" s="95"/>
      <c r="AF61" s="95"/>
      <c r="AG61" s="95"/>
      <c r="AH61" s="95"/>
      <c r="AI61" s="95"/>
      <c r="AJ61" s="95"/>
      <c r="AK61" s="95"/>
      <c r="AL61" s="95"/>
      <c r="AM61" s="95"/>
    </row>
    <row r="62" spans="1:46">
      <c r="A62" s="48" t="s">
        <v>190</v>
      </c>
      <c r="B62" s="96"/>
      <c r="C62" s="96"/>
      <c r="D62" s="96"/>
      <c r="E62" s="96"/>
      <c r="F62" s="96"/>
      <c r="G62" s="96"/>
      <c r="H62" s="96"/>
      <c r="I62" s="96"/>
      <c r="J62" s="96"/>
      <c r="K62" s="96"/>
      <c r="L62" s="96"/>
      <c r="M62" s="96"/>
      <c r="N62" s="96"/>
      <c r="O62" s="96"/>
      <c r="P62" s="96"/>
      <c r="Q62" s="96"/>
      <c r="R62" s="96"/>
      <c r="S62" s="96"/>
      <c r="T62" s="96"/>
      <c r="U62" s="96"/>
      <c r="V62" s="96"/>
      <c r="W62" s="96"/>
      <c r="X62" s="96"/>
      <c r="Y62" s="73"/>
      <c r="Z62" s="73"/>
      <c r="AA62" s="73"/>
      <c r="AB62" s="73"/>
      <c r="AC62" s="73"/>
      <c r="AD62" s="73"/>
      <c r="AE62" s="96"/>
      <c r="AF62" s="96"/>
      <c r="AG62" s="96"/>
      <c r="AH62" s="96"/>
      <c r="AI62" s="96"/>
      <c r="AJ62" s="96"/>
      <c r="AK62" s="96"/>
      <c r="AL62" s="96"/>
      <c r="AM62" s="96"/>
    </row>
  </sheetData>
  <sheetProtection formatCells="0" formatColumns="0" formatRows="0" insertColumns="0" insertRows="0" autoFilter="0"/>
  <mergeCells count="145">
    <mergeCell ref="H60:L60"/>
    <mergeCell ref="M60:AM60"/>
    <mergeCell ref="H59:L59"/>
    <mergeCell ref="M50:AM50"/>
    <mergeCell ref="M51:AM51"/>
    <mergeCell ref="M52:AM52"/>
    <mergeCell ref="M53:AM53"/>
    <mergeCell ref="M54:AM54"/>
    <mergeCell ref="M59:AM59"/>
    <mergeCell ref="H55:L55"/>
    <mergeCell ref="M55:AM55"/>
    <mergeCell ref="H56:L56"/>
    <mergeCell ref="M56:AM56"/>
    <mergeCell ref="H57:L57"/>
    <mergeCell ref="M57:AM57"/>
    <mergeCell ref="H58:L58"/>
    <mergeCell ref="M58:AM58"/>
    <mergeCell ref="A50:G50"/>
    <mergeCell ref="H50:L50"/>
    <mergeCell ref="H51:L51"/>
    <mergeCell ref="H52:L52"/>
    <mergeCell ref="H53:L53"/>
    <mergeCell ref="H54:L54"/>
    <mergeCell ref="AC40:AH40"/>
    <mergeCell ref="AI40:AK40"/>
    <mergeCell ref="AI42:AK42"/>
    <mergeCell ref="AA45:AB45"/>
    <mergeCell ref="AA42:AB42"/>
    <mergeCell ref="AC42:AH42"/>
    <mergeCell ref="AA44:AB44"/>
    <mergeCell ref="AC44:AH44"/>
    <mergeCell ref="AI44:AK44"/>
    <mergeCell ref="AI49:AK49"/>
    <mergeCell ref="X42:Z42"/>
    <mergeCell ref="AC45:AH45"/>
    <mergeCell ref="A40:J41"/>
    <mergeCell ref="X41:Z41"/>
    <mergeCell ref="AA41:AB41"/>
    <mergeCell ref="AC41:AH41"/>
    <mergeCell ref="AI41:AK41"/>
    <mergeCell ref="B42:J45"/>
    <mergeCell ref="A14:AM14"/>
    <mergeCell ref="AL49:AM49"/>
    <mergeCell ref="X48:Z49"/>
    <mergeCell ref="AA48:AB49"/>
    <mergeCell ref="X47:AB47"/>
    <mergeCell ref="AC47:AC49"/>
    <mergeCell ref="AI48:AK48"/>
    <mergeCell ref="AL48:AM48"/>
    <mergeCell ref="AL47:AM47"/>
    <mergeCell ref="AI47:AK47"/>
    <mergeCell ref="AL42:AM42"/>
    <mergeCell ref="AL43:AM43"/>
    <mergeCell ref="AL44:AM44"/>
    <mergeCell ref="X43:Z43"/>
    <mergeCell ref="X44:Z44"/>
    <mergeCell ref="AA40:AB40"/>
    <mergeCell ref="X45:Z45"/>
    <mergeCell ref="AA43:AB43"/>
    <mergeCell ref="AC43:AH43"/>
    <mergeCell ref="AI43:AK43"/>
    <mergeCell ref="X40:Z40"/>
    <mergeCell ref="AL41:AM41"/>
    <mergeCell ref="X16:Z16"/>
    <mergeCell ref="AA17:AM17"/>
    <mergeCell ref="A10:G10"/>
    <mergeCell ref="X10:Y10"/>
    <mergeCell ref="L8:Y8"/>
    <mergeCell ref="L9:Y9"/>
    <mergeCell ref="AP10:AU10"/>
    <mergeCell ref="AL24:AM24"/>
    <mergeCell ref="H22:L22"/>
    <mergeCell ref="M22:O22"/>
    <mergeCell ref="Q22:U22"/>
    <mergeCell ref="V22:X22"/>
    <mergeCell ref="AJ10:AK10"/>
    <mergeCell ref="AG10:AI10"/>
    <mergeCell ref="Z10:AB10"/>
    <mergeCell ref="AC10:AD10"/>
    <mergeCell ref="AE10:AF10"/>
    <mergeCell ref="A11:H12"/>
    <mergeCell ref="AI24:AK24"/>
    <mergeCell ref="X24:AB24"/>
    <mergeCell ref="AC24:AC26"/>
    <mergeCell ref="AL10:AM10"/>
    <mergeCell ref="AI21:AK21"/>
    <mergeCell ref="AL21:AM21"/>
    <mergeCell ref="X25:Z26"/>
    <mergeCell ref="AA25:AB26"/>
    <mergeCell ref="A3:AM3"/>
    <mergeCell ref="A5:AM5"/>
    <mergeCell ref="O7:S7"/>
    <mergeCell ref="A8:C9"/>
    <mergeCell ref="H8:K8"/>
    <mergeCell ref="H9:K9"/>
    <mergeCell ref="Z8:AB9"/>
    <mergeCell ref="H7:N7"/>
    <mergeCell ref="T7:AM7"/>
    <mergeCell ref="A7:G7"/>
    <mergeCell ref="AC9:AG9"/>
    <mergeCell ref="AC8:AG8"/>
    <mergeCell ref="D9:G9"/>
    <mergeCell ref="D8:G8"/>
    <mergeCell ref="AH8:AM8"/>
    <mergeCell ref="AH9:AM9"/>
    <mergeCell ref="AI39:AK39"/>
    <mergeCell ref="AL39:AM39"/>
    <mergeCell ref="X17:Z17"/>
    <mergeCell ref="A19:AM19"/>
    <mergeCell ref="A27:G27"/>
    <mergeCell ref="M28:AM28"/>
    <mergeCell ref="M27:AM27"/>
    <mergeCell ref="H28:L28"/>
    <mergeCell ref="AA16:AM16"/>
    <mergeCell ref="AL25:AM25"/>
    <mergeCell ref="AI26:AK26"/>
    <mergeCell ref="AL26:AM26"/>
    <mergeCell ref="H27:L27"/>
    <mergeCell ref="AE22:AG22"/>
    <mergeCell ref="AI25:AK25"/>
    <mergeCell ref="AE21:AH21"/>
    <mergeCell ref="R10:W10"/>
    <mergeCell ref="H10:Q10"/>
    <mergeCell ref="AE39:AH39"/>
    <mergeCell ref="AI45:AK45"/>
    <mergeCell ref="AL45:AM45"/>
    <mergeCell ref="AL40:AM40"/>
    <mergeCell ref="M35:AM35"/>
    <mergeCell ref="H36:L36"/>
    <mergeCell ref="M36:AM36"/>
    <mergeCell ref="M37:AM37"/>
    <mergeCell ref="M29:AM29"/>
    <mergeCell ref="M30:AM30"/>
    <mergeCell ref="M31:AM31"/>
    <mergeCell ref="H37:L37"/>
    <mergeCell ref="H32:L32"/>
    <mergeCell ref="H33:L33"/>
    <mergeCell ref="H35:L35"/>
    <mergeCell ref="H34:L34"/>
    <mergeCell ref="M32:AM32"/>
    <mergeCell ref="M33:AM33"/>
    <mergeCell ref="M34:AM34"/>
    <mergeCell ref="H29:L29"/>
    <mergeCell ref="H30:L30"/>
    <mergeCell ref="H31:L31"/>
  </mergeCells>
  <phoneticPr fontId="3"/>
  <dataValidations count="3">
    <dataValidation imeMode="halfAlpha" allowBlank="1" showInputMessage="1" showErrorMessage="1" sqref="S24:V26 J24:N26 H7:N7 D9:G9 AC9:AG9 X10:Y10"/>
    <dataValidation type="list" allowBlank="1" showInputMessage="1" showErrorMessage="1" sqref="X16:Z17">
      <formula1>"○"</formula1>
    </dataValidation>
    <dataValidation type="list" allowBlank="1" showInputMessage="1" showErrorMessage="1" sqref="H10">
      <formula1>$CA$5:$CA$40</formula1>
    </dataValidation>
  </dataValidations>
  <printOptions horizontalCentered="1"/>
  <pageMargins left="0.55118110236220474" right="0.55118110236220474" top="0.82677165354330717" bottom="0.23622047244094491" header="0.51181102362204722" footer="0.35433070866141736"/>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計算用!$A$21:$A$67</xm:f>
          </x14:formula1>
          <xm:sqref>H9:K9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F62"/>
  <sheetViews>
    <sheetView showZeros="0" view="pageBreakPreview" topLeftCell="A55" zoomScale="130" zoomScaleNormal="160" zoomScaleSheetLayoutView="130" workbookViewId="0">
      <selection activeCell="X11" sqref="X11"/>
    </sheetView>
  </sheetViews>
  <sheetFormatPr defaultColWidth="2.25" defaultRowHeight="13.5"/>
  <cols>
    <col min="1" max="1" width="2.25" style="3" customWidth="1"/>
    <col min="2" max="7" width="2.25" style="3"/>
    <col min="8" max="19" width="2.5" style="3" bestFit="1" customWidth="1"/>
    <col min="20" max="40" width="2.25" style="3"/>
    <col min="41" max="47" width="2.25" style="3" hidden="1" customWidth="1"/>
    <col min="48" max="78" width="2.25" style="3"/>
    <col min="79" max="79" width="49.125" style="3" hidden="1" customWidth="1"/>
    <col min="80" max="84" width="8.125" style="3" hidden="1" customWidth="1"/>
    <col min="85" max="87" width="8.125" style="3" customWidth="1"/>
    <col min="88" max="16384" width="2.25" style="3"/>
  </cols>
  <sheetData>
    <row r="1" spans="1:84">
      <c r="A1" s="3" t="s">
        <v>167</v>
      </c>
    </row>
    <row r="2" spans="1:84" ht="3" customHeight="1"/>
    <row r="3" spans="1:84">
      <c r="A3" s="329" t="s">
        <v>229</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1"/>
      <c r="CA3" s="18"/>
      <c r="CB3" s="27" t="s">
        <v>80</v>
      </c>
      <c r="CC3" s="18"/>
      <c r="CD3" s="18"/>
      <c r="CE3" s="27" t="s">
        <v>83</v>
      </c>
      <c r="CF3" s="18"/>
    </row>
    <row r="4" spans="1:84" ht="4.5" customHeight="1">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CA4" s="18"/>
      <c r="CB4" s="27" t="s">
        <v>82</v>
      </c>
      <c r="CC4" s="27"/>
      <c r="CD4" s="27" t="s">
        <v>90</v>
      </c>
      <c r="CE4" s="27" t="s">
        <v>82</v>
      </c>
      <c r="CF4" s="18"/>
    </row>
    <row r="5" spans="1:84">
      <c r="A5" s="307" t="s">
        <v>95</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9"/>
      <c r="CA5" t="s">
        <v>27</v>
      </c>
      <c r="CB5" s="6">
        <v>892</v>
      </c>
      <c r="CC5" t="s">
        <v>78</v>
      </c>
      <c r="CD5"/>
      <c r="CE5" s="6">
        <v>200</v>
      </c>
      <c r="CF5" t="s">
        <v>78</v>
      </c>
    </row>
    <row r="6" spans="1:84" ht="4.5" customHeight="1">
      <c r="A6" s="234"/>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CA6" t="s">
        <v>28</v>
      </c>
      <c r="CB6" s="6">
        <v>1137</v>
      </c>
      <c r="CC6" t="s">
        <v>78</v>
      </c>
      <c r="CD6"/>
      <c r="CE6" s="6">
        <v>200</v>
      </c>
      <c r="CF6" t="s">
        <v>78</v>
      </c>
    </row>
    <row r="7" spans="1:84" ht="17.25" customHeight="1">
      <c r="A7" s="310" t="s">
        <v>43</v>
      </c>
      <c r="B7" s="311"/>
      <c r="C7" s="311"/>
      <c r="D7" s="311"/>
      <c r="E7" s="311"/>
      <c r="F7" s="311"/>
      <c r="G7" s="312"/>
      <c r="H7" s="340" t="s">
        <v>300</v>
      </c>
      <c r="I7" s="341"/>
      <c r="J7" s="341"/>
      <c r="K7" s="341"/>
      <c r="L7" s="341"/>
      <c r="M7" s="341"/>
      <c r="N7" s="342"/>
      <c r="O7" s="310" t="s">
        <v>96</v>
      </c>
      <c r="P7" s="311"/>
      <c r="Q7" s="311"/>
      <c r="R7" s="311"/>
      <c r="S7" s="312"/>
      <c r="T7" s="343" t="s">
        <v>283</v>
      </c>
      <c r="U7" s="344"/>
      <c r="V7" s="344"/>
      <c r="W7" s="344"/>
      <c r="X7" s="344"/>
      <c r="Y7" s="344"/>
      <c r="Z7" s="344"/>
      <c r="AA7" s="344"/>
      <c r="AB7" s="344"/>
      <c r="AC7" s="344"/>
      <c r="AD7" s="344"/>
      <c r="AE7" s="344"/>
      <c r="AF7" s="344"/>
      <c r="AG7" s="344"/>
      <c r="AH7" s="344"/>
      <c r="AI7" s="344"/>
      <c r="AJ7" s="344"/>
      <c r="AK7" s="344"/>
      <c r="AL7" s="344"/>
      <c r="AM7" s="345"/>
      <c r="CA7" t="s">
        <v>29</v>
      </c>
      <c r="CB7" s="6">
        <v>1480</v>
      </c>
      <c r="CC7" t="s">
        <v>78</v>
      </c>
      <c r="CD7"/>
      <c r="CE7" s="6">
        <v>200</v>
      </c>
      <c r="CF7" t="s">
        <v>78</v>
      </c>
    </row>
    <row r="8" spans="1:84">
      <c r="A8" s="332" t="s">
        <v>97</v>
      </c>
      <c r="B8" s="333"/>
      <c r="C8" s="334"/>
      <c r="D8" s="310" t="s">
        <v>239</v>
      </c>
      <c r="E8" s="311"/>
      <c r="F8" s="311"/>
      <c r="G8" s="312"/>
      <c r="H8" s="310" t="s">
        <v>98</v>
      </c>
      <c r="I8" s="311"/>
      <c r="J8" s="311"/>
      <c r="K8" s="312"/>
      <c r="L8" s="310" t="s">
        <v>99</v>
      </c>
      <c r="M8" s="311"/>
      <c r="N8" s="311"/>
      <c r="O8" s="311"/>
      <c r="P8" s="311"/>
      <c r="Q8" s="311"/>
      <c r="R8" s="311"/>
      <c r="S8" s="311"/>
      <c r="T8" s="311"/>
      <c r="U8" s="311"/>
      <c r="V8" s="311"/>
      <c r="W8" s="311"/>
      <c r="X8" s="311"/>
      <c r="Y8" s="312"/>
      <c r="Z8" s="332" t="s">
        <v>100</v>
      </c>
      <c r="AA8" s="333"/>
      <c r="AB8" s="334"/>
      <c r="AC8" s="310" t="s">
        <v>4</v>
      </c>
      <c r="AD8" s="311"/>
      <c r="AE8" s="311"/>
      <c r="AF8" s="311"/>
      <c r="AG8" s="311"/>
      <c r="AH8" s="350" t="s">
        <v>102</v>
      </c>
      <c r="AI8" s="351"/>
      <c r="AJ8" s="351"/>
      <c r="AK8" s="351"/>
      <c r="AL8" s="351"/>
      <c r="AM8" s="352"/>
      <c r="AV8" s="4"/>
      <c r="CA8" s="2" t="s">
        <v>42</v>
      </c>
      <c r="CB8" s="6">
        <v>384</v>
      </c>
      <c r="CC8" t="s">
        <v>78</v>
      </c>
      <c r="CD8"/>
      <c r="CE8" s="6">
        <v>200</v>
      </c>
      <c r="CF8" t="s">
        <v>78</v>
      </c>
    </row>
    <row r="9" spans="1:84" ht="17.25" customHeight="1">
      <c r="A9" s="335"/>
      <c r="B9" s="336"/>
      <c r="C9" s="266"/>
      <c r="D9" s="347" t="s">
        <v>284</v>
      </c>
      <c r="E9" s="348"/>
      <c r="F9" s="348"/>
      <c r="G9" s="349"/>
      <c r="H9" s="337" t="s">
        <v>115</v>
      </c>
      <c r="I9" s="338"/>
      <c r="J9" s="338"/>
      <c r="K9" s="339"/>
      <c r="L9" s="281" t="s">
        <v>285</v>
      </c>
      <c r="M9" s="282"/>
      <c r="N9" s="282"/>
      <c r="O9" s="282"/>
      <c r="P9" s="282"/>
      <c r="Q9" s="282"/>
      <c r="R9" s="282"/>
      <c r="S9" s="282"/>
      <c r="T9" s="282"/>
      <c r="U9" s="282"/>
      <c r="V9" s="282"/>
      <c r="W9" s="282"/>
      <c r="X9" s="282"/>
      <c r="Y9" s="346"/>
      <c r="Z9" s="335"/>
      <c r="AA9" s="336"/>
      <c r="AB9" s="266"/>
      <c r="AC9" s="281" t="s">
        <v>286</v>
      </c>
      <c r="AD9" s="282"/>
      <c r="AE9" s="282"/>
      <c r="AF9" s="282"/>
      <c r="AG9" s="346"/>
      <c r="AH9" s="353" t="s">
        <v>272</v>
      </c>
      <c r="AI9" s="354"/>
      <c r="AJ9" s="354"/>
      <c r="AK9" s="354"/>
      <c r="AL9" s="354"/>
      <c r="AM9" s="355"/>
      <c r="CA9" t="s">
        <v>5</v>
      </c>
      <c r="CB9" s="6">
        <v>375</v>
      </c>
      <c r="CC9" t="s">
        <v>78</v>
      </c>
      <c r="CD9"/>
      <c r="CE9" s="6">
        <v>200</v>
      </c>
      <c r="CF9" t="s">
        <v>78</v>
      </c>
    </row>
    <row r="10" spans="1:84" s="4" customFormat="1" ht="20.25" customHeight="1">
      <c r="A10" s="356" t="s">
        <v>249</v>
      </c>
      <c r="B10" s="357"/>
      <c r="C10" s="357"/>
      <c r="D10" s="357"/>
      <c r="E10" s="357"/>
      <c r="F10" s="357"/>
      <c r="G10" s="357"/>
      <c r="H10" s="275" t="s">
        <v>16</v>
      </c>
      <c r="I10" s="276"/>
      <c r="J10" s="276"/>
      <c r="K10" s="276"/>
      <c r="L10" s="276"/>
      <c r="M10" s="276"/>
      <c r="N10" s="276"/>
      <c r="O10" s="276"/>
      <c r="P10" s="276"/>
      <c r="Q10" s="277"/>
      <c r="R10" s="272" t="s">
        <v>250</v>
      </c>
      <c r="S10" s="273"/>
      <c r="T10" s="273"/>
      <c r="U10" s="273"/>
      <c r="V10" s="273"/>
      <c r="W10" s="274"/>
      <c r="X10" s="358">
        <v>51</v>
      </c>
      <c r="Y10" s="359"/>
      <c r="Z10" s="371" t="s">
        <v>76</v>
      </c>
      <c r="AA10" s="351"/>
      <c r="AB10" s="352"/>
      <c r="AC10" s="344">
        <v>80</v>
      </c>
      <c r="AD10" s="344"/>
      <c r="AE10" s="283" t="s">
        <v>44</v>
      </c>
      <c r="AF10" s="284"/>
      <c r="AG10" s="368" t="s">
        <v>149</v>
      </c>
      <c r="AH10" s="369"/>
      <c r="AI10" s="370"/>
      <c r="AJ10" s="344">
        <v>30</v>
      </c>
      <c r="AK10" s="344"/>
      <c r="AL10" s="283" t="s">
        <v>44</v>
      </c>
      <c r="AM10" s="284"/>
      <c r="AP10" s="360"/>
      <c r="AQ10" s="360"/>
      <c r="AR10" s="360"/>
      <c r="AS10" s="360"/>
      <c r="AT10" s="360"/>
      <c r="AU10" s="360"/>
      <c r="CA10" t="s">
        <v>30</v>
      </c>
      <c r="CB10" s="6">
        <v>939</v>
      </c>
      <c r="CC10" t="s">
        <v>78</v>
      </c>
      <c r="CD10"/>
      <c r="CE10" s="6">
        <v>200</v>
      </c>
      <c r="CF10" t="s">
        <v>78</v>
      </c>
    </row>
    <row r="11" spans="1:84" s="4" customFormat="1" ht="18" customHeight="1">
      <c r="A11" s="372" t="s">
        <v>24</v>
      </c>
      <c r="B11" s="373"/>
      <c r="C11" s="373"/>
      <c r="D11" s="373"/>
      <c r="E11" s="373"/>
      <c r="F11" s="373"/>
      <c r="G11" s="373"/>
      <c r="H11" s="374"/>
      <c r="I11" s="9"/>
      <c r="J11" s="51" t="s">
        <v>54</v>
      </c>
      <c r="K11" s="52"/>
      <c r="L11" s="53"/>
      <c r="M11" s="53"/>
      <c r="N11" s="53"/>
      <c r="O11" s="53"/>
      <c r="P11" s="53"/>
      <c r="Q11" s="53"/>
      <c r="R11" s="53"/>
      <c r="S11" s="53"/>
      <c r="T11" s="53"/>
      <c r="U11" s="53"/>
      <c r="V11" s="53"/>
      <c r="W11" s="53"/>
      <c r="X11" s="53"/>
      <c r="Y11" s="9"/>
      <c r="Z11" s="51" t="s">
        <v>85</v>
      </c>
      <c r="AA11" s="52"/>
      <c r="AB11" s="53"/>
      <c r="AC11" s="53"/>
      <c r="AD11" s="53"/>
      <c r="AE11" s="53"/>
      <c r="AF11" s="53"/>
      <c r="AG11" s="53"/>
      <c r="AH11" s="53"/>
      <c r="AI11" s="53"/>
      <c r="AJ11" s="53"/>
      <c r="AK11" s="53"/>
      <c r="AL11" s="53"/>
      <c r="AM11" s="57"/>
      <c r="CA11" t="s">
        <v>31</v>
      </c>
      <c r="CB11" s="6">
        <v>1181</v>
      </c>
      <c r="CC11" t="s">
        <v>78</v>
      </c>
      <c r="CD11"/>
      <c r="CE11" s="6">
        <v>200</v>
      </c>
      <c r="CF11" t="s">
        <v>78</v>
      </c>
    </row>
    <row r="12" spans="1:84" s="4" customFormat="1" ht="18" customHeight="1">
      <c r="A12" s="375"/>
      <c r="B12" s="376"/>
      <c r="C12" s="376"/>
      <c r="D12" s="376"/>
      <c r="E12" s="376"/>
      <c r="F12" s="376"/>
      <c r="G12" s="376"/>
      <c r="H12" s="377"/>
      <c r="I12" s="16"/>
      <c r="J12" s="54" t="s">
        <v>89</v>
      </c>
      <c r="K12" s="55"/>
      <c r="L12" s="56"/>
      <c r="M12" s="56"/>
      <c r="N12" s="56"/>
      <c r="O12" s="56"/>
      <c r="P12" s="56"/>
      <c r="Q12" s="56"/>
      <c r="R12" s="56"/>
      <c r="S12" s="56"/>
      <c r="T12" s="56"/>
      <c r="U12" s="55"/>
      <c r="V12" s="56"/>
      <c r="W12" s="56"/>
      <c r="X12" s="56"/>
      <c r="Y12" s="8"/>
      <c r="Z12" s="58" t="s">
        <v>88</v>
      </c>
      <c r="AA12" s="55"/>
      <c r="AB12" s="56"/>
      <c r="AC12" s="56"/>
      <c r="AD12" s="56"/>
      <c r="AE12" s="56"/>
      <c r="AF12" s="56"/>
      <c r="AG12" s="56"/>
      <c r="AH12" s="56"/>
      <c r="AI12" s="56"/>
      <c r="AJ12" s="56"/>
      <c r="AK12" s="56"/>
      <c r="AL12" s="56"/>
      <c r="AM12" s="59"/>
      <c r="CA12" t="s">
        <v>32</v>
      </c>
      <c r="CB12" s="6">
        <v>1885</v>
      </c>
      <c r="CC12" t="s">
        <v>78</v>
      </c>
      <c r="CD12"/>
      <c r="CE12" s="6">
        <v>200</v>
      </c>
      <c r="CF12" t="s">
        <v>78</v>
      </c>
    </row>
    <row r="13" spans="1:84" s="4" customFormat="1" ht="6" customHeight="1">
      <c r="A13" s="160"/>
      <c r="B13" s="160"/>
      <c r="C13" s="160"/>
      <c r="D13" s="160"/>
      <c r="E13" s="160"/>
      <c r="F13" s="160"/>
      <c r="G13" s="160"/>
      <c r="H13" s="160"/>
      <c r="I13" s="161"/>
      <c r="J13" s="162"/>
      <c r="K13" s="161"/>
      <c r="L13" s="234"/>
      <c r="M13" s="234"/>
      <c r="N13" s="234"/>
      <c r="O13" s="234"/>
      <c r="P13" s="234"/>
      <c r="Q13" s="234"/>
      <c r="R13" s="234"/>
      <c r="S13" s="234"/>
      <c r="T13" s="234"/>
      <c r="U13" s="161"/>
      <c r="V13" s="234"/>
      <c r="W13" s="234"/>
      <c r="X13" s="234"/>
      <c r="Y13" s="162"/>
      <c r="Z13" s="225"/>
      <c r="AA13" s="161"/>
      <c r="AB13" s="234"/>
      <c r="AC13" s="234"/>
      <c r="AD13" s="234"/>
      <c r="AE13" s="234"/>
      <c r="AF13" s="234"/>
      <c r="AG13" s="234"/>
      <c r="AH13" s="234"/>
      <c r="AI13" s="234"/>
      <c r="AJ13" s="234"/>
      <c r="AK13" s="234"/>
      <c r="AL13" s="234"/>
      <c r="AM13" s="234"/>
      <c r="CA13" t="s">
        <v>26</v>
      </c>
      <c r="CB13" s="6">
        <f>CD13*個票2!$AC$10</f>
        <v>3520</v>
      </c>
      <c r="CC13" t="s">
        <v>79</v>
      </c>
      <c r="CD13">
        <v>44</v>
      </c>
      <c r="CE13" s="6">
        <v>200</v>
      </c>
      <c r="CF13" t="s">
        <v>78</v>
      </c>
    </row>
    <row r="14" spans="1:84" s="4" customFormat="1">
      <c r="A14" s="307" t="s">
        <v>129</v>
      </c>
      <c r="B14" s="308"/>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9"/>
      <c r="CA14" t="s">
        <v>22</v>
      </c>
      <c r="CB14" s="6">
        <f>CD14*個票2!$AC$10</f>
        <v>3520</v>
      </c>
      <c r="CC14" t="s">
        <v>79</v>
      </c>
      <c r="CD14">
        <v>44</v>
      </c>
      <c r="CE14" s="6">
        <v>200</v>
      </c>
      <c r="CF14" t="s">
        <v>78</v>
      </c>
    </row>
    <row r="15" spans="1:84" s="4" customFormat="1" ht="3" customHeight="1">
      <c r="A15" s="65"/>
      <c r="B15" s="65"/>
      <c r="C15" s="65"/>
      <c r="D15" s="65"/>
      <c r="E15" s="65"/>
      <c r="F15" s="65"/>
      <c r="G15" s="65"/>
      <c r="H15" s="65"/>
      <c r="I15" s="62"/>
      <c r="J15" s="66"/>
      <c r="K15" s="61"/>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CA15" t="s">
        <v>6</v>
      </c>
      <c r="CB15" s="6">
        <v>534</v>
      </c>
      <c r="CC15" t="s">
        <v>78</v>
      </c>
      <c r="CD15"/>
      <c r="CE15" s="6">
        <v>200</v>
      </c>
      <c r="CF15" t="s">
        <v>78</v>
      </c>
    </row>
    <row r="16" spans="1:84" s="4" customFormat="1" ht="18" customHeight="1">
      <c r="A16" s="226" t="s">
        <v>188</v>
      </c>
      <c r="B16" s="227"/>
      <c r="C16" s="227"/>
      <c r="D16" s="227"/>
      <c r="E16" s="227"/>
      <c r="F16" s="227"/>
      <c r="G16" s="227"/>
      <c r="H16" s="227"/>
      <c r="I16" s="227"/>
      <c r="J16" s="227"/>
      <c r="K16" s="227"/>
      <c r="L16" s="227"/>
      <c r="M16" s="227"/>
      <c r="N16" s="227"/>
      <c r="O16" s="227"/>
      <c r="P16" s="227"/>
      <c r="Q16" s="227"/>
      <c r="R16" s="227"/>
      <c r="S16" s="228"/>
      <c r="T16" s="33"/>
      <c r="U16" s="33"/>
      <c r="V16" s="33"/>
      <c r="W16" s="175"/>
      <c r="X16" s="304" t="s">
        <v>273</v>
      </c>
      <c r="Y16" s="305"/>
      <c r="Z16" s="306"/>
      <c r="AA16" s="317" t="s">
        <v>189</v>
      </c>
      <c r="AB16" s="318"/>
      <c r="AC16" s="318"/>
      <c r="AD16" s="318"/>
      <c r="AE16" s="318"/>
      <c r="AF16" s="318"/>
      <c r="AG16" s="318"/>
      <c r="AH16" s="318"/>
      <c r="AI16" s="318"/>
      <c r="AJ16" s="318"/>
      <c r="AK16" s="318"/>
      <c r="AL16" s="318"/>
      <c r="AM16" s="318"/>
      <c r="CA16" t="s">
        <v>7</v>
      </c>
      <c r="CB16" s="6">
        <v>564</v>
      </c>
      <c r="CC16" t="s">
        <v>78</v>
      </c>
      <c r="CD16"/>
      <c r="CE16" s="6">
        <v>200</v>
      </c>
      <c r="CF16" t="s">
        <v>78</v>
      </c>
    </row>
    <row r="17" spans="1:84" s="4" customFormat="1" ht="18" customHeight="1">
      <c r="A17" s="226" t="s">
        <v>143</v>
      </c>
      <c r="B17" s="227"/>
      <c r="C17" s="227"/>
      <c r="D17" s="227"/>
      <c r="E17" s="227"/>
      <c r="F17" s="227"/>
      <c r="G17" s="227"/>
      <c r="H17" s="227"/>
      <c r="I17" s="227"/>
      <c r="J17" s="227"/>
      <c r="K17" s="227"/>
      <c r="L17" s="227"/>
      <c r="M17" s="227"/>
      <c r="N17" s="227"/>
      <c r="O17" s="227"/>
      <c r="P17" s="227"/>
      <c r="Q17" s="227"/>
      <c r="R17" s="227"/>
      <c r="S17" s="227"/>
      <c r="T17" s="176"/>
      <c r="U17" s="176"/>
      <c r="V17" s="176"/>
      <c r="W17" s="177"/>
      <c r="X17" s="304" t="s">
        <v>273</v>
      </c>
      <c r="Y17" s="305"/>
      <c r="Z17" s="306"/>
      <c r="AA17" s="317" t="s">
        <v>242</v>
      </c>
      <c r="AB17" s="318"/>
      <c r="AC17" s="318"/>
      <c r="AD17" s="318"/>
      <c r="AE17" s="318"/>
      <c r="AF17" s="318"/>
      <c r="AG17" s="318"/>
      <c r="AH17" s="318"/>
      <c r="AI17" s="318"/>
      <c r="AJ17" s="318"/>
      <c r="AK17" s="318"/>
      <c r="AL17" s="318"/>
      <c r="AM17" s="318"/>
      <c r="CA17" t="s">
        <v>8</v>
      </c>
      <c r="CB17" s="6">
        <v>518</v>
      </c>
      <c r="CC17" t="s">
        <v>78</v>
      </c>
      <c r="CD17"/>
      <c r="CE17" s="6">
        <v>200</v>
      </c>
      <c r="CF17" t="s">
        <v>78</v>
      </c>
    </row>
    <row r="18" spans="1:84" s="4" customFormat="1" ht="6" customHeight="1">
      <c r="A18" s="65"/>
      <c r="B18" s="65"/>
      <c r="C18" s="65"/>
      <c r="D18" s="65"/>
      <c r="E18" s="65"/>
      <c r="F18" s="65"/>
      <c r="G18" s="65"/>
      <c r="H18" s="65"/>
      <c r="I18" s="62"/>
      <c r="J18" s="66"/>
      <c r="K18" s="61"/>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CA18" t="s">
        <v>9</v>
      </c>
      <c r="CB18" s="6">
        <v>227</v>
      </c>
      <c r="CC18" t="s">
        <v>78</v>
      </c>
      <c r="CD18"/>
      <c r="CE18" s="6">
        <v>200</v>
      </c>
      <c r="CF18" t="s">
        <v>78</v>
      </c>
    </row>
    <row r="19" spans="1:84" s="4" customFormat="1">
      <c r="A19" s="307" t="s">
        <v>130</v>
      </c>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9"/>
      <c r="CA19" t="s">
        <v>10</v>
      </c>
      <c r="CB19" s="6">
        <v>508</v>
      </c>
      <c r="CC19" t="s">
        <v>78</v>
      </c>
      <c r="CD19"/>
      <c r="CE19" s="6">
        <v>200</v>
      </c>
      <c r="CF19" t="s">
        <v>78</v>
      </c>
    </row>
    <row r="20" spans="1:84" s="4" customFormat="1" ht="3" customHeight="1" thickBot="1">
      <c r="A20" s="65"/>
      <c r="B20" s="65"/>
      <c r="C20" s="65"/>
      <c r="D20" s="65"/>
      <c r="E20" s="65"/>
      <c r="F20" s="65"/>
      <c r="G20" s="65"/>
      <c r="H20" s="65"/>
      <c r="I20" s="62"/>
      <c r="J20" s="66"/>
      <c r="K20" s="61"/>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CA20" t="s">
        <v>11</v>
      </c>
      <c r="CB20" s="6">
        <v>204</v>
      </c>
      <c r="CC20" t="s">
        <v>78</v>
      </c>
      <c r="CD20"/>
      <c r="CE20" s="6">
        <v>200</v>
      </c>
      <c r="CF20" t="s">
        <v>78</v>
      </c>
    </row>
    <row r="21" spans="1:84" s="4" customFormat="1" ht="19.5" customHeight="1" thickBot="1">
      <c r="A21" s="67" t="s">
        <v>53</v>
      </c>
      <c r="B21" s="65"/>
      <c r="C21" s="65"/>
      <c r="D21" s="65"/>
      <c r="E21" s="65"/>
      <c r="F21" s="65"/>
      <c r="G21" s="65"/>
      <c r="H21" s="65"/>
      <c r="I21" s="145" t="s">
        <v>165</v>
      </c>
      <c r="J21" s="66"/>
      <c r="K21" s="61"/>
      <c r="L21" s="63"/>
      <c r="M21" s="63"/>
      <c r="N21" s="63"/>
      <c r="O21" s="63"/>
      <c r="P21" s="63"/>
      <c r="Q21" s="63"/>
      <c r="R21" s="63"/>
      <c r="S21" s="63"/>
      <c r="T21" s="63"/>
      <c r="U21" s="63"/>
      <c r="V21" s="63"/>
      <c r="W21" s="63"/>
      <c r="X21" s="63"/>
      <c r="Y21" s="63"/>
      <c r="Z21" s="63"/>
      <c r="AA21" s="63"/>
      <c r="AB21" s="63"/>
      <c r="AC21" s="63"/>
      <c r="AD21" s="63"/>
      <c r="AE21" s="278" t="s">
        <v>145</v>
      </c>
      <c r="AF21" s="279"/>
      <c r="AG21" s="279"/>
      <c r="AH21" s="280"/>
      <c r="AI21" s="384">
        <f>(20*M22+5*V22)*10+AE22</f>
        <v>206</v>
      </c>
      <c r="AJ21" s="385"/>
      <c r="AK21" s="385"/>
      <c r="AL21" s="302" t="s">
        <v>41</v>
      </c>
      <c r="AM21" s="303"/>
      <c r="CA21" t="s">
        <v>12</v>
      </c>
      <c r="CB21" s="6">
        <v>148</v>
      </c>
      <c r="CC21" t="s">
        <v>78</v>
      </c>
      <c r="CD21"/>
      <c r="CE21" s="6">
        <v>200</v>
      </c>
      <c r="CF21" t="s">
        <v>78</v>
      </c>
    </row>
    <row r="22" spans="1:84" s="4" customFormat="1" ht="19.5" customHeight="1">
      <c r="A22" s="224" t="s">
        <v>72</v>
      </c>
      <c r="B22" s="33"/>
      <c r="C22" s="34"/>
      <c r="D22" s="34"/>
      <c r="E22" s="34"/>
      <c r="F22" s="34"/>
      <c r="G22" s="35"/>
      <c r="H22" s="361" t="s">
        <v>73</v>
      </c>
      <c r="I22" s="362"/>
      <c r="J22" s="362"/>
      <c r="K22" s="362"/>
      <c r="L22" s="363"/>
      <c r="M22" s="364">
        <f>COUNTIFS(職員表!$H$6:$H$85,$H$7,職員表!$O$6:$O$85,20,職員表!$I$6:$I$85,個票2!$X$10)</f>
        <v>1</v>
      </c>
      <c r="N22" s="364"/>
      <c r="O22" s="364"/>
      <c r="P22" s="28" t="s">
        <v>44</v>
      </c>
      <c r="Q22" s="365" t="s">
        <v>75</v>
      </c>
      <c r="R22" s="366"/>
      <c r="S22" s="366"/>
      <c r="T22" s="366"/>
      <c r="U22" s="367"/>
      <c r="V22" s="364">
        <f>COUNTIFS(職員表!$H$6:$H$85,$H$7,職員表!$O$6:$O$85,5,職員表!$I$6:$I$85,個票2!$X$10)</f>
        <v>0</v>
      </c>
      <c r="W22" s="364"/>
      <c r="X22" s="364"/>
      <c r="Y22" s="75" t="s">
        <v>44</v>
      </c>
      <c r="Z22" s="226" t="s">
        <v>166</v>
      </c>
      <c r="AA22" s="227"/>
      <c r="AB22" s="227"/>
      <c r="AC22" s="227"/>
      <c r="AD22" s="228"/>
      <c r="AE22" s="325">
        <v>6</v>
      </c>
      <c r="AF22" s="326"/>
      <c r="AG22" s="326"/>
      <c r="AH22" s="164" t="s">
        <v>183</v>
      </c>
      <c r="AI22" s="164"/>
      <c r="AJ22" s="146"/>
      <c r="AK22" s="56"/>
      <c r="AL22" s="56"/>
      <c r="AM22" s="59"/>
      <c r="AO22" s="4" t="str">
        <f>IF(M22=0,,"有")</f>
        <v>有</v>
      </c>
      <c r="CA22" t="s">
        <v>13</v>
      </c>
      <c r="CB22" s="6">
        <v>148</v>
      </c>
      <c r="CC22" t="s">
        <v>78</v>
      </c>
      <c r="CD22"/>
      <c r="CE22" s="6">
        <v>200</v>
      </c>
      <c r="CF22" t="s">
        <v>78</v>
      </c>
    </row>
    <row r="23" spans="1:84" s="4" customFormat="1" ht="6" customHeight="1" thickBot="1">
      <c r="A23" s="65"/>
      <c r="B23" s="65"/>
      <c r="C23" s="65"/>
      <c r="D23" s="65"/>
      <c r="E23" s="65"/>
      <c r="F23" s="65"/>
      <c r="G23" s="65"/>
      <c r="H23" s="65"/>
      <c r="I23" s="62"/>
      <c r="J23" s="66"/>
      <c r="K23" s="61"/>
      <c r="L23" s="63"/>
      <c r="M23" s="63"/>
      <c r="N23" s="63"/>
      <c r="O23" s="63"/>
      <c r="P23" s="63"/>
      <c r="Q23" s="63"/>
      <c r="R23" s="63"/>
      <c r="S23" s="63"/>
      <c r="T23" s="63"/>
      <c r="U23" s="63"/>
      <c r="V23" s="63"/>
      <c r="W23" s="63"/>
      <c r="X23" s="234"/>
      <c r="Y23" s="234"/>
      <c r="Z23" s="234"/>
      <c r="AA23" s="234"/>
      <c r="AB23" s="234"/>
      <c r="AC23" s="234"/>
      <c r="AD23" s="53"/>
      <c r="AE23" s="63"/>
      <c r="AF23" s="63"/>
      <c r="AG23" s="63"/>
      <c r="AH23" s="63"/>
      <c r="AI23" s="63"/>
      <c r="AJ23" s="63"/>
      <c r="AK23" s="63"/>
      <c r="AL23" s="63"/>
      <c r="AM23" s="63"/>
      <c r="CA23" s="12" t="s">
        <v>49</v>
      </c>
      <c r="CB23" s="6">
        <v>33</v>
      </c>
      <c r="CC23" t="s">
        <v>78</v>
      </c>
      <c r="CD23"/>
      <c r="CE23" s="6">
        <v>200</v>
      </c>
      <c r="CF23" t="s">
        <v>78</v>
      </c>
    </row>
    <row r="24" spans="1:84" ht="19.5" customHeight="1" thickBot="1">
      <c r="A24" s="68" t="s">
        <v>84</v>
      </c>
      <c r="B24" s="65"/>
      <c r="C24" s="233"/>
      <c r="D24" s="65"/>
      <c r="E24" s="69"/>
      <c r="F24" s="65"/>
      <c r="G24" s="65"/>
      <c r="H24" s="65"/>
      <c r="I24" s="65"/>
      <c r="J24" s="70"/>
      <c r="K24" s="70"/>
      <c r="L24" s="70"/>
      <c r="M24" s="70"/>
      <c r="N24" s="70"/>
      <c r="O24" s="71"/>
      <c r="P24" s="72"/>
      <c r="Q24" s="73"/>
      <c r="R24" s="73"/>
      <c r="S24" s="70"/>
      <c r="T24" s="66"/>
      <c r="U24" s="70"/>
      <c r="V24" s="70"/>
      <c r="W24" s="233"/>
      <c r="X24" s="380" t="s">
        <v>147</v>
      </c>
      <c r="Y24" s="381"/>
      <c r="Z24" s="381"/>
      <c r="AA24" s="381"/>
      <c r="AB24" s="382"/>
      <c r="AC24" s="383" t="s">
        <v>144</v>
      </c>
      <c r="AD24" s="106" t="s">
        <v>91</v>
      </c>
      <c r="AE24" s="107"/>
      <c r="AF24" s="107"/>
      <c r="AG24" s="108"/>
      <c r="AH24" s="107"/>
      <c r="AI24" s="378">
        <f>MIN(X25,ROUNDDOWN(H37/1000,0))</f>
        <v>265</v>
      </c>
      <c r="AJ24" s="379"/>
      <c r="AK24" s="379"/>
      <c r="AL24" s="302" t="s">
        <v>41</v>
      </c>
      <c r="AM24" s="303"/>
      <c r="CA24" t="s">
        <v>14</v>
      </c>
      <c r="CB24" s="6">
        <v>475</v>
      </c>
      <c r="CC24" t="s">
        <v>78</v>
      </c>
      <c r="CD24"/>
      <c r="CE24" s="6">
        <v>200</v>
      </c>
      <c r="CF24" t="s">
        <v>78</v>
      </c>
    </row>
    <row r="25" spans="1:84" ht="14.25" thickBot="1">
      <c r="A25" s="68"/>
      <c r="B25" s="65"/>
      <c r="C25" s="233"/>
      <c r="D25" s="65"/>
      <c r="E25" s="69"/>
      <c r="F25" s="65"/>
      <c r="G25" s="65"/>
      <c r="H25" s="65"/>
      <c r="I25" s="65"/>
      <c r="J25" s="70"/>
      <c r="K25" s="70"/>
      <c r="L25" s="70"/>
      <c r="M25" s="70"/>
      <c r="N25" s="70"/>
      <c r="O25" s="71"/>
      <c r="P25" s="72"/>
      <c r="Q25" s="73"/>
      <c r="R25" s="73"/>
      <c r="S25" s="70"/>
      <c r="T25" s="66"/>
      <c r="U25" s="70"/>
      <c r="V25" s="70"/>
      <c r="W25" s="74"/>
      <c r="X25" s="386">
        <f>IFERROR(VLOOKUP(H10,個票2!CA5:CB39,2,FALSE),"")</f>
        <v>3040</v>
      </c>
      <c r="Y25" s="387"/>
      <c r="Z25" s="387"/>
      <c r="AA25" s="388" t="s">
        <v>41</v>
      </c>
      <c r="AB25" s="389"/>
      <c r="AC25" s="383"/>
      <c r="AD25" s="231" t="s">
        <v>58</v>
      </c>
      <c r="AE25" s="109"/>
      <c r="AF25" s="109"/>
      <c r="AG25" s="109"/>
      <c r="AH25" s="111"/>
      <c r="AI25" s="327">
        <v>0</v>
      </c>
      <c r="AJ25" s="328"/>
      <c r="AK25" s="328"/>
      <c r="AL25" s="319" t="s">
        <v>41</v>
      </c>
      <c r="AM25" s="320"/>
      <c r="AV25" s="4"/>
      <c r="AX25" s="208" t="str">
        <f>IF(X25&gt;=AI26,"○","！（補助上限額を超過しています）")</f>
        <v>○</v>
      </c>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210"/>
      <c r="CA25" t="s">
        <v>15</v>
      </c>
      <c r="CB25" s="6">
        <v>638</v>
      </c>
      <c r="CC25" t="s">
        <v>78</v>
      </c>
      <c r="CD25"/>
      <c r="CE25" s="6">
        <v>200</v>
      </c>
      <c r="CF25" t="s">
        <v>78</v>
      </c>
    </row>
    <row r="26" spans="1:84" ht="15" customHeight="1">
      <c r="A26" s="233" t="s">
        <v>131</v>
      </c>
      <c r="B26" s="65"/>
      <c r="C26" s="233"/>
      <c r="D26" s="65"/>
      <c r="E26" s="69"/>
      <c r="F26" s="65"/>
      <c r="G26" s="65"/>
      <c r="H26" s="65"/>
      <c r="I26" s="65"/>
      <c r="J26" s="70"/>
      <c r="K26" s="70"/>
      <c r="L26" s="70"/>
      <c r="M26" s="70"/>
      <c r="N26" s="70"/>
      <c r="O26" s="71"/>
      <c r="P26" s="72"/>
      <c r="Q26" s="73"/>
      <c r="R26" s="73"/>
      <c r="S26" s="70"/>
      <c r="T26" s="66"/>
      <c r="U26" s="70"/>
      <c r="V26" s="70"/>
      <c r="W26" s="74"/>
      <c r="X26" s="386"/>
      <c r="Y26" s="387"/>
      <c r="Z26" s="387"/>
      <c r="AA26" s="388"/>
      <c r="AB26" s="389"/>
      <c r="AC26" s="383"/>
      <c r="AD26" s="229" t="s">
        <v>59</v>
      </c>
      <c r="AE26" s="110"/>
      <c r="AF26" s="110"/>
      <c r="AG26" s="110"/>
      <c r="AH26" s="223"/>
      <c r="AI26" s="321">
        <f>SUM(AI24:AK25)</f>
        <v>265</v>
      </c>
      <c r="AJ26" s="322"/>
      <c r="AK26" s="322"/>
      <c r="AL26" s="323" t="s">
        <v>41</v>
      </c>
      <c r="AM26" s="324"/>
      <c r="CA26" t="s">
        <v>16</v>
      </c>
      <c r="CB26" s="6">
        <f>CD26*個票2!$AC$10</f>
        <v>3040</v>
      </c>
      <c r="CC26" t="s">
        <v>79</v>
      </c>
      <c r="CD26" s="6">
        <v>38</v>
      </c>
      <c r="CE26" s="6" t="s">
        <v>81</v>
      </c>
      <c r="CF26" s="6"/>
    </row>
    <row r="27" spans="1:84" ht="15" customHeight="1">
      <c r="A27" s="310" t="s">
        <v>132</v>
      </c>
      <c r="B27" s="311"/>
      <c r="C27" s="311"/>
      <c r="D27" s="311"/>
      <c r="E27" s="311"/>
      <c r="F27" s="311"/>
      <c r="G27" s="312"/>
      <c r="H27" s="311" t="s">
        <v>133</v>
      </c>
      <c r="I27" s="311"/>
      <c r="J27" s="311"/>
      <c r="K27" s="311"/>
      <c r="L27" s="311"/>
      <c r="M27" s="310" t="s">
        <v>25</v>
      </c>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2"/>
      <c r="CA27" t="s">
        <v>17</v>
      </c>
      <c r="CB27" s="6">
        <f>CD27*個票2!$AC$10</f>
        <v>3200</v>
      </c>
      <c r="CC27" t="s">
        <v>79</v>
      </c>
      <c r="CD27" s="6">
        <v>40</v>
      </c>
      <c r="CE27" s="6" t="s">
        <v>81</v>
      </c>
      <c r="CF27" s="6"/>
    </row>
    <row r="28" spans="1:84" ht="15" customHeight="1">
      <c r="A28" s="140" t="s">
        <v>134</v>
      </c>
      <c r="B28" s="141"/>
      <c r="C28" s="141"/>
      <c r="D28" s="141"/>
      <c r="E28" s="142"/>
      <c r="F28" s="142"/>
      <c r="G28" s="143"/>
      <c r="H28" s="316"/>
      <c r="I28" s="316"/>
      <c r="J28" s="316"/>
      <c r="K28" s="316"/>
      <c r="L28" s="316"/>
      <c r="M28" s="313"/>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5"/>
      <c r="CA28" t="s">
        <v>18</v>
      </c>
      <c r="CB28" s="6">
        <f>CD28*個票2!$AC$10</f>
        <v>3040</v>
      </c>
      <c r="CC28" t="s">
        <v>79</v>
      </c>
      <c r="CD28" s="6">
        <v>38</v>
      </c>
      <c r="CE28" s="6" t="s">
        <v>81</v>
      </c>
      <c r="CF28" s="6"/>
    </row>
    <row r="29" spans="1:84" ht="15" customHeight="1">
      <c r="A29" s="76" t="s">
        <v>135</v>
      </c>
      <c r="B29" s="77"/>
      <c r="C29" s="77"/>
      <c r="D29" s="77"/>
      <c r="E29" s="78"/>
      <c r="F29" s="78"/>
      <c r="G29" s="79"/>
      <c r="H29" s="299"/>
      <c r="I29" s="299"/>
      <c r="J29" s="299"/>
      <c r="K29" s="299"/>
      <c r="L29" s="299"/>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9"/>
      <c r="CA29" t="s">
        <v>19</v>
      </c>
      <c r="CB29" s="6">
        <f>CD29*個票2!$AC$10</f>
        <v>3840</v>
      </c>
      <c r="CC29" t="s">
        <v>79</v>
      </c>
      <c r="CD29" s="6">
        <v>48</v>
      </c>
      <c r="CE29" s="6" t="s">
        <v>81</v>
      </c>
      <c r="CF29" s="6"/>
    </row>
    <row r="30" spans="1:84" ht="15" customHeight="1">
      <c r="A30" s="76" t="s">
        <v>136</v>
      </c>
      <c r="B30" s="77"/>
      <c r="C30" s="77"/>
      <c r="D30" s="77"/>
      <c r="E30" s="78"/>
      <c r="F30" s="78"/>
      <c r="G30" s="79"/>
      <c r="H30" s="299"/>
      <c r="I30" s="299"/>
      <c r="J30" s="299"/>
      <c r="K30" s="299"/>
      <c r="L30" s="299"/>
      <c r="M30" s="287"/>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9"/>
      <c r="CA30" t="s">
        <v>20</v>
      </c>
      <c r="CB30" s="6">
        <f>CD30*個票2!$AC$10</f>
        <v>3440</v>
      </c>
      <c r="CC30" t="s">
        <v>79</v>
      </c>
      <c r="CD30" s="6">
        <v>43</v>
      </c>
      <c r="CE30" s="6" t="s">
        <v>81</v>
      </c>
      <c r="CF30" s="6"/>
    </row>
    <row r="31" spans="1:84" ht="15" customHeight="1">
      <c r="A31" s="76" t="s">
        <v>137</v>
      </c>
      <c r="B31" s="77"/>
      <c r="C31" s="77"/>
      <c r="D31" s="77"/>
      <c r="E31" s="78"/>
      <c r="F31" s="78"/>
      <c r="G31" s="79"/>
      <c r="H31" s="299"/>
      <c r="I31" s="299"/>
      <c r="J31" s="299"/>
      <c r="K31" s="299"/>
      <c r="L31" s="299"/>
      <c r="M31" s="287"/>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9"/>
      <c r="CA31" t="s">
        <v>21</v>
      </c>
      <c r="CB31" s="6">
        <f>CD31*個票2!$AC$10</f>
        <v>2880</v>
      </c>
      <c r="CC31" t="s">
        <v>79</v>
      </c>
      <c r="CD31" s="6">
        <v>36</v>
      </c>
      <c r="CE31" s="6" t="s">
        <v>81</v>
      </c>
      <c r="CF31" s="6"/>
    </row>
    <row r="32" spans="1:84" ht="15" customHeight="1">
      <c r="A32" s="76" t="s">
        <v>138</v>
      </c>
      <c r="B32" s="77"/>
      <c r="C32" s="77"/>
      <c r="D32" s="77"/>
      <c r="E32" s="78"/>
      <c r="F32" s="78"/>
      <c r="G32" s="79"/>
      <c r="H32" s="299">
        <v>115000</v>
      </c>
      <c r="I32" s="299"/>
      <c r="J32" s="299"/>
      <c r="K32" s="299"/>
      <c r="L32" s="299"/>
      <c r="M32" s="287" t="s">
        <v>277</v>
      </c>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9"/>
      <c r="CA32" t="s">
        <v>33</v>
      </c>
      <c r="CB32" s="6">
        <f>CD32*個票2!$AC$10</f>
        <v>2960</v>
      </c>
      <c r="CC32" t="s">
        <v>79</v>
      </c>
      <c r="CD32" s="6">
        <v>37</v>
      </c>
      <c r="CE32" s="6" t="s">
        <v>81</v>
      </c>
      <c r="CF32" s="6"/>
    </row>
    <row r="33" spans="1:84" ht="15" customHeight="1">
      <c r="A33" s="76" t="s">
        <v>139</v>
      </c>
      <c r="B33" s="77"/>
      <c r="C33" s="77"/>
      <c r="D33" s="77"/>
      <c r="E33" s="78"/>
      <c r="F33" s="78"/>
      <c r="G33" s="79"/>
      <c r="H33" s="299"/>
      <c r="I33" s="299"/>
      <c r="J33" s="299"/>
      <c r="K33" s="299"/>
      <c r="L33" s="299"/>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c r="AV33" s="4"/>
      <c r="CA33" t="s">
        <v>34</v>
      </c>
      <c r="CB33" s="6">
        <f>CD33*個票2!$AC$10</f>
        <v>2800</v>
      </c>
      <c r="CC33" t="s">
        <v>79</v>
      </c>
      <c r="CD33" s="6">
        <v>35</v>
      </c>
      <c r="CE33" s="6" t="s">
        <v>81</v>
      </c>
      <c r="CF33" s="6"/>
    </row>
    <row r="34" spans="1:84" ht="15" customHeight="1">
      <c r="A34" s="76" t="s">
        <v>140</v>
      </c>
      <c r="B34" s="77"/>
      <c r="C34" s="77"/>
      <c r="D34" s="77"/>
      <c r="E34" s="78"/>
      <c r="F34" s="78"/>
      <c r="G34" s="79"/>
      <c r="H34" s="299"/>
      <c r="I34" s="299"/>
      <c r="J34" s="299"/>
      <c r="K34" s="299"/>
      <c r="L34" s="299"/>
      <c r="M34" s="287"/>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9"/>
      <c r="CA34" t="s">
        <v>35</v>
      </c>
      <c r="CB34" s="6">
        <f>CD34*個票2!$AC$10</f>
        <v>2960</v>
      </c>
      <c r="CC34" t="s">
        <v>79</v>
      </c>
      <c r="CD34" s="6">
        <v>37</v>
      </c>
      <c r="CE34" s="6" t="s">
        <v>81</v>
      </c>
      <c r="CF34" s="6"/>
    </row>
    <row r="35" spans="1:84" ht="15" customHeight="1">
      <c r="A35" s="76" t="s">
        <v>141</v>
      </c>
      <c r="B35" s="80"/>
      <c r="C35" s="80"/>
      <c r="D35" s="80"/>
      <c r="E35" s="80"/>
      <c r="F35" s="80"/>
      <c r="G35" s="81"/>
      <c r="H35" s="299"/>
      <c r="I35" s="299"/>
      <c r="J35" s="299"/>
      <c r="K35" s="299"/>
      <c r="L35" s="299"/>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CA35" t="s">
        <v>36</v>
      </c>
      <c r="CB35" s="6">
        <f>CD35*個票2!$AC$10</f>
        <v>2800</v>
      </c>
      <c r="CC35" t="s">
        <v>79</v>
      </c>
      <c r="CD35" s="6">
        <v>35</v>
      </c>
      <c r="CE35" s="6" t="s">
        <v>81</v>
      </c>
      <c r="CF35" s="6"/>
    </row>
    <row r="36" spans="1:84" ht="15" customHeight="1">
      <c r="A36" s="82" t="s">
        <v>142</v>
      </c>
      <c r="B36" s="83"/>
      <c r="C36" s="83"/>
      <c r="D36" s="83"/>
      <c r="E36" s="84"/>
      <c r="F36" s="84"/>
      <c r="G36" s="85"/>
      <c r="H36" s="290">
        <v>150000</v>
      </c>
      <c r="I36" s="290"/>
      <c r="J36" s="290"/>
      <c r="K36" s="290"/>
      <c r="L36" s="290"/>
      <c r="M36" s="291" t="s">
        <v>287</v>
      </c>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3"/>
      <c r="CA36" t="s">
        <v>37</v>
      </c>
      <c r="CB36" s="6">
        <f>CD36*個票2!$AC$10</f>
        <v>2960</v>
      </c>
      <c r="CC36" t="s">
        <v>79</v>
      </c>
      <c r="CD36" s="6">
        <v>37</v>
      </c>
      <c r="CE36" s="6" t="s">
        <v>81</v>
      </c>
      <c r="CF36" s="6"/>
    </row>
    <row r="37" spans="1:84" ht="15" customHeight="1">
      <c r="A37" s="86" t="s">
        <v>48</v>
      </c>
      <c r="B37" s="87"/>
      <c r="C37" s="87"/>
      <c r="D37" s="87"/>
      <c r="E37" s="87"/>
      <c r="F37" s="87"/>
      <c r="G37" s="88"/>
      <c r="H37" s="297">
        <f>SUM(H28:L36)</f>
        <v>265000</v>
      </c>
      <c r="I37" s="297"/>
      <c r="J37" s="297"/>
      <c r="K37" s="297"/>
      <c r="L37" s="298"/>
      <c r="M37" s="294"/>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6"/>
      <c r="CA37" t="s">
        <v>38</v>
      </c>
      <c r="CB37" s="6">
        <f>CD37*個票2!$AC$10</f>
        <v>2800</v>
      </c>
      <c r="CC37" t="s">
        <v>79</v>
      </c>
      <c r="CD37" s="6">
        <v>35</v>
      </c>
      <c r="CE37" s="6" t="s">
        <v>81</v>
      </c>
      <c r="CF37" s="6"/>
    </row>
    <row r="38" spans="1:84" ht="6" customHeight="1" thickBot="1">
      <c r="A38" s="89"/>
      <c r="B38" s="89"/>
      <c r="C38" s="89"/>
      <c r="D38" s="89"/>
      <c r="E38" s="90"/>
      <c r="F38" s="90"/>
      <c r="G38" s="90"/>
      <c r="H38" s="90"/>
      <c r="I38" s="90"/>
      <c r="J38" s="91"/>
      <c r="K38" s="91"/>
      <c r="L38" s="91"/>
      <c r="M38" s="91"/>
      <c r="N38" s="91"/>
      <c r="O38" s="92"/>
      <c r="P38" s="92"/>
      <c r="Q38" s="92"/>
      <c r="R38" s="92"/>
      <c r="S38" s="92"/>
      <c r="T38" s="92"/>
      <c r="U38" s="92"/>
      <c r="V38" s="92"/>
      <c r="W38" s="92"/>
      <c r="X38" s="92"/>
      <c r="Y38" s="92"/>
      <c r="Z38" s="92"/>
      <c r="AA38" s="92"/>
      <c r="AB38" s="92"/>
      <c r="AC38" s="92"/>
      <c r="AD38" s="92"/>
      <c r="AE38" s="92"/>
      <c r="AF38" s="92"/>
      <c r="AG38" s="92"/>
      <c r="AH38" s="105"/>
      <c r="AI38" s="92"/>
      <c r="AJ38" s="92"/>
      <c r="AK38" s="92"/>
      <c r="AL38" s="92"/>
      <c r="AM38" s="92"/>
      <c r="CA38" t="s">
        <v>39</v>
      </c>
      <c r="CB38" s="6">
        <f>CD38*個票2!$AC$10</f>
        <v>2960</v>
      </c>
      <c r="CC38" t="s">
        <v>79</v>
      </c>
      <c r="CD38" s="6">
        <v>37</v>
      </c>
      <c r="CE38" s="6" t="s">
        <v>81</v>
      </c>
      <c r="CF38" s="6"/>
    </row>
    <row r="39" spans="1:84" s="4" customFormat="1" ht="19.5" customHeight="1" thickBot="1">
      <c r="A39" s="67" t="s">
        <v>86</v>
      </c>
      <c r="B39" s="65"/>
      <c r="C39" s="65"/>
      <c r="D39" s="65"/>
      <c r="E39" s="65"/>
      <c r="F39" s="65"/>
      <c r="G39" s="65"/>
      <c r="H39" s="65"/>
      <c r="I39" s="62"/>
      <c r="J39" s="66"/>
      <c r="K39" s="61"/>
      <c r="L39" s="63"/>
      <c r="M39" s="63"/>
      <c r="N39" s="63"/>
      <c r="O39" s="63"/>
      <c r="P39" s="63"/>
      <c r="Q39" s="63"/>
      <c r="R39" s="63"/>
      <c r="S39" s="63"/>
      <c r="T39" s="63"/>
      <c r="U39" s="63"/>
      <c r="V39" s="63"/>
      <c r="W39" s="63"/>
      <c r="X39" s="63"/>
      <c r="Y39" s="63"/>
      <c r="Z39" s="63"/>
      <c r="AA39" s="63"/>
      <c r="AB39" s="63"/>
      <c r="AC39" s="63"/>
      <c r="AD39" s="63"/>
      <c r="AE39" s="278" t="s">
        <v>146</v>
      </c>
      <c r="AF39" s="279"/>
      <c r="AG39" s="279"/>
      <c r="AH39" s="280"/>
      <c r="AI39" s="300">
        <f>IFERROR(IF(H10="居宅介護支援事業所",(X42*AI42+X43*AI43+X44*AI44+X45*AI45)/1000,(X40*AI40+X41*AI41)/1000),"")</f>
        <v>0</v>
      </c>
      <c r="AJ39" s="301"/>
      <c r="AK39" s="301"/>
      <c r="AL39" s="302" t="s">
        <v>41</v>
      </c>
      <c r="AM39" s="303"/>
      <c r="CA39" t="s">
        <v>40</v>
      </c>
      <c r="CB39" s="6">
        <f>CD39*個票2!$AC$10</f>
        <v>2800</v>
      </c>
      <c r="CC39" t="s">
        <v>79</v>
      </c>
      <c r="CD39" s="6">
        <v>35</v>
      </c>
      <c r="CE39" s="6" t="s">
        <v>81</v>
      </c>
      <c r="CF39" s="6"/>
    </row>
    <row r="40" spans="1:84" s="4" customFormat="1" ht="15.75" customHeight="1">
      <c r="A40" s="407" t="s">
        <v>226</v>
      </c>
      <c r="B40" s="373"/>
      <c r="C40" s="373"/>
      <c r="D40" s="373"/>
      <c r="E40" s="373"/>
      <c r="F40" s="373"/>
      <c r="G40" s="373"/>
      <c r="H40" s="373"/>
      <c r="I40" s="373"/>
      <c r="J40" s="374"/>
      <c r="K40" s="226" t="s">
        <v>221</v>
      </c>
      <c r="L40" s="228"/>
      <c r="M40" s="36"/>
      <c r="N40" s="227"/>
      <c r="O40" s="227"/>
      <c r="P40" s="227"/>
      <c r="Q40" s="40"/>
      <c r="R40" s="227"/>
      <c r="S40" s="227"/>
      <c r="T40" s="227"/>
      <c r="U40" s="227"/>
      <c r="V40" s="227"/>
      <c r="W40" s="39"/>
      <c r="X40" s="400">
        <f>IF($H$10="介護予防・生活支援サービス事業の事業者","",1500)</f>
        <v>1500</v>
      </c>
      <c r="Y40" s="400"/>
      <c r="Z40" s="400"/>
      <c r="AA40" s="401" t="s">
        <v>56</v>
      </c>
      <c r="AB40" s="402"/>
      <c r="AC40" s="365" t="s">
        <v>57</v>
      </c>
      <c r="AD40" s="366"/>
      <c r="AE40" s="366"/>
      <c r="AF40" s="366"/>
      <c r="AG40" s="366"/>
      <c r="AH40" s="367"/>
      <c r="AI40" s="281"/>
      <c r="AJ40" s="282"/>
      <c r="AK40" s="282"/>
      <c r="AL40" s="285" t="s">
        <v>44</v>
      </c>
      <c r="AM40" s="286"/>
      <c r="CA40" t="s">
        <v>184</v>
      </c>
      <c r="CB40"/>
      <c r="CC40"/>
      <c r="CD40"/>
      <c r="CE40"/>
      <c r="CF40"/>
    </row>
    <row r="41" spans="1:84" s="4" customFormat="1" ht="15.75" customHeight="1">
      <c r="A41" s="408"/>
      <c r="B41" s="376"/>
      <c r="C41" s="376"/>
      <c r="D41" s="376"/>
      <c r="E41" s="376"/>
      <c r="F41" s="376"/>
      <c r="G41" s="376"/>
      <c r="H41" s="376"/>
      <c r="I41" s="376"/>
      <c r="J41" s="377"/>
      <c r="K41" s="226" t="s">
        <v>222</v>
      </c>
      <c r="L41" s="228"/>
      <c r="M41" s="36"/>
      <c r="N41" s="227"/>
      <c r="O41" s="227"/>
      <c r="P41" s="227"/>
      <c r="Q41" s="40"/>
      <c r="R41" s="227"/>
      <c r="S41" s="227"/>
      <c r="T41" s="227"/>
      <c r="U41" s="227"/>
      <c r="V41" s="227"/>
      <c r="W41" s="39"/>
      <c r="X41" s="400">
        <f>IF($H$10="介護予防・生活支援サービス事業の事業者","",3000)</f>
        <v>3000</v>
      </c>
      <c r="Y41" s="400"/>
      <c r="Z41" s="400"/>
      <c r="AA41" s="401" t="s">
        <v>56</v>
      </c>
      <c r="AB41" s="402"/>
      <c r="AC41" s="365" t="s">
        <v>57</v>
      </c>
      <c r="AD41" s="366"/>
      <c r="AE41" s="366"/>
      <c r="AF41" s="366"/>
      <c r="AG41" s="366"/>
      <c r="AH41" s="367"/>
      <c r="AI41" s="281"/>
      <c r="AJ41" s="282"/>
      <c r="AK41" s="282"/>
      <c r="AL41" s="403" t="s">
        <v>44</v>
      </c>
      <c r="AM41" s="404"/>
    </row>
    <row r="42" spans="1:84" s="4" customFormat="1" ht="15.75" customHeight="1">
      <c r="A42" s="193"/>
      <c r="B42" s="409" t="s">
        <v>223</v>
      </c>
      <c r="C42" s="410"/>
      <c r="D42" s="410"/>
      <c r="E42" s="410"/>
      <c r="F42" s="410"/>
      <c r="G42" s="410"/>
      <c r="H42" s="410"/>
      <c r="I42" s="410"/>
      <c r="J42" s="411"/>
      <c r="K42" s="232" t="s">
        <v>221</v>
      </c>
      <c r="L42" s="232"/>
      <c r="M42" s="191"/>
      <c r="N42" s="191"/>
      <c r="O42" s="192"/>
      <c r="P42" s="192"/>
      <c r="Q42" s="232"/>
      <c r="R42" s="232"/>
      <c r="S42" s="232"/>
      <c r="T42" s="232"/>
      <c r="U42" s="232"/>
      <c r="V42" s="232"/>
      <c r="W42" s="190"/>
      <c r="X42" s="400">
        <f>IF($H$10="介護予防・生活支援サービス事業の事業者","",1500)</f>
        <v>1500</v>
      </c>
      <c r="Y42" s="400"/>
      <c r="Z42" s="400"/>
      <c r="AA42" s="401" t="s">
        <v>56</v>
      </c>
      <c r="AB42" s="402"/>
      <c r="AC42" s="365" t="s">
        <v>57</v>
      </c>
      <c r="AD42" s="366"/>
      <c r="AE42" s="366"/>
      <c r="AF42" s="366"/>
      <c r="AG42" s="366"/>
      <c r="AH42" s="367"/>
      <c r="AI42" s="281"/>
      <c r="AJ42" s="282"/>
      <c r="AK42" s="282"/>
      <c r="AL42" s="283" t="s">
        <v>44</v>
      </c>
      <c r="AM42" s="284"/>
    </row>
    <row r="43" spans="1:84" s="4" customFormat="1" ht="15.75" customHeight="1">
      <c r="A43" s="188"/>
      <c r="B43" s="412"/>
      <c r="C43" s="413"/>
      <c r="D43" s="413"/>
      <c r="E43" s="413"/>
      <c r="F43" s="413"/>
      <c r="G43" s="413"/>
      <c r="H43" s="413"/>
      <c r="I43" s="413"/>
      <c r="J43" s="414"/>
      <c r="K43" s="38" t="s">
        <v>224</v>
      </c>
      <c r="L43" s="38"/>
      <c r="M43" s="38"/>
      <c r="N43" s="38"/>
      <c r="O43" s="30"/>
      <c r="P43" s="30"/>
      <c r="Q43" s="29"/>
      <c r="R43" s="29"/>
      <c r="S43" s="29"/>
      <c r="T43" s="29"/>
      <c r="U43" s="29"/>
      <c r="V43" s="29"/>
      <c r="W43" s="31"/>
      <c r="X43" s="400">
        <f>IF($H$10="介護予防・生活支援サービス事業の事業者","",4500)</f>
        <v>4500</v>
      </c>
      <c r="Y43" s="400"/>
      <c r="Z43" s="400"/>
      <c r="AA43" s="401" t="s">
        <v>56</v>
      </c>
      <c r="AB43" s="402"/>
      <c r="AC43" s="365" t="s">
        <v>57</v>
      </c>
      <c r="AD43" s="366"/>
      <c r="AE43" s="366"/>
      <c r="AF43" s="366"/>
      <c r="AG43" s="366"/>
      <c r="AH43" s="367"/>
      <c r="AI43" s="281"/>
      <c r="AJ43" s="282"/>
      <c r="AK43" s="282"/>
      <c r="AL43" s="283" t="s">
        <v>44</v>
      </c>
      <c r="AM43" s="284"/>
    </row>
    <row r="44" spans="1:84" s="4" customFormat="1" ht="15.75" customHeight="1">
      <c r="A44" s="188"/>
      <c r="B44" s="412"/>
      <c r="C44" s="413"/>
      <c r="D44" s="413"/>
      <c r="E44" s="413"/>
      <c r="F44" s="413"/>
      <c r="G44" s="413"/>
      <c r="H44" s="413"/>
      <c r="I44" s="413"/>
      <c r="J44" s="414"/>
      <c r="K44" s="37" t="s">
        <v>222</v>
      </c>
      <c r="L44" s="37"/>
      <c r="M44" s="37"/>
      <c r="N44" s="37"/>
      <c r="O44" s="40"/>
      <c r="P44" s="40"/>
      <c r="Q44" s="227"/>
      <c r="R44" s="227"/>
      <c r="S44" s="227"/>
      <c r="T44" s="227"/>
      <c r="U44" s="227"/>
      <c r="V44" s="227"/>
      <c r="W44" s="39"/>
      <c r="X44" s="400">
        <f>IF($H$10="介護予防・生活支援サービス事業の事業者","",3000)</f>
        <v>3000</v>
      </c>
      <c r="Y44" s="400"/>
      <c r="Z44" s="400"/>
      <c r="AA44" s="401" t="s">
        <v>56</v>
      </c>
      <c r="AB44" s="402"/>
      <c r="AC44" s="365" t="s">
        <v>57</v>
      </c>
      <c r="AD44" s="366"/>
      <c r="AE44" s="366"/>
      <c r="AF44" s="366"/>
      <c r="AG44" s="366"/>
      <c r="AH44" s="367"/>
      <c r="AI44" s="281"/>
      <c r="AJ44" s="282"/>
      <c r="AK44" s="282"/>
      <c r="AL44" s="283" t="s">
        <v>44</v>
      </c>
      <c r="AM44" s="284"/>
    </row>
    <row r="45" spans="1:84" s="4" customFormat="1" ht="15.75" customHeight="1">
      <c r="A45" s="189"/>
      <c r="B45" s="415"/>
      <c r="C45" s="416"/>
      <c r="D45" s="416"/>
      <c r="E45" s="416"/>
      <c r="F45" s="416"/>
      <c r="G45" s="416"/>
      <c r="H45" s="416"/>
      <c r="I45" s="416"/>
      <c r="J45" s="417"/>
      <c r="K45" s="37" t="s">
        <v>225</v>
      </c>
      <c r="L45" s="37"/>
      <c r="M45" s="37"/>
      <c r="N45" s="37"/>
      <c r="O45" s="40"/>
      <c r="P45" s="40"/>
      <c r="Q45" s="227"/>
      <c r="R45" s="227"/>
      <c r="S45" s="227"/>
      <c r="T45" s="227"/>
      <c r="U45" s="227"/>
      <c r="V45" s="227"/>
      <c r="W45" s="39"/>
      <c r="X45" s="400">
        <f>IF($H$10="介護予防・生活支援サービス事業の事業者","",6000)</f>
        <v>6000</v>
      </c>
      <c r="Y45" s="400"/>
      <c r="Z45" s="400"/>
      <c r="AA45" s="401" t="s">
        <v>56</v>
      </c>
      <c r="AB45" s="402"/>
      <c r="AC45" s="365" t="s">
        <v>57</v>
      </c>
      <c r="AD45" s="366"/>
      <c r="AE45" s="366"/>
      <c r="AF45" s="366"/>
      <c r="AG45" s="366"/>
      <c r="AH45" s="367"/>
      <c r="AI45" s="281"/>
      <c r="AJ45" s="282"/>
      <c r="AK45" s="282"/>
      <c r="AL45" s="283" t="s">
        <v>44</v>
      </c>
      <c r="AM45" s="284"/>
    </row>
    <row r="46" spans="1:84" s="4" customFormat="1" ht="6" customHeight="1" thickBot="1">
      <c r="A46" s="65"/>
      <c r="B46" s="65"/>
      <c r="C46" s="65"/>
      <c r="D46" s="65"/>
      <c r="E46" s="65"/>
      <c r="F46" s="65"/>
      <c r="G46" s="65"/>
      <c r="H46" s="65"/>
      <c r="I46" s="62"/>
      <c r="J46" s="66"/>
      <c r="K46" s="61"/>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84" s="4" customFormat="1" ht="19.5" customHeight="1" thickBot="1">
      <c r="A47" s="67" t="s">
        <v>87</v>
      </c>
      <c r="B47" s="61"/>
      <c r="C47" s="65"/>
      <c r="D47" s="65"/>
      <c r="E47" s="65"/>
      <c r="F47" s="65"/>
      <c r="G47" s="65"/>
      <c r="H47" s="65"/>
      <c r="I47" s="62"/>
      <c r="J47" s="66"/>
      <c r="K47" s="61"/>
      <c r="L47" s="63"/>
      <c r="M47" s="63"/>
      <c r="N47" s="63"/>
      <c r="O47" s="64"/>
      <c r="P47" s="64"/>
      <c r="Q47" s="64"/>
      <c r="R47" s="64"/>
      <c r="S47" s="64"/>
      <c r="T47" s="93"/>
      <c r="U47" s="93"/>
      <c r="V47" s="93"/>
      <c r="W47" s="93"/>
      <c r="X47" s="394" t="s">
        <v>147</v>
      </c>
      <c r="Y47" s="395"/>
      <c r="Z47" s="395"/>
      <c r="AA47" s="395"/>
      <c r="AB47" s="396"/>
      <c r="AC47" s="397" t="s">
        <v>144</v>
      </c>
      <c r="AD47" s="106" t="s">
        <v>62</v>
      </c>
      <c r="AE47" s="107"/>
      <c r="AF47" s="107"/>
      <c r="AG47" s="107"/>
      <c r="AH47" s="112"/>
      <c r="AI47" s="384">
        <f>MIN(X48,ROUNDDOWN(H60/1000,0))</f>
        <v>0</v>
      </c>
      <c r="AJ47" s="385"/>
      <c r="AK47" s="385"/>
      <c r="AL47" s="302" t="s">
        <v>41</v>
      </c>
      <c r="AM47" s="303"/>
    </row>
    <row r="48" spans="1:84" s="4" customFormat="1" ht="14.25" thickBot="1">
      <c r="A48" s="64"/>
      <c r="B48" s="65"/>
      <c r="C48" s="65"/>
      <c r="D48" s="65"/>
      <c r="E48" s="65"/>
      <c r="F48" s="65"/>
      <c r="G48" s="65"/>
      <c r="H48" s="65"/>
      <c r="I48" s="65"/>
      <c r="J48" s="65"/>
      <c r="K48" s="65"/>
      <c r="L48" s="65"/>
      <c r="M48" s="65"/>
      <c r="N48" s="65"/>
      <c r="O48" s="65"/>
      <c r="P48" s="65"/>
      <c r="Q48" s="65"/>
      <c r="R48" s="65"/>
      <c r="S48" s="65"/>
      <c r="T48" s="65"/>
      <c r="U48" s="65"/>
      <c r="V48" s="65"/>
      <c r="W48" s="65"/>
      <c r="X48" s="390" t="str">
        <f>IFERROR(VLOOKUP(H10,個票2!CA5:CE39,5,FALSE),"")</f>
        <v>-</v>
      </c>
      <c r="Y48" s="391"/>
      <c r="Z48" s="391"/>
      <c r="AA48" s="392" t="s">
        <v>41</v>
      </c>
      <c r="AB48" s="393"/>
      <c r="AC48" s="383"/>
      <c r="AD48" s="231" t="s">
        <v>58</v>
      </c>
      <c r="AE48" s="232"/>
      <c r="AF48" s="232"/>
      <c r="AG48" s="232"/>
      <c r="AH48" s="113"/>
      <c r="AI48" s="398">
        <v>0</v>
      </c>
      <c r="AJ48" s="399"/>
      <c r="AK48" s="399"/>
      <c r="AL48" s="319" t="s">
        <v>41</v>
      </c>
      <c r="AM48" s="320"/>
      <c r="AX48" s="208" t="str">
        <f>IF(X48&gt;=AI49,"○","！（補助上限額を超過しています）")</f>
        <v>○</v>
      </c>
      <c r="AY48" s="209"/>
      <c r="AZ48" s="209"/>
      <c r="BA48" s="209"/>
      <c r="BB48" s="209"/>
      <c r="BC48" s="209"/>
      <c r="BD48" s="209"/>
      <c r="BE48" s="209"/>
      <c r="BF48" s="209"/>
      <c r="BG48" s="209"/>
      <c r="BH48" s="209"/>
      <c r="BI48" s="209"/>
      <c r="BJ48" s="209"/>
      <c r="BK48" s="209"/>
      <c r="BL48" s="209"/>
      <c r="BM48" s="209"/>
      <c r="BN48" s="209"/>
      <c r="BO48" s="209"/>
      <c r="BP48" s="209"/>
      <c r="BQ48" s="209"/>
      <c r="BR48" s="209"/>
      <c r="BS48" s="209"/>
      <c r="BT48" s="210"/>
    </row>
    <row r="49" spans="1:46" s="4" customFormat="1" ht="13.5" customHeight="1">
      <c r="A49" s="233" t="s">
        <v>150</v>
      </c>
      <c r="B49" s="65"/>
      <c r="C49" s="65"/>
      <c r="D49" s="65"/>
      <c r="E49" s="65"/>
      <c r="F49" s="65"/>
      <c r="G49" s="65"/>
      <c r="H49" s="65"/>
      <c r="I49" s="65"/>
      <c r="J49" s="65"/>
      <c r="K49" s="65"/>
      <c r="L49" s="65"/>
      <c r="M49" s="65"/>
      <c r="N49" s="65"/>
      <c r="O49" s="65"/>
      <c r="P49" s="65"/>
      <c r="Q49" s="65"/>
      <c r="R49" s="65"/>
      <c r="S49" s="65"/>
      <c r="T49" s="65"/>
      <c r="U49" s="65"/>
      <c r="V49" s="65"/>
      <c r="W49" s="65"/>
      <c r="X49" s="390"/>
      <c r="Y49" s="391"/>
      <c r="Z49" s="391"/>
      <c r="AA49" s="392"/>
      <c r="AB49" s="393"/>
      <c r="AC49" s="383"/>
      <c r="AD49" s="229" t="s">
        <v>59</v>
      </c>
      <c r="AE49" s="230"/>
      <c r="AF49" s="230"/>
      <c r="AG49" s="230"/>
      <c r="AH49" s="114"/>
      <c r="AI49" s="405">
        <f>SUM(AI47:AK48)</f>
        <v>0</v>
      </c>
      <c r="AJ49" s="406"/>
      <c r="AK49" s="406"/>
      <c r="AL49" s="323" t="s">
        <v>41</v>
      </c>
      <c r="AM49" s="324"/>
      <c r="AT49" s="5"/>
    </row>
    <row r="50" spans="1:46" ht="15" customHeight="1">
      <c r="A50" s="310" t="s">
        <v>132</v>
      </c>
      <c r="B50" s="311"/>
      <c r="C50" s="311"/>
      <c r="D50" s="311"/>
      <c r="E50" s="311"/>
      <c r="F50" s="311"/>
      <c r="G50" s="312"/>
      <c r="H50" s="311" t="s">
        <v>133</v>
      </c>
      <c r="I50" s="311"/>
      <c r="J50" s="311"/>
      <c r="K50" s="311"/>
      <c r="L50" s="311"/>
      <c r="M50" s="310" t="s">
        <v>25</v>
      </c>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2"/>
    </row>
    <row r="51" spans="1:46" ht="15" customHeight="1">
      <c r="A51" s="140" t="s">
        <v>134</v>
      </c>
      <c r="B51" s="141"/>
      <c r="C51" s="141"/>
      <c r="D51" s="141"/>
      <c r="E51" s="142"/>
      <c r="F51" s="142"/>
      <c r="G51" s="143"/>
      <c r="H51" s="316"/>
      <c r="I51" s="316"/>
      <c r="J51" s="316"/>
      <c r="K51" s="316"/>
      <c r="L51" s="316"/>
      <c r="M51" s="313"/>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5"/>
    </row>
    <row r="52" spans="1:46" ht="15" customHeight="1">
      <c r="A52" s="76" t="s">
        <v>135</v>
      </c>
      <c r="B52" s="77"/>
      <c r="C52" s="77"/>
      <c r="D52" s="77"/>
      <c r="E52" s="78"/>
      <c r="F52" s="78"/>
      <c r="G52" s="79"/>
      <c r="H52" s="299"/>
      <c r="I52" s="299"/>
      <c r="J52" s="299"/>
      <c r="K52" s="299"/>
      <c r="L52" s="299"/>
      <c r="M52" s="287"/>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9"/>
    </row>
    <row r="53" spans="1:46" ht="15" customHeight="1">
      <c r="A53" s="76" t="s">
        <v>136</v>
      </c>
      <c r="B53" s="77"/>
      <c r="C53" s="77"/>
      <c r="D53" s="77"/>
      <c r="E53" s="78"/>
      <c r="F53" s="78"/>
      <c r="G53" s="79"/>
      <c r="H53" s="299"/>
      <c r="I53" s="299"/>
      <c r="J53" s="299"/>
      <c r="K53" s="299"/>
      <c r="L53" s="299"/>
      <c r="M53" s="287"/>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46" ht="15" customHeight="1">
      <c r="A54" s="76" t="s">
        <v>137</v>
      </c>
      <c r="B54" s="77"/>
      <c r="C54" s="77"/>
      <c r="D54" s="77"/>
      <c r="E54" s="78"/>
      <c r="F54" s="78"/>
      <c r="G54" s="79"/>
      <c r="H54" s="299"/>
      <c r="I54" s="299"/>
      <c r="J54" s="299"/>
      <c r="K54" s="299"/>
      <c r="L54" s="299"/>
      <c r="M54" s="287"/>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9"/>
    </row>
    <row r="55" spans="1:46" ht="15" customHeight="1">
      <c r="A55" s="76" t="s">
        <v>138</v>
      </c>
      <c r="B55" s="77"/>
      <c r="C55" s="77"/>
      <c r="D55" s="77"/>
      <c r="E55" s="78"/>
      <c r="F55" s="78"/>
      <c r="G55" s="79"/>
      <c r="H55" s="299"/>
      <c r="I55" s="299"/>
      <c r="J55" s="299"/>
      <c r="K55" s="299"/>
      <c r="L55" s="299"/>
      <c r="M55" s="287"/>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9"/>
    </row>
    <row r="56" spans="1:46" ht="15" customHeight="1">
      <c r="A56" s="76" t="s">
        <v>139</v>
      </c>
      <c r="B56" s="77"/>
      <c r="C56" s="77"/>
      <c r="D56" s="77"/>
      <c r="E56" s="78"/>
      <c r="F56" s="78"/>
      <c r="G56" s="79"/>
      <c r="H56" s="299"/>
      <c r="I56" s="299"/>
      <c r="J56" s="299"/>
      <c r="K56" s="299"/>
      <c r="L56" s="299"/>
      <c r="M56" s="287"/>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9"/>
    </row>
    <row r="57" spans="1:46" ht="15" customHeight="1">
      <c r="A57" s="76" t="s">
        <v>140</v>
      </c>
      <c r="B57" s="77"/>
      <c r="C57" s="77"/>
      <c r="D57" s="77"/>
      <c r="E57" s="78"/>
      <c r="F57" s="78"/>
      <c r="G57" s="79"/>
      <c r="H57" s="299"/>
      <c r="I57" s="299"/>
      <c r="J57" s="299"/>
      <c r="K57" s="299"/>
      <c r="L57" s="299"/>
      <c r="M57" s="287"/>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9"/>
    </row>
    <row r="58" spans="1:46" ht="15" customHeight="1">
      <c r="A58" s="76" t="s">
        <v>141</v>
      </c>
      <c r="B58" s="80"/>
      <c r="C58" s="80"/>
      <c r="D58" s="80"/>
      <c r="E58" s="80"/>
      <c r="F58" s="80"/>
      <c r="G58" s="81"/>
      <c r="H58" s="299"/>
      <c r="I58" s="299"/>
      <c r="J58" s="299"/>
      <c r="K58" s="299"/>
      <c r="L58" s="299"/>
      <c r="M58" s="287"/>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9"/>
    </row>
    <row r="59" spans="1:46" ht="15" customHeight="1">
      <c r="A59" s="82" t="s">
        <v>142</v>
      </c>
      <c r="B59" s="83"/>
      <c r="C59" s="83"/>
      <c r="D59" s="83"/>
      <c r="E59" s="84"/>
      <c r="F59" s="84"/>
      <c r="G59" s="85"/>
      <c r="H59" s="290"/>
      <c r="I59" s="290"/>
      <c r="J59" s="290"/>
      <c r="K59" s="290"/>
      <c r="L59" s="290"/>
      <c r="M59" s="291"/>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3"/>
    </row>
    <row r="60" spans="1:46" ht="15" customHeight="1">
      <c r="A60" s="86" t="s">
        <v>48</v>
      </c>
      <c r="B60" s="94"/>
      <c r="C60" s="94"/>
      <c r="D60" s="94"/>
      <c r="E60" s="87"/>
      <c r="F60" s="87"/>
      <c r="G60" s="88"/>
      <c r="H60" s="297">
        <f>SUM(H51:L59)</f>
        <v>0</v>
      </c>
      <c r="I60" s="297"/>
      <c r="J60" s="297"/>
      <c r="K60" s="297"/>
      <c r="L60" s="298"/>
      <c r="M60" s="294"/>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96"/>
    </row>
    <row r="61" spans="1:46" ht="4.5" customHeight="1">
      <c r="A61" s="89"/>
      <c r="B61" s="89"/>
      <c r="C61" s="89"/>
      <c r="D61" s="89"/>
      <c r="E61" s="95"/>
      <c r="F61" s="95"/>
      <c r="G61" s="95"/>
      <c r="H61" s="95"/>
      <c r="I61" s="95"/>
      <c r="J61" s="97"/>
      <c r="K61" s="97"/>
      <c r="L61" s="97"/>
      <c r="M61" s="97"/>
      <c r="N61" s="97"/>
      <c r="O61" s="95"/>
      <c r="P61" s="95"/>
      <c r="Q61" s="95"/>
      <c r="R61" s="95"/>
      <c r="S61" s="95"/>
      <c r="T61" s="95"/>
      <c r="U61" s="95"/>
      <c r="V61" s="95"/>
      <c r="W61" s="95"/>
      <c r="X61" s="95"/>
      <c r="Y61" s="98"/>
      <c r="Z61" s="98"/>
      <c r="AA61" s="98"/>
      <c r="AB61" s="98"/>
      <c r="AC61" s="98"/>
      <c r="AD61" s="98"/>
      <c r="AE61" s="95"/>
      <c r="AF61" s="95"/>
      <c r="AG61" s="95"/>
      <c r="AH61" s="95"/>
      <c r="AI61" s="95"/>
      <c r="AJ61" s="95"/>
      <c r="AK61" s="95"/>
      <c r="AL61" s="95"/>
      <c r="AM61" s="95"/>
    </row>
    <row r="62" spans="1:46">
      <c r="A62" s="48" t="s">
        <v>190</v>
      </c>
      <c r="B62" s="96"/>
      <c r="C62" s="96"/>
      <c r="D62" s="96"/>
      <c r="E62" s="96"/>
      <c r="F62" s="96"/>
      <c r="G62" s="96"/>
      <c r="H62" s="96"/>
      <c r="I62" s="96"/>
      <c r="J62" s="96"/>
      <c r="K62" s="96"/>
      <c r="L62" s="96"/>
      <c r="M62" s="96"/>
      <c r="N62" s="96"/>
      <c r="O62" s="96"/>
      <c r="P62" s="96"/>
      <c r="Q62" s="96"/>
      <c r="R62" s="96"/>
      <c r="S62" s="96"/>
      <c r="T62" s="96"/>
      <c r="U62" s="96"/>
      <c r="V62" s="96"/>
      <c r="W62" s="96"/>
      <c r="X62" s="96"/>
      <c r="Y62" s="73"/>
      <c r="Z62" s="73"/>
      <c r="AA62" s="73"/>
      <c r="AB62" s="73"/>
      <c r="AC62" s="73"/>
      <c r="AD62" s="73"/>
      <c r="AE62" s="96"/>
      <c r="AF62" s="96"/>
      <c r="AG62" s="96"/>
      <c r="AH62" s="96"/>
      <c r="AI62" s="96"/>
      <c r="AJ62" s="96"/>
      <c r="AK62" s="96"/>
      <c r="AL62" s="96"/>
      <c r="AM62" s="96"/>
    </row>
  </sheetData>
  <sheetProtection formatCells="0" formatColumns="0" formatRows="0" insertColumns="0" insertRows="0" autoFilter="0"/>
  <mergeCells count="145">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E21:AH21"/>
    <mergeCell ref="AI21:AK21"/>
    <mergeCell ref="AL21:AM21"/>
    <mergeCell ref="H22:L22"/>
    <mergeCell ref="M22:O22"/>
    <mergeCell ref="Q22:U22"/>
    <mergeCell ref="V22:X22"/>
    <mergeCell ref="AE22:AG22"/>
    <mergeCell ref="A14:AM14"/>
    <mergeCell ref="X16:Z16"/>
    <mergeCell ref="AA16:AM16"/>
    <mergeCell ref="X17:Z17"/>
    <mergeCell ref="AA17:AM17"/>
    <mergeCell ref="A19:AM19"/>
    <mergeCell ref="A27:G27"/>
    <mergeCell ref="H27:L27"/>
    <mergeCell ref="M27:AM27"/>
    <mergeCell ref="H28:L28"/>
    <mergeCell ref="M28:AM28"/>
    <mergeCell ref="H29:L29"/>
    <mergeCell ref="M29:AM29"/>
    <mergeCell ref="X24:AB24"/>
    <mergeCell ref="AC24:AC26"/>
    <mergeCell ref="AI24:AK24"/>
    <mergeCell ref="AL24:AM24"/>
    <mergeCell ref="X25:Z26"/>
    <mergeCell ref="AA25:AB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A41:AB41"/>
    <mergeCell ref="AC41:AH41"/>
    <mergeCell ref="AI41:AK41"/>
    <mergeCell ref="H36:L36"/>
    <mergeCell ref="M36:AM36"/>
    <mergeCell ref="H37:L37"/>
    <mergeCell ref="M37:AM37"/>
    <mergeCell ref="AE39:AH39"/>
    <mergeCell ref="AI39:AK39"/>
    <mergeCell ref="AL39:AM39"/>
    <mergeCell ref="AI43:AK43"/>
    <mergeCell ref="AL43:AM43"/>
    <mergeCell ref="X44:Z44"/>
    <mergeCell ref="AA44:AB44"/>
    <mergeCell ref="AC44:AH44"/>
    <mergeCell ref="AI44:AK44"/>
    <mergeCell ref="AL44:AM44"/>
    <mergeCell ref="AL41:AM41"/>
    <mergeCell ref="B42:J45"/>
    <mergeCell ref="X42:Z42"/>
    <mergeCell ref="AA42:AB42"/>
    <mergeCell ref="AC42:AH42"/>
    <mergeCell ref="AI42:AK42"/>
    <mergeCell ref="AL42:AM42"/>
    <mergeCell ref="X43:Z43"/>
    <mergeCell ref="AA43:AB43"/>
    <mergeCell ref="AC43:AH43"/>
    <mergeCell ref="A40:J41"/>
    <mergeCell ref="X40:Z40"/>
    <mergeCell ref="AA40:AB40"/>
    <mergeCell ref="AC40:AH40"/>
    <mergeCell ref="AI40:AK40"/>
    <mergeCell ref="AL40:AM40"/>
    <mergeCell ref="X41:Z41"/>
    <mergeCell ref="A50:G50"/>
    <mergeCell ref="H50:L50"/>
    <mergeCell ref="M50:AM50"/>
    <mergeCell ref="X45:Z45"/>
    <mergeCell ref="AA45:AB45"/>
    <mergeCell ref="AC45:AH45"/>
    <mergeCell ref="AI45:AK45"/>
    <mergeCell ref="AL45:AM45"/>
    <mergeCell ref="X47:AB47"/>
    <mergeCell ref="AC47:AC49"/>
    <mergeCell ref="AI47:AK47"/>
    <mergeCell ref="AL47:AM47"/>
    <mergeCell ref="X48:Z49"/>
    <mergeCell ref="H51:L51"/>
    <mergeCell ref="M51:AM51"/>
    <mergeCell ref="H52:L52"/>
    <mergeCell ref="M52:AM52"/>
    <mergeCell ref="H53:L53"/>
    <mergeCell ref="M53:AM53"/>
    <mergeCell ref="AA48:AB49"/>
    <mergeCell ref="AI48:AK48"/>
    <mergeCell ref="AL48:AM48"/>
    <mergeCell ref="AI49:AK49"/>
    <mergeCell ref="AL49:AM49"/>
    <mergeCell ref="H60:L60"/>
    <mergeCell ref="M60:AM60"/>
    <mergeCell ref="H57:L57"/>
    <mergeCell ref="M57:AM57"/>
    <mergeCell ref="H58:L58"/>
    <mergeCell ref="M58:AM58"/>
    <mergeCell ref="H59:L59"/>
    <mergeCell ref="M59:AM59"/>
    <mergeCell ref="H54:L54"/>
    <mergeCell ref="M54:AM54"/>
    <mergeCell ref="H55:L55"/>
    <mergeCell ref="M55:AM55"/>
    <mergeCell ref="H56:L56"/>
    <mergeCell ref="M56:AM56"/>
  </mergeCells>
  <phoneticPr fontId="3"/>
  <dataValidations count="3">
    <dataValidation type="list" allowBlank="1" showInputMessage="1" showErrorMessage="1" sqref="H10">
      <formula1>$CA$5:$CA$40</formula1>
    </dataValidation>
    <dataValidation type="list" allowBlank="1" showInputMessage="1" showErrorMessage="1" sqref="X16:Z17">
      <formula1>"○"</formula1>
    </dataValidation>
    <dataValidation imeMode="halfAlpha" allowBlank="1" showInputMessage="1" showErrorMessage="1" sqref="S24:V26 J24:N26 H7:N7 D9:G9 AC9:AG9 X10:Y10"/>
  </dataValidations>
  <printOptions horizontalCentered="1"/>
  <pageMargins left="0.55118110236220474" right="0.55118110236220474" top="0.82677165354330717" bottom="0.23622047244094491" header="0.51181102362204722" footer="0.35433070866141736"/>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計算用!$A$21:$A$67</xm:f>
          </x14:formula1>
          <xm:sqref>H9:K9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W86"/>
  <sheetViews>
    <sheetView tabSelected="1" view="pageBreakPreview" topLeftCell="H1" zoomScale="120" zoomScaleNormal="120" zoomScaleSheetLayoutView="120" workbookViewId="0">
      <selection activeCell="N11" sqref="N11"/>
    </sheetView>
  </sheetViews>
  <sheetFormatPr defaultRowHeight="12"/>
  <cols>
    <col min="1" max="1" width="3.125" style="10" customWidth="1"/>
    <col min="2" max="3" width="9" style="10" customWidth="1"/>
    <col min="4" max="4" width="7.5" style="10" bestFit="1" customWidth="1"/>
    <col min="5" max="5" width="22.625" style="10" hidden="1" customWidth="1"/>
    <col min="6" max="6" width="8.125" style="10" hidden="1" customWidth="1"/>
    <col min="7" max="7" width="14.625" style="10" customWidth="1"/>
    <col min="8" max="8" width="9" style="10" bestFit="1" customWidth="1"/>
    <col min="9" max="9" width="3.5" style="10" customWidth="1"/>
    <col min="10" max="10" width="13.5" style="10" bestFit="1" customWidth="1"/>
    <col min="11" max="11" width="10.625" style="10" customWidth="1"/>
    <col min="12" max="12" width="25" style="10" customWidth="1"/>
    <col min="13" max="13" width="11.375" style="10" hidden="1" customWidth="1"/>
    <col min="14" max="14" width="10.125" style="10" customWidth="1"/>
    <col min="15" max="15" width="5.625" style="10" bestFit="1" customWidth="1"/>
    <col min="16" max="16" width="6.375" style="10" customWidth="1"/>
    <col min="17" max="17" width="6.5" style="10" customWidth="1"/>
    <col min="18" max="18" width="6.25" style="10" customWidth="1"/>
    <col min="19" max="19" width="4.75" style="10" customWidth="1"/>
    <col min="20" max="20" width="9" style="4" bestFit="1" customWidth="1"/>
    <col min="21" max="21" width="7.75" style="10" bestFit="1" customWidth="1"/>
    <col min="22" max="22" width="4.75" style="10" customWidth="1"/>
    <col min="23" max="23" width="2.5" style="10" customWidth="1"/>
    <col min="24" max="16384" width="9" style="10"/>
  </cols>
  <sheetData>
    <row r="1" spans="1:23" ht="13.5">
      <c r="A1" s="7" t="s">
        <v>159</v>
      </c>
    </row>
    <row r="3" spans="1:23">
      <c r="A3" s="17" t="s">
        <v>152</v>
      </c>
      <c r="O3" s="15"/>
    </row>
    <row r="4" spans="1:23" ht="18" customHeight="1">
      <c r="A4" s="268"/>
      <c r="B4" s="418" t="s">
        <v>237</v>
      </c>
      <c r="C4" s="418" t="s">
        <v>236</v>
      </c>
      <c r="D4" s="418" t="s">
        <v>179</v>
      </c>
      <c r="E4" s="22"/>
      <c r="F4" s="22"/>
      <c r="G4" s="419" t="s">
        <v>61</v>
      </c>
      <c r="H4" s="310" t="s">
        <v>60</v>
      </c>
      <c r="I4" s="311"/>
      <c r="J4" s="312"/>
      <c r="K4" s="310" t="s">
        <v>65</v>
      </c>
      <c r="L4" s="311"/>
      <c r="M4" s="311"/>
      <c r="N4" s="312"/>
      <c r="O4" s="421" t="s">
        <v>68</v>
      </c>
      <c r="P4" s="394" t="s">
        <v>177</v>
      </c>
      <c r="Q4" s="395"/>
      <c r="R4" s="395"/>
      <c r="S4" s="396"/>
      <c r="T4" s="418" t="s">
        <v>174</v>
      </c>
      <c r="U4" s="418"/>
    </row>
    <row r="5" spans="1:23" ht="42">
      <c r="A5" s="268"/>
      <c r="B5" s="423"/>
      <c r="C5" s="423"/>
      <c r="D5" s="423"/>
      <c r="E5" s="23" t="s">
        <v>77</v>
      </c>
      <c r="F5" s="23" t="s">
        <v>77</v>
      </c>
      <c r="G5" s="420"/>
      <c r="H5" s="21" t="s">
        <v>52</v>
      </c>
      <c r="I5" s="206" t="s">
        <v>250</v>
      </c>
      <c r="J5" s="207" t="s">
        <v>23</v>
      </c>
      <c r="K5" s="21" t="s">
        <v>63</v>
      </c>
      <c r="L5" s="21" t="s">
        <v>64</v>
      </c>
      <c r="M5" s="21" t="s">
        <v>69</v>
      </c>
      <c r="N5" s="155" t="s">
        <v>185</v>
      </c>
      <c r="O5" s="422"/>
      <c r="P5" s="151" t="s">
        <v>176</v>
      </c>
      <c r="Q5" s="151" t="s">
        <v>175</v>
      </c>
      <c r="R5" s="151" t="s">
        <v>182</v>
      </c>
      <c r="S5" s="151" t="s">
        <v>178</v>
      </c>
      <c r="T5" s="152" t="s">
        <v>181</v>
      </c>
      <c r="U5" s="152" t="s">
        <v>180</v>
      </c>
      <c r="W5" s="4"/>
    </row>
    <row r="6" spans="1:23">
      <c r="A6" s="14">
        <f>ROW()-5</f>
        <v>1</v>
      </c>
      <c r="B6" s="156" t="s">
        <v>278</v>
      </c>
      <c r="C6" s="156" t="s">
        <v>279</v>
      </c>
      <c r="D6" s="20">
        <v>31778</v>
      </c>
      <c r="E6" s="201" t="str">
        <f t="shared" ref="E6" si="0">B6&amp;C6&amp;D6</f>
        <v>岡山次郎オカヤマジロウ31778</v>
      </c>
      <c r="F6" s="201">
        <f t="shared" ref="F6" si="1">IF(E6="","",COUNTIF($E$6:$E$85,E6))</f>
        <v>1</v>
      </c>
      <c r="G6" s="194" t="s">
        <v>291</v>
      </c>
      <c r="H6" s="157" t="s">
        <v>298</v>
      </c>
      <c r="I6" s="157" t="s">
        <v>304</v>
      </c>
      <c r="J6" s="194" t="s">
        <v>280</v>
      </c>
      <c r="K6" s="158" t="s">
        <v>66</v>
      </c>
      <c r="L6" s="158" t="s">
        <v>232</v>
      </c>
      <c r="M6" s="159" t="str">
        <f>K6&amp;L6</f>
        <v>その他の施設対象期間に10日以上勤務</v>
      </c>
      <c r="N6" s="165"/>
      <c r="O6" s="25">
        <f>IFERROR(VLOOKUP(M6,計算用!$A$8:$B$15,2,FALSE),"")</f>
        <v>5</v>
      </c>
      <c r="P6" s="26" t="s">
        <v>281</v>
      </c>
      <c r="Q6" s="26" t="s">
        <v>282</v>
      </c>
      <c r="R6" s="26"/>
      <c r="S6" s="24" t="str">
        <f>IF(F6&gt;=2,"","可")</f>
        <v>可</v>
      </c>
      <c r="T6" s="166"/>
      <c r="U6" s="154"/>
      <c r="W6" s="4"/>
    </row>
    <row r="7" spans="1:23">
      <c r="A7" s="14">
        <f t="shared" ref="A7:A70" si="2">ROW()-5</f>
        <v>2</v>
      </c>
      <c r="B7" s="156" t="s">
        <v>288</v>
      </c>
      <c r="C7" s="156" t="s">
        <v>289</v>
      </c>
      <c r="D7" s="20">
        <v>31787</v>
      </c>
      <c r="E7" s="201" t="str">
        <f t="shared" ref="E7" si="3">B7&amp;C7&amp;D7</f>
        <v>県庁太郎ケンチョウタロウ31787</v>
      </c>
      <c r="F7" s="201">
        <f t="shared" ref="F7" si="4">IF(E7="","",COUNTIF($E$6:$E$85,E7))</f>
        <v>1</v>
      </c>
      <c r="G7" s="194" t="s">
        <v>290</v>
      </c>
      <c r="H7" s="157" t="s">
        <v>298</v>
      </c>
      <c r="I7" s="157" t="s">
        <v>304</v>
      </c>
      <c r="J7" s="194" t="s">
        <v>280</v>
      </c>
      <c r="K7" s="158" t="s">
        <v>66</v>
      </c>
      <c r="L7" s="158" t="s">
        <v>232</v>
      </c>
      <c r="M7" s="159" t="str">
        <f t="shared" ref="M7:M70" si="5">K7&amp;L7</f>
        <v>その他の施設対象期間に10日以上勤務</v>
      </c>
      <c r="N7" s="165"/>
      <c r="O7" s="25">
        <f>IFERROR(VLOOKUP(M7,計算用!$A$8:$B$15,2,FALSE),"")</f>
        <v>5</v>
      </c>
      <c r="P7" s="26" t="s">
        <v>281</v>
      </c>
      <c r="Q7" s="26" t="s">
        <v>282</v>
      </c>
      <c r="R7" s="26"/>
      <c r="S7" s="24" t="str">
        <f t="shared" ref="S7:S37" si="6">IF(F7&gt;=2,"","可")</f>
        <v>可</v>
      </c>
      <c r="T7" s="166"/>
      <c r="U7" s="154"/>
    </row>
    <row r="8" spans="1:23">
      <c r="A8" s="14">
        <f t="shared" si="2"/>
        <v>3</v>
      </c>
      <c r="B8" s="156" t="s">
        <v>292</v>
      </c>
      <c r="C8" s="156" t="s">
        <v>293</v>
      </c>
      <c r="D8" s="20">
        <v>31787</v>
      </c>
      <c r="E8" s="201" t="str">
        <f t="shared" ref="E8:E70" si="7">B8&amp;C8&amp;D8</f>
        <v>県庁三郎ケンチョウサブロウ31787</v>
      </c>
      <c r="F8" s="201">
        <f>IF(E8="","",COUNTIF($E$6:$E$85,E8))</f>
        <v>1</v>
      </c>
      <c r="G8" s="194" t="s">
        <v>290</v>
      </c>
      <c r="H8" s="157" t="s">
        <v>298</v>
      </c>
      <c r="I8" s="157" t="s">
        <v>304</v>
      </c>
      <c r="J8" s="194" t="s">
        <v>280</v>
      </c>
      <c r="K8" s="158" t="s">
        <v>66</v>
      </c>
      <c r="L8" s="158" t="s">
        <v>232</v>
      </c>
      <c r="M8" s="159" t="str">
        <f t="shared" si="5"/>
        <v>その他の施設対象期間に10日以上勤務</v>
      </c>
      <c r="N8" s="165"/>
      <c r="O8" s="25">
        <f>IFERROR(VLOOKUP(M8,計算用!$A$8:$B$15,2,FALSE),"")</f>
        <v>5</v>
      </c>
      <c r="P8" s="26" t="s">
        <v>281</v>
      </c>
      <c r="Q8" s="26" t="s">
        <v>303</v>
      </c>
      <c r="R8" s="26"/>
      <c r="S8" s="24" t="str">
        <f t="shared" si="6"/>
        <v>可</v>
      </c>
      <c r="T8" s="166"/>
      <c r="U8" s="154"/>
      <c r="W8" s="4"/>
    </row>
    <row r="9" spans="1:23">
      <c r="A9" s="14">
        <f t="shared" si="2"/>
        <v>4</v>
      </c>
      <c r="B9" s="156" t="s">
        <v>294</v>
      </c>
      <c r="C9" s="156" t="s">
        <v>295</v>
      </c>
      <c r="D9" s="20">
        <v>32904</v>
      </c>
      <c r="E9" s="201" t="str">
        <f t="shared" si="7"/>
        <v>岡山桃子オカヤマモモコ32904</v>
      </c>
      <c r="F9" s="201">
        <f t="shared" ref="F9:F72" si="8">IF(E9="","",COUNTIF($E$6:$E$85,E9))</f>
        <v>1</v>
      </c>
      <c r="G9" s="194" t="s">
        <v>296</v>
      </c>
      <c r="H9" s="157" t="s">
        <v>300</v>
      </c>
      <c r="I9" s="157" t="s">
        <v>305</v>
      </c>
      <c r="J9" s="194" t="s">
        <v>283</v>
      </c>
      <c r="K9" s="158" t="s">
        <v>301</v>
      </c>
      <c r="L9" s="158" t="s">
        <v>234</v>
      </c>
      <c r="M9" s="159" t="str">
        <f t="shared" si="5"/>
        <v>陽性者(濃厚接触者)発生施設通所系･施設系で1日以上勤務又は訪問系で陽性者等に1日以上対応</v>
      </c>
      <c r="N9" s="165"/>
      <c r="O9" s="25">
        <f>IFERROR(VLOOKUP(M9,計算用!$A$8:$B$15,2,FALSE),"")</f>
        <v>20</v>
      </c>
      <c r="P9" s="26" t="s">
        <v>302</v>
      </c>
      <c r="Q9" s="26" t="s">
        <v>303</v>
      </c>
      <c r="R9" s="26"/>
      <c r="S9" s="24" t="str">
        <f t="shared" si="6"/>
        <v>可</v>
      </c>
      <c r="T9" s="166"/>
      <c r="U9" s="154"/>
    </row>
    <row r="10" spans="1:23">
      <c r="A10" s="14">
        <f t="shared" si="2"/>
        <v>5</v>
      </c>
      <c r="B10" s="156"/>
      <c r="C10" s="156"/>
      <c r="D10" s="20"/>
      <c r="E10" s="201" t="str">
        <f t="shared" si="7"/>
        <v/>
      </c>
      <c r="F10" s="201" t="str">
        <f t="shared" si="8"/>
        <v/>
      </c>
      <c r="G10" s="194"/>
      <c r="H10" s="157"/>
      <c r="I10" s="157"/>
      <c r="J10" s="194"/>
      <c r="K10" s="158"/>
      <c r="L10" s="158"/>
      <c r="M10" s="159" t="str">
        <f t="shared" si="5"/>
        <v/>
      </c>
      <c r="N10" s="165"/>
      <c r="O10" s="25" t="str">
        <f>IFERROR(VLOOKUP(M10,計算用!$A$8:$B$15,2,FALSE),"")</f>
        <v/>
      </c>
      <c r="P10" s="26"/>
      <c r="Q10" s="26"/>
      <c r="R10" s="26"/>
      <c r="S10" s="24" t="str">
        <f t="shared" si="6"/>
        <v/>
      </c>
      <c r="T10" s="166"/>
      <c r="U10" s="154"/>
    </row>
    <row r="11" spans="1:23">
      <c r="A11" s="14">
        <f t="shared" si="2"/>
        <v>6</v>
      </c>
      <c r="B11" s="156"/>
      <c r="C11" s="156"/>
      <c r="D11" s="20"/>
      <c r="E11" s="201" t="str">
        <f t="shared" si="7"/>
        <v/>
      </c>
      <c r="F11" s="201" t="str">
        <f t="shared" si="8"/>
        <v/>
      </c>
      <c r="G11" s="194"/>
      <c r="H11" s="157"/>
      <c r="I11" s="157"/>
      <c r="J11" s="194"/>
      <c r="K11" s="158"/>
      <c r="L11" s="158"/>
      <c r="M11" s="159" t="str">
        <f t="shared" si="5"/>
        <v/>
      </c>
      <c r="N11" s="165"/>
      <c r="O11" s="25" t="str">
        <f>IFERROR(VLOOKUP(M11,計算用!$A$8:$B$15,2,FALSE),"")</f>
        <v/>
      </c>
      <c r="P11" s="26"/>
      <c r="Q11" s="26"/>
      <c r="R11" s="26"/>
      <c r="S11" s="24" t="str">
        <f t="shared" si="6"/>
        <v/>
      </c>
      <c r="T11" s="166"/>
      <c r="U11" s="154"/>
    </row>
    <row r="12" spans="1:23">
      <c r="A12" s="14">
        <f t="shared" si="2"/>
        <v>7</v>
      </c>
      <c r="B12" s="156"/>
      <c r="C12" s="156"/>
      <c r="D12" s="20"/>
      <c r="E12" s="201" t="str">
        <f t="shared" si="7"/>
        <v/>
      </c>
      <c r="F12" s="201" t="str">
        <f t="shared" si="8"/>
        <v/>
      </c>
      <c r="G12" s="194"/>
      <c r="H12" s="157"/>
      <c r="I12" s="157"/>
      <c r="J12" s="194"/>
      <c r="K12" s="158"/>
      <c r="L12" s="158"/>
      <c r="M12" s="159" t="str">
        <f t="shared" si="5"/>
        <v/>
      </c>
      <c r="N12" s="165"/>
      <c r="O12" s="25" t="str">
        <f>IFERROR(VLOOKUP(M12,計算用!$A$8:$B$15,2,FALSE),"")</f>
        <v/>
      </c>
      <c r="P12" s="26"/>
      <c r="Q12" s="26"/>
      <c r="R12" s="26"/>
      <c r="S12" s="24" t="str">
        <f t="shared" si="6"/>
        <v/>
      </c>
      <c r="T12" s="166"/>
      <c r="U12" s="154"/>
      <c r="W12" s="4"/>
    </row>
    <row r="13" spans="1:23">
      <c r="A13" s="14">
        <f t="shared" si="2"/>
        <v>8</v>
      </c>
      <c r="B13" s="156"/>
      <c r="C13" s="156"/>
      <c r="D13" s="20"/>
      <c r="E13" s="201" t="str">
        <f t="shared" si="7"/>
        <v/>
      </c>
      <c r="F13" s="201" t="str">
        <f t="shared" si="8"/>
        <v/>
      </c>
      <c r="G13" s="194"/>
      <c r="H13" s="157"/>
      <c r="I13" s="157"/>
      <c r="J13" s="194"/>
      <c r="K13" s="158"/>
      <c r="L13" s="158"/>
      <c r="M13" s="159" t="str">
        <f t="shared" si="5"/>
        <v/>
      </c>
      <c r="N13" s="165"/>
      <c r="O13" s="25" t="str">
        <f>IFERROR(VLOOKUP(M13,計算用!$A$8:$B$15,2,FALSE),"")</f>
        <v/>
      </c>
      <c r="P13" s="26"/>
      <c r="Q13" s="26"/>
      <c r="R13" s="26"/>
      <c r="S13" s="24" t="str">
        <f t="shared" si="6"/>
        <v/>
      </c>
      <c r="T13" s="166"/>
      <c r="U13" s="154"/>
    </row>
    <row r="14" spans="1:23">
      <c r="A14" s="14">
        <f t="shared" si="2"/>
        <v>9</v>
      </c>
      <c r="B14" s="156"/>
      <c r="C14" s="156"/>
      <c r="D14" s="20"/>
      <c r="E14" s="201" t="str">
        <f t="shared" si="7"/>
        <v/>
      </c>
      <c r="F14" s="201" t="str">
        <f t="shared" si="8"/>
        <v/>
      </c>
      <c r="G14" s="194"/>
      <c r="H14" s="157"/>
      <c r="I14" s="157"/>
      <c r="J14" s="194"/>
      <c r="K14" s="158"/>
      <c r="L14" s="158"/>
      <c r="M14" s="159" t="str">
        <f>K14&amp;L14</f>
        <v/>
      </c>
      <c r="N14" s="165"/>
      <c r="O14" s="25" t="str">
        <f>IFERROR(VLOOKUP(M14,計算用!$A$8:$B$15,2,FALSE),"")</f>
        <v/>
      </c>
      <c r="P14" s="26"/>
      <c r="Q14" s="26"/>
      <c r="R14" s="26"/>
      <c r="S14" s="24" t="str">
        <f t="shared" si="6"/>
        <v/>
      </c>
      <c r="T14" s="166"/>
      <c r="U14" s="154"/>
    </row>
    <row r="15" spans="1:23">
      <c r="A15" s="14">
        <f t="shared" si="2"/>
        <v>10</v>
      </c>
      <c r="B15" s="156"/>
      <c r="C15" s="156"/>
      <c r="D15" s="20"/>
      <c r="E15" s="201" t="str">
        <f t="shared" si="7"/>
        <v/>
      </c>
      <c r="F15" s="201" t="str">
        <f t="shared" si="8"/>
        <v/>
      </c>
      <c r="G15" s="194"/>
      <c r="H15" s="157"/>
      <c r="I15" s="157"/>
      <c r="J15" s="194"/>
      <c r="K15" s="158"/>
      <c r="L15" s="158"/>
      <c r="M15" s="159" t="str">
        <f t="shared" si="5"/>
        <v/>
      </c>
      <c r="N15" s="165"/>
      <c r="O15" s="25" t="str">
        <f>IFERROR(VLOOKUP(M15,計算用!$A$8:$B$15,2,FALSE),"")</f>
        <v/>
      </c>
      <c r="P15" s="26"/>
      <c r="Q15" s="26"/>
      <c r="R15" s="26"/>
      <c r="S15" s="24" t="str">
        <f t="shared" si="6"/>
        <v/>
      </c>
      <c r="T15" s="166"/>
      <c r="U15" s="154"/>
      <c r="W15" s="4"/>
    </row>
    <row r="16" spans="1:23">
      <c r="A16" s="14">
        <f t="shared" si="2"/>
        <v>11</v>
      </c>
      <c r="B16" s="156"/>
      <c r="C16" s="156"/>
      <c r="D16" s="20"/>
      <c r="E16" s="201" t="str">
        <f t="shared" si="7"/>
        <v/>
      </c>
      <c r="F16" s="201" t="str">
        <f t="shared" si="8"/>
        <v/>
      </c>
      <c r="G16" s="194"/>
      <c r="H16" s="157"/>
      <c r="I16" s="157"/>
      <c r="J16" s="194"/>
      <c r="K16" s="158"/>
      <c r="L16" s="158"/>
      <c r="M16" s="159" t="str">
        <f t="shared" si="5"/>
        <v/>
      </c>
      <c r="N16" s="165"/>
      <c r="O16" s="25" t="str">
        <f>IFERROR(VLOOKUP(M16,計算用!$A$8:$B$15,2,FALSE),"")</f>
        <v/>
      </c>
      <c r="P16" s="26"/>
      <c r="Q16" s="26"/>
      <c r="R16" s="26"/>
      <c r="S16" s="24" t="str">
        <f t="shared" si="6"/>
        <v/>
      </c>
      <c r="T16" s="166"/>
      <c r="U16" s="154"/>
    </row>
    <row r="17" spans="1:23">
      <c r="A17" s="14">
        <f t="shared" si="2"/>
        <v>12</v>
      </c>
      <c r="B17" s="156"/>
      <c r="C17" s="156"/>
      <c r="D17" s="20"/>
      <c r="E17" s="201" t="str">
        <f t="shared" si="7"/>
        <v/>
      </c>
      <c r="F17" s="201" t="str">
        <f t="shared" si="8"/>
        <v/>
      </c>
      <c r="G17" s="194"/>
      <c r="H17" s="157"/>
      <c r="I17" s="157"/>
      <c r="J17" s="194"/>
      <c r="K17" s="158"/>
      <c r="L17" s="158"/>
      <c r="M17" s="159" t="str">
        <f t="shared" si="5"/>
        <v/>
      </c>
      <c r="N17" s="165"/>
      <c r="O17" s="25" t="str">
        <f>IFERROR(VLOOKUP(M17,計算用!$A$8:$B$15,2,FALSE),"")</f>
        <v/>
      </c>
      <c r="P17" s="26"/>
      <c r="Q17" s="26"/>
      <c r="R17" s="26"/>
      <c r="S17" s="24" t="str">
        <f t="shared" si="6"/>
        <v/>
      </c>
      <c r="T17" s="166"/>
      <c r="U17" s="154"/>
    </row>
    <row r="18" spans="1:23">
      <c r="A18" s="14">
        <f t="shared" si="2"/>
        <v>13</v>
      </c>
      <c r="B18" s="156"/>
      <c r="C18" s="156"/>
      <c r="D18" s="20"/>
      <c r="E18" s="201" t="str">
        <f t="shared" si="7"/>
        <v/>
      </c>
      <c r="F18" s="201" t="str">
        <f t="shared" si="8"/>
        <v/>
      </c>
      <c r="G18" s="194"/>
      <c r="H18" s="157"/>
      <c r="I18" s="157"/>
      <c r="J18" s="194"/>
      <c r="K18" s="158"/>
      <c r="L18" s="158"/>
      <c r="M18" s="159" t="str">
        <f t="shared" si="5"/>
        <v/>
      </c>
      <c r="N18" s="165"/>
      <c r="O18" s="25" t="str">
        <f>IFERROR(VLOOKUP(M18,計算用!$A$8:$B$15,2,FALSE),"")</f>
        <v/>
      </c>
      <c r="P18" s="26"/>
      <c r="Q18" s="26"/>
      <c r="R18" s="26"/>
      <c r="S18" s="24" t="str">
        <f t="shared" si="6"/>
        <v/>
      </c>
      <c r="T18" s="166"/>
      <c r="U18" s="154"/>
    </row>
    <row r="19" spans="1:23">
      <c r="A19" s="14">
        <f t="shared" si="2"/>
        <v>14</v>
      </c>
      <c r="B19" s="156"/>
      <c r="C19" s="156"/>
      <c r="D19" s="20"/>
      <c r="E19" s="201" t="str">
        <f t="shared" si="7"/>
        <v/>
      </c>
      <c r="F19" s="201" t="str">
        <f t="shared" si="8"/>
        <v/>
      </c>
      <c r="G19" s="194"/>
      <c r="H19" s="157"/>
      <c r="I19" s="157"/>
      <c r="J19" s="194"/>
      <c r="K19" s="158"/>
      <c r="L19" s="158"/>
      <c r="M19" s="159" t="str">
        <f t="shared" si="5"/>
        <v/>
      </c>
      <c r="N19" s="165"/>
      <c r="O19" s="25" t="str">
        <f>IFERROR(VLOOKUP(M19,計算用!$A$8:$B$15,2,FALSE),"")</f>
        <v/>
      </c>
      <c r="P19" s="26"/>
      <c r="Q19" s="26"/>
      <c r="R19" s="26"/>
      <c r="S19" s="24" t="str">
        <f t="shared" si="6"/>
        <v/>
      </c>
      <c r="T19" s="166"/>
      <c r="U19" s="154"/>
    </row>
    <row r="20" spans="1:23">
      <c r="A20" s="14">
        <f t="shared" si="2"/>
        <v>15</v>
      </c>
      <c r="B20" s="156"/>
      <c r="C20" s="156"/>
      <c r="D20" s="20"/>
      <c r="E20" s="201" t="str">
        <f t="shared" si="7"/>
        <v/>
      </c>
      <c r="F20" s="201" t="str">
        <f t="shared" si="8"/>
        <v/>
      </c>
      <c r="G20" s="194"/>
      <c r="H20" s="157"/>
      <c r="I20" s="157"/>
      <c r="J20" s="194"/>
      <c r="K20" s="158"/>
      <c r="L20" s="158"/>
      <c r="M20" s="159" t="str">
        <f t="shared" si="5"/>
        <v/>
      </c>
      <c r="N20" s="165"/>
      <c r="O20" s="25" t="str">
        <f>IFERROR(VLOOKUP(M20,計算用!$A$8:$B$15,2,FALSE),"")</f>
        <v/>
      </c>
      <c r="P20" s="26"/>
      <c r="Q20" s="26"/>
      <c r="R20" s="26"/>
      <c r="S20" s="24" t="str">
        <f t="shared" si="6"/>
        <v/>
      </c>
      <c r="T20" s="166"/>
      <c r="U20" s="154"/>
    </row>
    <row r="21" spans="1:23">
      <c r="A21" s="14">
        <f t="shared" si="2"/>
        <v>16</v>
      </c>
      <c r="B21" s="156"/>
      <c r="C21" s="156"/>
      <c r="D21" s="20"/>
      <c r="E21" s="201" t="str">
        <f t="shared" si="7"/>
        <v/>
      </c>
      <c r="F21" s="201" t="str">
        <f t="shared" si="8"/>
        <v/>
      </c>
      <c r="G21" s="194"/>
      <c r="H21" s="157"/>
      <c r="I21" s="157"/>
      <c r="J21" s="194"/>
      <c r="K21" s="158"/>
      <c r="L21" s="158"/>
      <c r="M21" s="159" t="str">
        <f t="shared" si="5"/>
        <v/>
      </c>
      <c r="N21" s="165"/>
      <c r="O21" s="25" t="str">
        <f>IFERROR(VLOOKUP(M21,計算用!$A$8:$B$15,2,FALSE),"")</f>
        <v/>
      </c>
      <c r="P21" s="26"/>
      <c r="Q21" s="26"/>
      <c r="R21" s="26"/>
      <c r="S21" s="24" t="str">
        <f t="shared" si="6"/>
        <v/>
      </c>
      <c r="T21" s="166"/>
      <c r="U21" s="154"/>
    </row>
    <row r="22" spans="1:23">
      <c r="A22" s="14">
        <f t="shared" si="2"/>
        <v>17</v>
      </c>
      <c r="B22" s="156"/>
      <c r="C22" s="156"/>
      <c r="D22" s="20"/>
      <c r="E22" s="201" t="str">
        <f t="shared" si="7"/>
        <v/>
      </c>
      <c r="F22" s="201" t="str">
        <f t="shared" si="8"/>
        <v/>
      </c>
      <c r="G22" s="194"/>
      <c r="H22" s="157"/>
      <c r="I22" s="157"/>
      <c r="J22" s="194"/>
      <c r="K22" s="158"/>
      <c r="L22" s="158"/>
      <c r="M22" s="159" t="str">
        <f t="shared" si="5"/>
        <v/>
      </c>
      <c r="N22" s="165"/>
      <c r="O22" s="25" t="str">
        <f>IFERROR(VLOOKUP(M22,計算用!$A$8:$B$15,2,FALSE),"")</f>
        <v/>
      </c>
      <c r="P22" s="26"/>
      <c r="Q22" s="26"/>
      <c r="R22" s="26"/>
      <c r="S22" s="24" t="str">
        <f t="shared" si="6"/>
        <v/>
      </c>
      <c r="T22" s="166"/>
      <c r="U22" s="154"/>
    </row>
    <row r="23" spans="1:23">
      <c r="A23" s="14">
        <f t="shared" si="2"/>
        <v>18</v>
      </c>
      <c r="B23" s="156"/>
      <c r="C23" s="156"/>
      <c r="D23" s="20"/>
      <c r="E23" s="201" t="str">
        <f t="shared" si="7"/>
        <v/>
      </c>
      <c r="F23" s="201" t="str">
        <f t="shared" si="8"/>
        <v/>
      </c>
      <c r="G23" s="194"/>
      <c r="H23" s="157"/>
      <c r="I23" s="157"/>
      <c r="J23" s="194"/>
      <c r="K23" s="158"/>
      <c r="L23" s="158"/>
      <c r="M23" s="159" t="str">
        <f t="shared" si="5"/>
        <v/>
      </c>
      <c r="N23" s="165"/>
      <c r="O23" s="25" t="str">
        <f>IFERROR(VLOOKUP(M23,計算用!$A$8:$B$15,2,FALSE),"")</f>
        <v/>
      </c>
      <c r="P23" s="26"/>
      <c r="Q23" s="26"/>
      <c r="R23" s="26"/>
      <c r="S23" s="24" t="str">
        <f t="shared" si="6"/>
        <v/>
      </c>
      <c r="T23" s="166"/>
      <c r="U23" s="154"/>
    </row>
    <row r="24" spans="1:23">
      <c r="A24" s="14">
        <f t="shared" si="2"/>
        <v>19</v>
      </c>
      <c r="B24" s="156"/>
      <c r="C24" s="156"/>
      <c r="D24" s="20"/>
      <c r="E24" s="201" t="str">
        <f t="shared" si="7"/>
        <v/>
      </c>
      <c r="F24" s="201" t="str">
        <f t="shared" si="8"/>
        <v/>
      </c>
      <c r="G24" s="194"/>
      <c r="H24" s="157"/>
      <c r="I24" s="157"/>
      <c r="J24" s="194"/>
      <c r="K24" s="158"/>
      <c r="L24" s="158"/>
      <c r="M24" s="159" t="str">
        <f t="shared" si="5"/>
        <v/>
      </c>
      <c r="N24" s="165"/>
      <c r="O24" s="25" t="str">
        <f>IFERROR(VLOOKUP(M24,計算用!$A$8:$B$15,2,FALSE),"")</f>
        <v/>
      </c>
      <c r="P24" s="26"/>
      <c r="Q24" s="26"/>
      <c r="R24" s="26"/>
      <c r="S24" s="24" t="str">
        <f t="shared" si="6"/>
        <v/>
      </c>
      <c r="T24" s="166"/>
      <c r="U24" s="154"/>
    </row>
    <row r="25" spans="1:23">
      <c r="A25" s="14">
        <f t="shared" si="2"/>
        <v>20</v>
      </c>
      <c r="B25" s="156"/>
      <c r="C25" s="156"/>
      <c r="D25" s="20"/>
      <c r="E25" s="201" t="str">
        <f t="shared" si="7"/>
        <v/>
      </c>
      <c r="F25" s="201" t="str">
        <f t="shared" si="8"/>
        <v/>
      </c>
      <c r="G25" s="194"/>
      <c r="H25" s="157"/>
      <c r="I25" s="157"/>
      <c r="J25" s="194"/>
      <c r="K25" s="158"/>
      <c r="L25" s="158"/>
      <c r="M25" s="159" t="str">
        <f t="shared" si="5"/>
        <v/>
      </c>
      <c r="N25" s="165"/>
      <c r="O25" s="25" t="str">
        <f>IFERROR(VLOOKUP(M25,計算用!$A$8:$B$15,2,FALSE),"")</f>
        <v/>
      </c>
      <c r="P25" s="26"/>
      <c r="Q25" s="26"/>
      <c r="R25" s="26"/>
      <c r="S25" s="24" t="str">
        <f t="shared" si="6"/>
        <v/>
      </c>
      <c r="T25" s="166"/>
      <c r="U25" s="154"/>
    </row>
    <row r="26" spans="1:23">
      <c r="A26" s="14">
        <f t="shared" si="2"/>
        <v>21</v>
      </c>
      <c r="B26" s="156"/>
      <c r="C26" s="156"/>
      <c r="D26" s="20"/>
      <c r="E26" s="201" t="str">
        <f t="shared" si="7"/>
        <v/>
      </c>
      <c r="F26" s="201" t="str">
        <f t="shared" si="8"/>
        <v/>
      </c>
      <c r="G26" s="194"/>
      <c r="H26" s="157"/>
      <c r="I26" s="157"/>
      <c r="J26" s="194"/>
      <c r="K26" s="158"/>
      <c r="L26" s="158"/>
      <c r="M26" s="159" t="str">
        <f t="shared" si="5"/>
        <v/>
      </c>
      <c r="N26" s="165"/>
      <c r="O26" s="25" t="str">
        <f>IFERROR(VLOOKUP(M26,計算用!$A$8:$B$15,2,FALSE),"")</f>
        <v/>
      </c>
      <c r="P26" s="26"/>
      <c r="Q26" s="26"/>
      <c r="R26" s="26"/>
      <c r="S26" s="24" t="str">
        <f t="shared" si="6"/>
        <v/>
      </c>
      <c r="T26" s="166"/>
      <c r="U26" s="154"/>
    </row>
    <row r="27" spans="1:23">
      <c r="A27" s="14">
        <f t="shared" si="2"/>
        <v>22</v>
      </c>
      <c r="B27" s="156"/>
      <c r="C27" s="156"/>
      <c r="D27" s="20"/>
      <c r="E27" s="201" t="str">
        <f t="shared" si="7"/>
        <v/>
      </c>
      <c r="F27" s="201" t="str">
        <f t="shared" si="8"/>
        <v/>
      </c>
      <c r="G27" s="194"/>
      <c r="H27" s="157"/>
      <c r="I27" s="157"/>
      <c r="J27" s="194"/>
      <c r="K27" s="158"/>
      <c r="L27" s="158"/>
      <c r="M27" s="159" t="str">
        <f t="shared" si="5"/>
        <v/>
      </c>
      <c r="N27" s="165"/>
      <c r="O27" s="25" t="str">
        <f>IFERROR(VLOOKUP(M27,計算用!$A$8:$B$15,2,FALSE),"")</f>
        <v/>
      </c>
      <c r="P27" s="26"/>
      <c r="Q27" s="26"/>
      <c r="R27" s="26"/>
      <c r="S27" s="24" t="str">
        <f t="shared" si="6"/>
        <v/>
      </c>
      <c r="T27" s="166"/>
      <c r="U27" s="154"/>
    </row>
    <row r="28" spans="1:23">
      <c r="A28" s="14">
        <f t="shared" si="2"/>
        <v>23</v>
      </c>
      <c r="B28" s="156"/>
      <c r="C28" s="156"/>
      <c r="D28" s="20"/>
      <c r="E28" s="201" t="str">
        <f t="shared" si="7"/>
        <v/>
      </c>
      <c r="F28" s="201" t="str">
        <f t="shared" si="8"/>
        <v/>
      </c>
      <c r="G28" s="194"/>
      <c r="H28" s="157"/>
      <c r="I28" s="157"/>
      <c r="J28" s="194"/>
      <c r="K28" s="158"/>
      <c r="L28" s="158"/>
      <c r="M28" s="159" t="str">
        <f t="shared" si="5"/>
        <v/>
      </c>
      <c r="N28" s="165"/>
      <c r="O28" s="25" t="str">
        <f>IFERROR(VLOOKUP(M28,計算用!$A$8:$B$15,2,FALSE),"")</f>
        <v/>
      </c>
      <c r="P28" s="26"/>
      <c r="Q28" s="26"/>
      <c r="R28" s="26"/>
      <c r="S28" s="24" t="str">
        <f t="shared" si="6"/>
        <v/>
      </c>
      <c r="T28" s="166"/>
      <c r="U28" s="154"/>
    </row>
    <row r="29" spans="1:23">
      <c r="A29" s="14">
        <f t="shared" si="2"/>
        <v>24</v>
      </c>
      <c r="B29" s="156"/>
      <c r="C29" s="156"/>
      <c r="D29" s="20"/>
      <c r="E29" s="201" t="str">
        <f t="shared" si="7"/>
        <v/>
      </c>
      <c r="F29" s="201" t="str">
        <f t="shared" si="8"/>
        <v/>
      </c>
      <c r="G29" s="194"/>
      <c r="H29" s="157"/>
      <c r="I29" s="157"/>
      <c r="J29" s="194"/>
      <c r="K29" s="158"/>
      <c r="L29" s="158"/>
      <c r="M29" s="159" t="str">
        <f t="shared" si="5"/>
        <v/>
      </c>
      <c r="N29" s="165"/>
      <c r="O29" s="25" t="str">
        <f>IFERROR(VLOOKUP(M29,計算用!$A$8:$B$15,2,FALSE),"")</f>
        <v/>
      </c>
      <c r="P29" s="26"/>
      <c r="Q29" s="26"/>
      <c r="R29" s="26"/>
      <c r="S29" s="24" t="str">
        <f t="shared" si="6"/>
        <v/>
      </c>
      <c r="T29" s="166"/>
      <c r="U29" s="154"/>
    </row>
    <row r="30" spans="1:23">
      <c r="A30" s="14">
        <f t="shared" si="2"/>
        <v>25</v>
      </c>
      <c r="B30" s="156"/>
      <c r="C30" s="156"/>
      <c r="D30" s="20"/>
      <c r="E30" s="201" t="str">
        <f t="shared" si="7"/>
        <v/>
      </c>
      <c r="F30" s="201" t="str">
        <f t="shared" si="8"/>
        <v/>
      </c>
      <c r="G30" s="194"/>
      <c r="H30" s="157"/>
      <c r="I30" s="157"/>
      <c r="J30" s="194"/>
      <c r="K30" s="158"/>
      <c r="L30" s="158"/>
      <c r="M30" s="159" t="str">
        <f t="shared" si="5"/>
        <v/>
      </c>
      <c r="N30" s="165"/>
      <c r="O30" s="25" t="str">
        <f>IFERROR(VLOOKUP(M30,計算用!$A$8:$B$15,2,FALSE),"")</f>
        <v/>
      </c>
      <c r="P30" s="26"/>
      <c r="Q30" s="26"/>
      <c r="R30" s="26"/>
      <c r="S30" s="24" t="str">
        <f t="shared" si="6"/>
        <v/>
      </c>
      <c r="T30" s="166"/>
      <c r="U30" s="154"/>
    </row>
    <row r="31" spans="1:23">
      <c r="A31" s="14">
        <f t="shared" si="2"/>
        <v>26</v>
      </c>
      <c r="B31" s="156"/>
      <c r="C31" s="156"/>
      <c r="D31" s="20"/>
      <c r="E31" s="201" t="str">
        <f t="shared" si="7"/>
        <v/>
      </c>
      <c r="F31" s="201" t="str">
        <f t="shared" si="8"/>
        <v/>
      </c>
      <c r="G31" s="194"/>
      <c r="H31" s="157"/>
      <c r="I31" s="157"/>
      <c r="J31" s="194"/>
      <c r="K31" s="158"/>
      <c r="L31" s="158"/>
      <c r="M31" s="159" t="str">
        <f t="shared" si="5"/>
        <v/>
      </c>
      <c r="N31" s="165"/>
      <c r="O31" s="25" t="str">
        <f>IFERROR(VLOOKUP(M31,計算用!$A$8:$B$15,2,FALSE),"")</f>
        <v/>
      </c>
      <c r="P31" s="26"/>
      <c r="Q31" s="26"/>
      <c r="R31" s="26"/>
      <c r="S31" s="24" t="str">
        <f t="shared" si="6"/>
        <v/>
      </c>
      <c r="T31" s="166"/>
      <c r="U31" s="154"/>
    </row>
    <row r="32" spans="1:23">
      <c r="A32" s="14">
        <f t="shared" si="2"/>
        <v>27</v>
      </c>
      <c r="B32" s="156"/>
      <c r="C32" s="156"/>
      <c r="D32" s="20"/>
      <c r="E32" s="201" t="str">
        <f t="shared" si="7"/>
        <v/>
      </c>
      <c r="F32" s="201" t="str">
        <f t="shared" si="8"/>
        <v/>
      </c>
      <c r="G32" s="194"/>
      <c r="H32" s="157"/>
      <c r="I32" s="157"/>
      <c r="J32" s="194"/>
      <c r="K32" s="158"/>
      <c r="L32" s="158"/>
      <c r="M32" s="159" t="str">
        <f t="shared" si="5"/>
        <v/>
      </c>
      <c r="N32" s="165"/>
      <c r="O32" s="25" t="str">
        <f>IFERROR(VLOOKUP(M32,計算用!$A$8:$B$15,2,FALSE),"")</f>
        <v/>
      </c>
      <c r="P32" s="26"/>
      <c r="Q32" s="26"/>
      <c r="R32" s="26"/>
      <c r="S32" s="24" t="str">
        <f t="shared" si="6"/>
        <v/>
      </c>
      <c r="T32" s="166"/>
      <c r="U32" s="154"/>
      <c r="W32" s="4"/>
    </row>
    <row r="33" spans="1:21">
      <c r="A33" s="14">
        <f t="shared" si="2"/>
        <v>28</v>
      </c>
      <c r="B33" s="156"/>
      <c r="C33" s="156"/>
      <c r="D33" s="20"/>
      <c r="E33" s="201" t="str">
        <f t="shared" si="7"/>
        <v/>
      </c>
      <c r="F33" s="201" t="str">
        <f t="shared" si="8"/>
        <v/>
      </c>
      <c r="G33" s="194"/>
      <c r="H33" s="157"/>
      <c r="I33" s="157"/>
      <c r="J33" s="194"/>
      <c r="K33" s="158"/>
      <c r="L33" s="158"/>
      <c r="M33" s="159" t="str">
        <f t="shared" si="5"/>
        <v/>
      </c>
      <c r="N33" s="165"/>
      <c r="O33" s="25" t="str">
        <f>IFERROR(VLOOKUP(M33,計算用!$A$8:$B$15,2,FALSE),"")</f>
        <v/>
      </c>
      <c r="P33" s="26"/>
      <c r="Q33" s="26"/>
      <c r="R33" s="26"/>
      <c r="S33" s="24" t="str">
        <f t="shared" si="6"/>
        <v/>
      </c>
      <c r="T33" s="166"/>
      <c r="U33" s="154"/>
    </row>
    <row r="34" spans="1:21">
      <c r="A34" s="14">
        <f t="shared" si="2"/>
        <v>29</v>
      </c>
      <c r="B34" s="156"/>
      <c r="C34" s="156"/>
      <c r="D34" s="20"/>
      <c r="E34" s="201" t="str">
        <f t="shared" si="7"/>
        <v/>
      </c>
      <c r="F34" s="201" t="str">
        <f t="shared" si="8"/>
        <v/>
      </c>
      <c r="G34" s="194"/>
      <c r="H34" s="157"/>
      <c r="I34" s="157"/>
      <c r="J34" s="194"/>
      <c r="K34" s="158"/>
      <c r="L34" s="158"/>
      <c r="M34" s="159" t="str">
        <f t="shared" si="5"/>
        <v/>
      </c>
      <c r="N34" s="165"/>
      <c r="O34" s="25" t="str">
        <f>IFERROR(VLOOKUP(M34,計算用!$A$8:$B$15,2,FALSE),"")</f>
        <v/>
      </c>
      <c r="P34" s="26"/>
      <c r="Q34" s="26"/>
      <c r="R34" s="26"/>
      <c r="S34" s="24" t="str">
        <f t="shared" si="6"/>
        <v/>
      </c>
      <c r="T34" s="166"/>
      <c r="U34" s="154"/>
    </row>
    <row r="35" spans="1:21">
      <c r="A35" s="14">
        <f t="shared" si="2"/>
        <v>30</v>
      </c>
      <c r="B35" s="156"/>
      <c r="C35" s="156"/>
      <c r="D35" s="20"/>
      <c r="E35" s="201" t="str">
        <f t="shared" si="7"/>
        <v/>
      </c>
      <c r="F35" s="201" t="str">
        <f t="shared" si="8"/>
        <v/>
      </c>
      <c r="G35" s="194"/>
      <c r="H35" s="157"/>
      <c r="I35" s="157"/>
      <c r="J35" s="194"/>
      <c r="K35" s="158"/>
      <c r="L35" s="158"/>
      <c r="M35" s="159" t="str">
        <f t="shared" si="5"/>
        <v/>
      </c>
      <c r="N35" s="165"/>
      <c r="O35" s="25" t="str">
        <f>IFERROR(VLOOKUP(M35,計算用!$A$8:$B$15,2,FALSE),"")</f>
        <v/>
      </c>
      <c r="P35" s="26"/>
      <c r="Q35" s="26"/>
      <c r="R35" s="26"/>
      <c r="S35" s="24" t="str">
        <f t="shared" si="6"/>
        <v/>
      </c>
      <c r="T35" s="166"/>
      <c r="U35" s="154"/>
    </row>
    <row r="36" spans="1:21">
      <c r="A36" s="14">
        <f t="shared" si="2"/>
        <v>31</v>
      </c>
      <c r="B36" s="156"/>
      <c r="C36" s="156"/>
      <c r="D36" s="20"/>
      <c r="E36" s="201" t="str">
        <f t="shared" si="7"/>
        <v/>
      </c>
      <c r="F36" s="201" t="str">
        <f t="shared" si="8"/>
        <v/>
      </c>
      <c r="G36" s="194"/>
      <c r="H36" s="157"/>
      <c r="I36" s="157"/>
      <c r="J36" s="194"/>
      <c r="K36" s="158"/>
      <c r="L36" s="158"/>
      <c r="M36" s="159" t="str">
        <f t="shared" si="5"/>
        <v/>
      </c>
      <c r="N36" s="165"/>
      <c r="O36" s="25" t="str">
        <f>IFERROR(VLOOKUP(M36,計算用!$A$8:$B$15,2,FALSE),"")</f>
        <v/>
      </c>
      <c r="P36" s="26"/>
      <c r="Q36" s="26"/>
      <c r="R36" s="26"/>
      <c r="S36" s="24" t="str">
        <f t="shared" si="6"/>
        <v/>
      </c>
      <c r="T36" s="166"/>
      <c r="U36" s="154"/>
    </row>
    <row r="37" spans="1:21">
      <c r="A37" s="14">
        <f t="shared" si="2"/>
        <v>32</v>
      </c>
      <c r="B37" s="156"/>
      <c r="C37" s="156"/>
      <c r="D37" s="20"/>
      <c r="E37" s="201" t="str">
        <f t="shared" si="7"/>
        <v/>
      </c>
      <c r="F37" s="201" t="str">
        <f t="shared" si="8"/>
        <v/>
      </c>
      <c r="G37" s="194"/>
      <c r="H37" s="157"/>
      <c r="I37" s="157"/>
      <c r="J37" s="194"/>
      <c r="K37" s="158"/>
      <c r="L37" s="158"/>
      <c r="M37" s="159" t="str">
        <f t="shared" si="5"/>
        <v/>
      </c>
      <c r="N37" s="165"/>
      <c r="O37" s="25" t="str">
        <f>IFERROR(VLOOKUP(M37,計算用!$A$8:$B$15,2,FALSE),"")</f>
        <v/>
      </c>
      <c r="P37" s="26"/>
      <c r="Q37" s="26"/>
      <c r="R37" s="26"/>
      <c r="S37" s="24" t="str">
        <f t="shared" si="6"/>
        <v/>
      </c>
      <c r="T37" s="166"/>
      <c r="U37" s="154"/>
    </row>
    <row r="38" spans="1:21">
      <c r="A38" s="14">
        <f t="shared" si="2"/>
        <v>33</v>
      </c>
      <c r="B38" s="156"/>
      <c r="C38" s="156"/>
      <c r="D38" s="20"/>
      <c r="E38" s="201" t="str">
        <f t="shared" si="7"/>
        <v/>
      </c>
      <c r="F38" s="201" t="str">
        <f t="shared" si="8"/>
        <v/>
      </c>
      <c r="G38" s="194"/>
      <c r="H38" s="157"/>
      <c r="I38" s="157"/>
      <c r="J38" s="194"/>
      <c r="K38" s="158"/>
      <c r="L38" s="158"/>
      <c r="M38" s="159" t="str">
        <f t="shared" si="5"/>
        <v/>
      </c>
      <c r="N38" s="165"/>
      <c r="O38" s="25" t="str">
        <f>IFERROR(VLOOKUP(M38,計算用!$A$8:$B$15,2,FALSE),"")</f>
        <v/>
      </c>
      <c r="P38" s="26"/>
      <c r="Q38" s="26"/>
      <c r="R38" s="26"/>
      <c r="S38" s="24" t="str">
        <f t="shared" ref="S38:S69" si="9">IF(F38&gt;=2,"","可")</f>
        <v/>
      </c>
      <c r="T38" s="166"/>
      <c r="U38" s="154"/>
    </row>
    <row r="39" spans="1:21">
      <c r="A39" s="14">
        <f t="shared" si="2"/>
        <v>34</v>
      </c>
      <c r="B39" s="156"/>
      <c r="C39" s="156"/>
      <c r="D39" s="20"/>
      <c r="E39" s="201" t="str">
        <f t="shared" si="7"/>
        <v/>
      </c>
      <c r="F39" s="201" t="str">
        <f t="shared" si="8"/>
        <v/>
      </c>
      <c r="G39" s="194"/>
      <c r="H39" s="157"/>
      <c r="I39" s="157"/>
      <c r="J39" s="194"/>
      <c r="K39" s="158"/>
      <c r="L39" s="158"/>
      <c r="M39" s="159" t="str">
        <f t="shared" si="5"/>
        <v/>
      </c>
      <c r="N39" s="165"/>
      <c r="O39" s="25" t="str">
        <f>IFERROR(VLOOKUP(M39,計算用!$A$8:$B$15,2,FALSE),"")</f>
        <v/>
      </c>
      <c r="P39" s="26"/>
      <c r="Q39" s="26"/>
      <c r="R39" s="26"/>
      <c r="S39" s="24" t="str">
        <f t="shared" si="9"/>
        <v/>
      </c>
      <c r="T39" s="166"/>
      <c r="U39" s="154"/>
    </row>
    <row r="40" spans="1:21">
      <c r="A40" s="14">
        <f t="shared" si="2"/>
        <v>35</v>
      </c>
      <c r="B40" s="156"/>
      <c r="C40" s="156"/>
      <c r="D40" s="20"/>
      <c r="E40" s="201" t="str">
        <f t="shared" si="7"/>
        <v/>
      </c>
      <c r="F40" s="201" t="str">
        <f t="shared" si="8"/>
        <v/>
      </c>
      <c r="G40" s="194"/>
      <c r="H40" s="157"/>
      <c r="I40" s="157"/>
      <c r="J40" s="194"/>
      <c r="K40" s="158"/>
      <c r="L40" s="158"/>
      <c r="M40" s="159" t="str">
        <f t="shared" si="5"/>
        <v/>
      </c>
      <c r="N40" s="165"/>
      <c r="O40" s="25" t="str">
        <f>IFERROR(VLOOKUP(M40,計算用!$A$8:$B$15,2,FALSE),"")</f>
        <v/>
      </c>
      <c r="P40" s="26"/>
      <c r="Q40" s="26"/>
      <c r="R40" s="26"/>
      <c r="S40" s="24" t="str">
        <f t="shared" si="9"/>
        <v/>
      </c>
      <c r="T40" s="166"/>
      <c r="U40" s="154"/>
    </row>
    <row r="41" spans="1:21">
      <c r="A41" s="14">
        <f t="shared" si="2"/>
        <v>36</v>
      </c>
      <c r="B41" s="156"/>
      <c r="C41" s="156"/>
      <c r="D41" s="20"/>
      <c r="E41" s="201" t="str">
        <f t="shared" si="7"/>
        <v/>
      </c>
      <c r="F41" s="201" t="str">
        <f t="shared" si="8"/>
        <v/>
      </c>
      <c r="G41" s="194"/>
      <c r="H41" s="157"/>
      <c r="I41" s="157"/>
      <c r="J41" s="194"/>
      <c r="K41" s="158"/>
      <c r="L41" s="158"/>
      <c r="M41" s="159" t="str">
        <f t="shared" si="5"/>
        <v/>
      </c>
      <c r="N41" s="165"/>
      <c r="O41" s="25" t="str">
        <f>IFERROR(VLOOKUP(M41,計算用!$A$8:$B$15,2,FALSE),"")</f>
        <v/>
      </c>
      <c r="P41" s="26"/>
      <c r="Q41" s="26"/>
      <c r="R41" s="26"/>
      <c r="S41" s="24" t="str">
        <f t="shared" si="9"/>
        <v/>
      </c>
      <c r="T41" s="166"/>
      <c r="U41" s="154"/>
    </row>
    <row r="42" spans="1:21">
      <c r="A42" s="14">
        <f t="shared" si="2"/>
        <v>37</v>
      </c>
      <c r="B42" s="156"/>
      <c r="C42" s="156"/>
      <c r="D42" s="20"/>
      <c r="E42" s="201" t="str">
        <f t="shared" si="7"/>
        <v/>
      </c>
      <c r="F42" s="201" t="str">
        <f t="shared" si="8"/>
        <v/>
      </c>
      <c r="G42" s="194"/>
      <c r="H42" s="157"/>
      <c r="I42" s="157"/>
      <c r="J42" s="194"/>
      <c r="K42" s="158"/>
      <c r="L42" s="158"/>
      <c r="M42" s="159" t="str">
        <f t="shared" si="5"/>
        <v/>
      </c>
      <c r="N42" s="165"/>
      <c r="O42" s="25" t="str">
        <f>IFERROR(VLOOKUP(M42,計算用!$A$8:$B$15,2,FALSE),"")</f>
        <v/>
      </c>
      <c r="P42" s="26"/>
      <c r="Q42" s="26"/>
      <c r="R42" s="26"/>
      <c r="S42" s="24" t="str">
        <f t="shared" si="9"/>
        <v/>
      </c>
      <c r="T42" s="166"/>
      <c r="U42" s="154"/>
    </row>
    <row r="43" spans="1:21">
      <c r="A43" s="14">
        <f t="shared" si="2"/>
        <v>38</v>
      </c>
      <c r="B43" s="156"/>
      <c r="C43" s="156"/>
      <c r="D43" s="20"/>
      <c r="E43" s="201" t="str">
        <f t="shared" si="7"/>
        <v/>
      </c>
      <c r="F43" s="201" t="str">
        <f t="shared" si="8"/>
        <v/>
      </c>
      <c r="G43" s="194"/>
      <c r="H43" s="157"/>
      <c r="I43" s="157"/>
      <c r="J43" s="194"/>
      <c r="K43" s="158"/>
      <c r="L43" s="158"/>
      <c r="M43" s="159" t="str">
        <f t="shared" si="5"/>
        <v/>
      </c>
      <c r="N43" s="165"/>
      <c r="O43" s="25" t="str">
        <f>IFERROR(VLOOKUP(M43,計算用!$A$8:$B$15,2,FALSE),"")</f>
        <v/>
      </c>
      <c r="P43" s="26"/>
      <c r="Q43" s="26"/>
      <c r="R43" s="26"/>
      <c r="S43" s="24" t="str">
        <f t="shared" si="9"/>
        <v/>
      </c>
      <c r="T43" s="166"/>
      <c r="U43" s="154"/>
    </row>
    <row r="44" spans="1:21">
      <c r="A44" s="14">
        <f t="shared" si="2"/>
        <v>39</v>
      </c>
      <c r="B44" s="156"/>
      <c r="C44" s="156"/>
      <c r="D44" s="20"/>
      <c r="E44" s="201" t="str">
        <f t="shared" si="7"/>
        <v/>
      </c>
      <c r="F44" s="201" t="str">
        <f t="shared" si="8"/>
        <v/>
      </c>
      <c r="G44" s="194"/>
      <c r="H44" s="157"/>
      <c r="I44" s="157"/>
      <c r="J44" s="194"/>
      <c r="K44" s="158"/>
      <c r="L44" s="158"/>
      <c r="M44" s="159" t="str">
        <f t="shared" si="5"/>
        <v/>
      </c>
      <c r="N44" s="165"/>
      <c r="O44" s="25" t="str">
        <f>IFERROR(VLOOKUP(M44,計算用!$A$8:$B$15,2,FALSE),"")</f>
        <v/>
      </c>
      <c r="P44" s="26"/>
      <c r="Q44" s="26"/>
      <c r="R44" s="26"/>
      <c r="S44" s="24" t="str">
        <f t="shared" si="9"/>
        <v/>
      </c>
      <c r="T44" s="166"/>
      <c r="U44" s="154"/>
    </row>
    <row r="45" spans="1:21">
      <c r="A45" s="14">
        <f t="shared" si="2"/>
        <v>40</v>
      </c>
      <c r="B45" s="156"/>
      <c r="C45" s="156"/>
      <c r="D45" s="20"/>
      <c r="E45" s="201" t="str">
        <f t="shared" si="7"/>
        <v/>
      </c>
      <c r="F45" s="201" t="str">
        <f t="shared" si="8"/>
        <v/>
      </c>
      <c r="G45" s="194"/>
      <c r="H45" s="157"/>
      <c r="I45" s="157"/>
      <c r="J45" s="194"/>
      <c r="K45" s="158"/>
      <c r="L45" s="158"/>
      <c r="M45" s="159" t="str">
        <f t="shared" si="5"/>
        <v/>
      </c>
      <c r="N45" s="165"/>
      <c r="O45" s="25" t="str">
        <f>IFERROR(VLOOKUP(M45,計算用!$A$8:$B$15,2,FALSE),"")</f>
        <v/>
      </c>
      <c r="P45" s="26"/>
      <c r="Q45" s="26"/>
      <c r="R45" s="26"/>
      <c r="S45" s="24" t="str">
        <f t="shared" si="9"/>
        <v/>
      </c>
      <c r="T45" s="166"/>
      <c r="U45" s="154"/>
    </row>
    <row r="46" spans="1:21">
      <c r="A46" s="14">
        <f t="shared" si="2"/>
        <v>41</v>
      </c>
      <c r="B46" s="156"/>
      <c r="C46" s="156"/>
      <c r="D46" s="20"/>
      <c r="E46" s="201" t="str">
        <f t="shared" si="7"/>
        <v/>
      </c>
      <c r="F46" s="201" t="str">
        <f t="shared" si="8"/>
        <v/>
      </c>
      <c r="G46" s="194"/>
      <c r="H46" s="157"/>
      <c r="I46" s="157"/>
      <c r="J46" s="194"/>
      <c r="K46" s="158"/>
      <c r="L46" s="158"/>
      <c r="M46" s="159" t="str">
        <f t="shared" si="5"/>
        <v/>
      </c>
      <c r="N46" s="165"/>
      <c r="O46" s="25" t="str">
        <f>IFERROR(VLOOKUP(M46,計算用!$A$8:$B$15,2,FALSE),"")</f>
        <v/>
      </c>
      <c r="P46" s="26"/>
      <c r="Q46" s="26"/>
      <c r="R46" s="26"/>
      <c r="S46" s="24" t="str">
        <f t="shared" si="9"/>
        <v/>
      </c>
      <c r="T46" s="166"/>
      <c r="U46" s="154"/>
    </row>
    <row r="47" spans="1:21">
      <c r="A47" s="14">
        <f t="shared" si="2"/>
        <v>42</v>
      </c>
      <c r="B47" s="156"/>
      <c r="C47" s="156"/>
      <c r="D47" s="20"/>
      <c r="E47" s="201" t="str">
        <f t="shared" si="7"/>
        <v/>
      </c>
      <c r="F47" s="201" t="str">
        <f t="shared" si="8"/>
        <v/>
      </c>
      <c r="G47" s="194"/>
      <c r="H47" s="157"/>
      <c r="I47" s="157"/>
      <c r="J47" s="194"/>
      <c r="K47" s="158"/>
      <c r="L47" s="158"/>
      <c r="M47" s="159" t="str">
        <f t="shared" si="5"/>
        <v/>
      </c>
      <c r="N47" s="165"/>
      <c r="O47" s="25" t="str">
        <f>IFERROR(VLOOKUP(M47,計算用!$A$8:$B$15,2,FALSE),"")</f>
        <v/>
      </c>
      <c r="P47" s="26"/>
      <c r="Q47" s="26"/>
      <c r="R47" s="26"/>
      <c r="S47" s="24" t="str">
        <f t="shared" si="9"/>
        <v/>
      </c>
      <c r="T47" s="166"/>
      <c r="U47" s="154"/>
    </row>
    <row r="48" spans="1:21">
      <c r="A48" s="14">
        <f t="shared" si="2"/>
        <v>43</v>
      </c>
      <c r="B48" s="156"/>
      <c r="C48" s="156"/>
      <c r="D48" s="20"/>
      <c r="E48" s="201" t="str">
        <f t="shared" si="7"/>
        <v/>
      </c>
      <c r="F48" s="201" t="str">
        <f t="shared" si="8"/>
        <v/>
      </c>
      <c r="G48" s="194"/>
      <c r="H48" s="157"/>
      <c r="I48" s="157"/>
      <c r="J48" s="194"/>
      <c r="K48" s="158"/>
      <c r="L48" s="158"/>
      <c r="M48" s="159" t="str">
        <f t="shared" si="5"/>
        <v/>
      </c>
      <c r="N48" s="165"/>
      <c r="O48" s="25" t="str">
        <f>IFERROR(VLOOKUP(M48,計算用!$A$8:$B$15,2,FALSE),"")</f>
        <v/>
      </c>
      <c r="P48" s="26"/>
      <c r="Q48" s="26"/>
      <c r="R48" s="26"/>
      <c r="S48" s="24" t="str">
        <f t="shared" si="9"/>
        <v/>
      </c>
      <c r="T48" s="166"/>
      <c r="U48" s="154"/>
    </row>
    <row r="49" spans="1:21">
      <c r="A49" s="14">
        <f t="shared" si="2"/>
        <v>44</v>
      </c>
      <c r="B49" s="156"/>
      <c r="C49" s="156"/>
      <c r="D49" s="20"/>
      <c r="E49" s="201" t="str">
        <f t="shared" si="7"/>
        <v/>
      </c>
      <c r="F49" s="201" t="str">
        <f t="shared" si="8"/>
        <v/>
      </c>
      <c r="G49" s="194"/>
      <c r="H49" s="157"/>
      <c r="I49" s="157"/>
      <c r="J49" s="194"/>
      <c r="K49" s="158"/>
      <c r="L49" s="158"/>
      <c r="M49" s="159" t="str">
        <f t="shared" si="5"/>
        <v/>
      </c>
      <c r="N49" s="165"/>
      <c r="O49" s="25" t="str">
        <f>IFERROR(VLOOKUP(M49,計算用!$A$8:$B$15,2,FALSE),"")</f>
        <v/>
      </c>
      <c r="P49" s="26"/>
      <c r="Q49" s="26"/>
      <c r="R49" s="26"/>
      <c r="S49" s="24" t="str">
        <f t="shared" si="9"/>
        <v/>
      </c>
      <c r="T49" s="166"/>
      <c r="U49" s="154"/>
    </row>
    <row r="50" spans="1:21">
      <c r="A50" s="14">
        <f t="shared" si="2"/>
        <v>45</v>
      </c>
      <c r="B50" s="156"/>
      <c r="C50" s="156"/>
      <c r="D50" s="20"/>
      <c r="E50" s="201" t="str">
        <f t="shared" si="7"/>
        <v/>
      </c>
      <c r="F50" s="201" t="str">
        <f t="shared" si="8"/>
        <v/>
      </c>
      <c r="G50" s="194"/>
      <c r="H50" s="157"/>
      <c r="I50" s="157"/>
      <c r="J50" s="194"/>
      <c r="K50" s="158"/>
      <c r="L50" s="158"/>
      <c r="M50" s="159" t="str">
        <f t="shared" si="5"/>
        <v/>
      </c>
      <c r="N50" s="165"/>
      <c r="O50" s="25" t="str">
        <f>IFERROR(VLOOKUP(M50,計算用!$A$8:$B$15,2,FALSE),"")</f>
        <v/>
      </c>
      <c r="P50" s="26"/>
      <c r="Q50" s="26"/>
      <c r="R50" s="26"/>
      <c r="S50" s="24" t="str">
        <f t="shared" si="9"/>
        <v/>
      </c>
      <c r="T50" s="166"/>
      <c r="U50" s="154"/>
    </row>
    <row r="51" spans="1:21">
      <c r="A51" s="14">
        <f t="shared" si="2"/>
        <v>46</v>
      </c>
      <c r="B51" s="156"/>
      <c r="C51" s="156"/>
      <c r="D51" s="20"/>
      <c r="E51" s="201" t="str">
        <f t="shared" si="7"/>
        <v/>
      </c>
      <c r="F51" s="201" t="str">
        <f t="shared" si="8"/>
        <v/>
      </c>
      <c r="G51" s="194"/>
      <c r="H51" s="157"/>
      <c r="I51" s="157"/>
      <c r="J51" s="194"/>
      <c r="K51" s="158"/>
      <c r="L51" s="158"/>
      <c r="M51" s="159" t="str">
        <f t="shared" si="5"/>
        <v/>
      </c>
      <c r="N51" s="165"/>
      <c r="O51" s="25" t="str">
        <f>IFERROR(VLOOKUP(M51,計算用!$A$8:$B$15,2,FALSE),"")</f>
        <v/>
      </c>
      <c r="P51" s="26"/>
      <c r="Q51" s="26"/>
      <c r="R51" s="26"/>
      <c r="S51" s="24" t="str">
        <f t="shared" si="9"/>
        <v/>
      </c>
      <c r="T51" s="166"/>
      <c r="U51" s="154"/>
    </row>
    <row r="52" spans="1:21">
      <c r="A52" s="14">
        <f t="shared" si="2"/>
        <v>47</v>
      </c>
      <c r="B52" s="156"/>
      <c r="C52" s="156"/>
      <c r="D52" s="20"/>
      <c r="E52" s="201" t="str">
        <f t="shared" si="7"/>
        <v/>
      </c>
      <c r="F52" s="201" t="str">
        <f t="shared" si="8"/>
        <v/>
      </c>
      <c r="G52" s="194"/>
      <c r="H52" s="157"/>
      <c r="I52" s="157"/>
      <c r="J52" s="194"/>
      <c r="K52" s="158"/>
      <c r="L52" s="158"/>
      <c r="M52" s="159" t="str">
        <f t="shared" si="5"/>
        <v/>
      </c>
      <c r="N52" s="165"/>
      <c r="O52" s="25" t="str">
        <f>IFERROR(VLOOKUP(M52,計算用!$A$8:$B$15,2,FALSE),"")</f>
        <v/>
      </c>
      <c r="P52" s="26"/>
      <c r="Q52" s="26"/>
      <c r="R52" s="26"/>
      <c r="S52" s="24" t="str">
        <f t="shared" si="9"/>
        <v/>
      </c>
      <c r="T52" s="166"/>
      <c r="U52" s="154"/>
    </row>
    <row r="53" spans="1:21">
      <c r="A53" s="14">
        <f t="shared" si="2"/>
        <v>48</v>
      </c>
      <c r="B53" s="156"/>
      <c r="C53" s="156"/>
      <c r="D53" s="20"/>
      <c r="E53" s="201" t="str">
        <f t="shared" si="7"/>
        <v/>
      </c>
      <c r="F53" s="201" t="str">
        <f t="shared" si="8"/>
        <v/>
      </c>
      <c r="G53" s="194"/>
      <c r="H53" s="157"/>
      <c r="I53" s="157"/>
      <c r="J53" s="194"/>
      <c r="K53" s="158"/>
      <c r="L53" s="158"/>
      <c r="M53" s="159" t="str">
        <f t="shared" si="5"/>
        <v/>
      </c>
      <c r="N53" s="165"/>
      <c r="O53" s="25" t="str">
        <f>IFERROR(VLOOKUP(M53,計算用!$A$8:$B$15,2,FALSE),"")</f>
        <v/>
      </c>
      <c r="P53" s="26"/>
      <c r="Q53" s="26"/>
      <c r="R53" s="26"/>
      <c r="S53" s="24" t="str">
        <f t="shared" si="9"/>
        <v/>
      </c>
      <c r="T53" s="166"/>
      <c r="U53" s="154"/>
    </row>
    <row r="54" spans="1:21">
      <c r="A54" s="14">
        <f t="shared" si="2"/>
        <v>49</v>
      </c>
      <c r="B54" s="156"/>
      <c r="C54" s="156"/>
      <c r="D54" s="20"/>
      <c r="E54" s="201" t="str">
        <f t="shared" si="7"/>
        <v/>
      </c>
      <c r="F54" s="201" t="str">
        <f t="shared" si="8"/>
        <v/>
      </c>
      <c r="G54" s="194"/>
      <c r="H54" s="157"/>
      <c r="I54" s="157"/>
      <c r="J54" s="194"/>
      <c r="K54" s="158"/>
      <c r="L54" s="158"/>
      <c r="M54" s="159" t="str">
        <f t="shared" si="5"/>
        <v/>
      </c>
      <c r="N54" s="165"/>
      <c r="O54" s="25" t="str">
        <f>IFERROR(VLOOKUP(M54,計算用!$A$8:$B$15,2,FALSE),"")</f>
        <v/>
      </c>
      <c r="P54" s="26"/>
      <c r="Q54" s="26"/>
      <c r="R54" s="26"/>
      <c r="S54" s="24" t="str">
        <f t="shared" si="9"/>
        <v/>
      </c>
      <c r="T54" s="166"/>
      <c r="U54" s="154"/>
    </row>
    <row r="55" spans="1:21">
      <c r="A55" s="14">
        <f t="shared" si="2"/>
        <v>50</v>
      </c>
      <c r="B55" s="156"/>
      <c r="C55" s="156"/>
      <c r="D55" s="20"/>
      <c r="E55" s="201" t="str">
        <f t="shared" si="7"/>
        <v/>
      </c>
      <c r="F55" s="201" t="str">
        <f t="shared" si="8"/>
        <v/>
      </c>
      <c r="G55" s="194"/>
      <c r="H55" s="157"/>
      <c r="I55" s="157"/>
      <c r="J55" s="194"/>
      <c r="K55" s="158"/>
      <c r="L55" s="158"/>
      <c r="M55" s="159" t="str">
        <f t="shared" si="5"/>
        <v/>
      </c>
      <c r="N55" s="165"/>
      <c r="O55" s="25" t="str">
        <f>IFERROR(VLOOKUP(M55,計算用!$A$8:$B$15,2,FALSE),"")</f>
        <v/>
      </c>
      <c r="P55" s="26"/>
      <c r="Q55" s="26"/>
      <c r="R55" s="26"/>
      <c r="S55" s="24" t="str">
        <f t="shared" si="9"/>
        <v/>
      </c>
      <c r="T55" s="166"/>
      <c r="U55" s="154"/>
    </row>
    <row r="56" spans="1:21">
      <c r="A56" s="14">
        <f t="shared" si="2"/>
        <v>51</v>
      </c>
      <c r="B56" s="156"/>
      <c r="C56" s="156"/>
      <c r="D56" s="20"/>
      <c r="E56" s="201" t="str">
        <f t="shared" si="7"/>
        <v/>
      </c>
      <c r="F56" s="201" t="str">
        <f t="shared" si="8"/>
        <v/>
      </c>
      <c r="G56" s="194"/>
      <c r="H56" s="157"/>
      <c r="I56" s="157"/>
      <c r="J56" s="194"/>
      <c r="K56" s="158"/>
      <c r="L56" s="158"/>
      <c r="M56" s="159" t="str">
        <f t="shared" si="5"/>
        <v/>
      </c>
      <c r="N56" s="165"/>
      <c r="O56" s="25" t="str">
        <f>IFERROR(VLOOKUP(M56,計算用!$A$8:$B$15,2,FALSE),"")</f>
        <v/>
      </c>
      <c r="P56" s="26"/>
      <c r="Q56" s="26"/>
      <c r="R56" s="26"/>
      <c r="S56" s="24" t="str">
        <f t="shared" si="9"/>
        <v/>
      </c>
      <c r="T56" s="166"/>
      <c r="U56" s="154"/>
    </row>
    <row r="57" spans="1:21">
      <c r="A57" s="14">
        <f t="shared" si="2"/>
        <v>52</v>
      </c>
      <c r="B57" s="156"/>
      <c r="C57" s="156"/>
      <c r="D57" s="20"/>
      <c r="E57" s="201" t="str">
        <f t="shared" si="7"/>
        <v/>
      </c>
      <c r="F57" s="201" t="str">
        <f t="shared" si="8"/>
        <v/>
      </c>
      <c r="G57" s="194"/>
      <c r="H57" s="157"/>
      <c r="I57" s="157"/>
      <c r="J57" s="194"/>
      <c r="K57" s="158"/>
      <c r="L57" s="158"/>
      <c r="M57" s="159" t="str">
        <f t="shared" si="5"/>
        <v/>
      </c>
      <c r="N57" s="165"/>
      <c r="O57" s="25" t="str">
        <f>IFERROR(VLOOKUP(M57,計算用!$A$8:$B$15,2,FALSE),"")</f>
        <v/>
      </c>
      <c r="P57" s="26"/>
      <c r="Q57" s="26"/>
      <c r="R57" s="26"/>
      <c r="S57" s="24" t="str">
        <f t="shared" si="9"/>
        <v/>
      </c>
      <c r="T57" s="166"/>
      <c r="U57" s="154"/>
    </row>
    <row r="58" spans="1:21">
      <c r="A58" s="14">
        <f t="shared" si="2"/>
        <v>53</v>
      </c>
      <c r="B58" s="156"/>
      <c r="C58" s="156"/>
      <c r="D58" s="20"/>
      <c r="E58" s="201" t="str">
        <f t="shared" si="7"/>
        <v/>
      </c>
      <c r="F58" s="201" t="str">
        <f t="shared" si="8"/>
        <v/>
      </c>
      <c r="G58" s="194"/>
      <c r="H58" s="157"/>
      <c r="I58" s="157"/>
      <c r="J58" s="194"/>
      <c r="K58" s="158"/>
      <c r="L58" s="158"/>
      <c r="M58" s="159" t="str">
        <f t="shared" si="5"/>
        <v/>
      </c>
      <c r="N58" s="165"/>
      <c r="O58" s="25" t="str">
        <f>IFERROR(VLOOKUP(M58,計算用!$A$8:$B$15,2,FALSE),"")</f>
        <v/>
      </c>
      <c r="P58" s="26"/>
      <c r="Q58" s="26"/>
      <c r="R58" s="26"/>
      <c r="S58" s="24" t="str">
        <f t="shared" si="9"/>
        <v/>
      </c>
      <c r="T58" s="166"/>
      <c r="U58" s="154"/>
    </row>
    <row r="59" spans="1:21">
      <c r="A59" s="14">
        <f t="shared" si="2"/>
        <v>54</v>
      </c>
      <c r="B59" s="156"/>
      <c r="C59" s="156"/>
      <c r="D59" s="20"/>
      <c r="E59" s="201" t="str">
        <f t="shared" si="7"/>
        <v/>
      </c>
      <c r="F59" s="201" t="str">
        <f t="shared" si="8"/>
        <v/>
      </c>
      <c r="G59" s="194"/>
      <c r="H59" s="157"/>
      <c r="I59" s="157"/>
      <c r="J59" s="194"/>
      <c r="K59" s="158"/>
      <c r="L59" s="158"/>
      <c r="M59" s="159" t="str">
        <f t="shared" si="5"/>
        <v/>
      </c>
      <c r="N59" s="165"/>
      <c r="O59" s="25" t="str">
        <f>IFERROR(VLOOKUP(M59,計算用!$A$8:$B$15,2,FALSE),"")</f>
        <v/>
      </c>
      <c r="P59" s="26"/>
      <c r="Q59" s="26"/>
      <c r="R59" s="26"/>
      <c r="S59" s="24" t="str">
        <f t="shared" si="9"/>
        <v/>
      </c>
      <c r="T59" s="166"/>
      <c r="U59" s="154"/>
    </row>
    <row r="60" spans="1:21">
      <c r="A60" s="14">
        <f t="shared" si="2"/>
        <v>55</v>
      </c>
      <c r="B60" s="156"/>
      <c r="C60" s="156"/>
      <c r="D60" s="20"/>
      <c r="E60" s="201" t="str">
        <f t="shared" si="7"/>
        <v/>
      </c>
      <c r="F60" s="201" t="str">
        <f t="shared" si="8"/>
        <v/>
      </c>
      <c r="G60" s="194"/>
      <c r="H60" s="157"/>
      <c r="I60" s="157"/>
      <c r="J60" s="194"/>
      <c r="K60" s="158"/>
      <c r="L60" s="158"/>
      <c r="M60" s="159" t="str">
        <f t="shared" si="5"/>
        <v/>
      </c>
      <c r="N60" s="165"/>
      <c r="O60" s="25" t="str">
        <f>IFERROR(VLOOKUP(M60,計算用!$A$8:$B$15,2,FALSE),"")</f>
        <v/>
      </c>
      <c r="P60" s="26"/>
      <c r="Q60" s="26"/>
      <c r="R60" s="26"/>
      <c r="S60" s="24" t="str">
        <f t="shared" si="9"/>
        <v/>
      </c>
      <c r="T60" s="166"/>
      <c r="U60" s="154"/>
    </row>
    <row r="61" spans="1:21">
      <c r="A61" s="14">
        <f t="shared" si="2"/>
        <v>56</v>
      </c>
      <c r="B61" s="156"/>
      <c r="C61" s="156"/>
      <c r="D61" s="20"/>
      <c r="E61" s="201" t="str">
        <f t="shared" si="7"/>
        <v/>
      </c>
      <c r="F61" s="201" t="str">
        <f t="shared" si="8"/>
        <v/>
      </c>
      <c r="G61" s="194"/>
      <c r="H61" s="157"/>
      <c r="I61" s="157"/>
      <c r="J61" s="194"/>
      <c r="K61" s="158"/>
      <c r="L61" s="158"/>
      <c r="M61" s="159" t="str">
        <f t="shared" si="5"/>
        <v/>
      </c>
      <c r="N61" s="165"/>
      <c r="O61" s="25" t="str">
        <f>IFERROR(VLOOKUP(M61,計算用!$A$8:$B$15,2,FALSE),"")</f>
        <v/>
      </c>
      <c r="P61" s="26"/>
      <c r="Q61" s="26"/>
      <c r="R61" s="26"/>
      <c r="S61" s="24" t="str">
        <f t="shared" si="9"/>
        <v/>
      </c>
      <c r="T61" s="166"/>
      <c r="U61" s="154"/>
    </row>
    <row r="62" spans="1:21">
      <c r="A62" s="14">
        <f t="shared" si="2"/>
        <v>57</v>
      </c>
      <c r="B62" s="156"/>
      <c r="C62" s="156"/>
      <c r="D62" s="20"/>
      <c r="E62" s="201" t="str">
        <f t="shared" si="7"/>
        <v/>
      </c>
      <c r="F62" s="201" t="str">
        <f t="shared" si="8"/>
        <v/>
      </c>
      <c r="G62" s="194"/>
      <c r="H62" s="157"/>
      <c r="I62" s="157"/>
      <c r="J62" s="194"/>
      <c r="K62" s="158"/>
      <c r="L62" s="158"/>
      <c r="M62" s="159" t="str">
        <f t="shared" si="5"/>
        <v/>
      </c>
      <c r="N62" s="165"/>
      <c r="O62" s="25" t="str">
        <f>IFERROR(VLOOKUP(M62,計算用!$A$8:$B$15,2,FALSE),"")</f>
        <v/>
      </c>
      <c r="P62" s="26"/>
      <c r="Q62" s="26"/>
      <c r="R62" s="26"/>
      <c r="S62" s="24" t="str">
        <f t="shared" si="9"/>
        <v/>
      </c>
      <c r="T62" s="166"/>
      <c r="U62" s="154"/>
    </row>
    <row r="63" spans="1:21">
      <c r="A63" s="14">
        <f t="shared" si="2"/>
        <v>58</v>
      </c>
      <c r="B63" s="156"/>
      <c r="C63" s="156"/>
      <c r="D63" s="20"/>
      <c r="E63" s="201" t="str">
        <f t="shared" si="7"/>
        <v/>
      </c>
      <c r="F63" s="201" t="str">
        <f t="shared" si="8"/>
        <v/>
      </c>
      <c r="G63" s="194"/>
      <c r="H63" s="157"/>
      <c r="I63" s="157"/>
      <c r="J63" s="194"/>
      <c r="K63" s="158"/>
      <c r="L63" s="158"/>
      <c r="M63" s="159" t="str">
        <f t="shared" si="5"/>
        <v/>
      </c>
      <c r="N63" s="165"/>
      <c r="O63" s="25" t="str">
        <f>IFERROR(VLOOKUP(M63,計算用!$A$8:$B$15,2,FALSE),"")</f>
        <v/>
      </c>
      <c r="P63" s="26"/>
      <c r="Q63" s="26"/>
      <c r="R63" s="26"/>
      <c r="S63" s="24" t="str">
        <f t="shared" si="9"/>
        <v/>
      </c>
      <c r="T63" s="166"/>
      <c r="U63" s="154"/>
    </row>
    <row r="64" spans="1:21">
      <c r="A64" s="14">
        <f t="shared" si="2"/>
        <v>59</v>
      </c>
      <c r="B64" s="156"/>
      <c r="C64" s="156"/>
      <c r="D64" s="20"/>
      <c r="E64" s="201" t="str">
        <f t="shared" si="7"/>
        <v/>
      </c>
      <c r="F64" s="201" t="str">
        <f t="shared" si="8"/>
        <v/>
      </c>
      <c r="G64" s="194"/>
      <c r="H64" s="157"/>
      <c r="I64" s="157"/>
      <c r="J64" s="194"/>
      <c r="K64" s="158"/>
      <c r="L64" s="158"/>
      <c r="M64" s="159" t="str">
        <f t="shared" si="5"/>
        <v/>
      </c>
      <c r="N64" s="165"/>
      <c r="O64" s="25" t="str">
        <f>IFERROR(VLOOKUP(M64,計算用!$A$8:$B$15,2,FALSE),"")</f>
        <v/>
      </c>
      <c r="P64" s="26"/>
      <c r="Q64" s="26"/>
      <c r="R64" s="26"/>
      <c r="S64" s="24" t="str">
        <f t="shared" si="9"/>
        <v/>
      </c>
      <c r="T64" s="166"/>
      <c r="U64" s="154"/>
    </row>
    <row r="65" spans="1:21">
      <c r="A65" s="14">
        <f t="shared" si="2"/>
        <v>60</v>
      </c>
      <c r="B65" s="156"/>
      <c r="C65" s="156"/>
      <c r="D65" s="20"/>
      <c r="E65" s="201" t="str">
        <f t="shared" si="7"/>
        <v/>
      </c>
      <c r="F65" s="201" t="str">
        <f t="shared" si="8"/>
        <v/>
      </c>
      <c r="G65" s="194"/>
      <c r="H65" s="157"/>
      <c r="I65" s="157"/>
      <c r="J65" s="194"/>
      <c r="K65" s="158"/>
      <c r="L65" s="158"/>
      <c r="M65" s="159" t="str">
        <f t="shared" si="5"/>
        <v/>
      </c>
      <c r="N65" s="165"/>
      <c r="O65" s="25" t="str">
        <f>IFERROR(VLOOKUP(M65,計算用!$A$8:$B$15,2,FALSE),"")</f>
        <v/>
      </c>
      <c r="P65" s="26"/>
      <c r="Q65" s="26"/>
      <c r="R65" s="26"/>
      <c r="S65" s="24" t="str">
        <f t="shared" si="9"/>
        <v/>
      </c>
      <c r="T65" s="166"/>
      <c r="U65" s="154"/>
    </row>
    <row r="66" spans="1:21">
      <c r="A66" s="14">
        <f t="shared" si="2"/>
        <v>61</v>
      </c>
      <c r="B66" s="156"/>
      <c r="C66" s="156"/>
      <c r="D66" s="20"/>
      <c r="E66" s="201" t="str">
        <f t="shared" si="7"/>
        <v/>
      </c>
      <c r="F66" s="201" t="str">
        <f t="shared" si="8"/>
        <v/>
      </c>
      <c r="G66" s="194"/>
      <c r="H66" s="157"/>
      <c r="I66" s="157"/>
      <c r="J66" s="194"/>
      <c r="K66" s="158"/>
      <c r="L66" s="158"/>
      <c r="M66" s="159" t="str">
        <f t="shared" si="5"/>
        <v/>
      </c>
      <c r="N66" s="165"/>
      <c r="O66" s="25" t="str">
        <f>IFERROR(VLOOKUP(M66,計算用!$A$8:$B$15,2,FALSE),"")</f>
        <v/>
      </c>
      <c r="P66" s="26"/>
      <c r="Q66" s="26"/>
      <c r="R66" s="26"/>
      <c r="S66" s="24" t="str">
        <f t="shared" si="9"/>
        <v/>
      </c>
      <c r="T66" s="166"/>
      <c r="U66" s="154"/>
    </row>
    <row r="67" spans="1:21">
      <c r="A67" s="14">
        <f t="shared" si="2"/>
        <v>62</v>
      </c>
      <c r="B67" s="156"/>
      <c r="C67" s="156"/>
      <c r="D67" s="20"/>
      <c r="E67" s="201" t="str">
        <f t="shared" si="7"/>
        <v/>
      </c>
      <c r="F67" s="201" t="str">
        <f t="shared" si="8"/>
        <v/>
      </c>
      <c r="G67" s="194"/>
      <c r="H67" s="157"/>
      <c r="I67" s="157"/>
      <c r="J67" s="194"/>
      <c r="K67" s="158"/>
      <c r="L67" s="158"/>
      <c r="M67" s="159" t="str">
        <f t="shared" si="5"/>
        <v/>
      </c>
      <c r="N67" s="165"/>
      <c r="O67" s="25" t="str">
        <f>IFERROR(VLOOKUP(M67,計算用!$A$8:$B$15,2,FALSE),"")</f>
        <v/>
      </c>
      <c r="P67" s="26"/>
      <c r="Q67" s="26"/>
      <c r="R67" s="26"/>
      <c r="S67" s="24" t="str">
        <f t="shared" si="9"/>
        <v/>
      </c>
      <c r="T67" s="166"/>
      <c r="U67" s="154"/>
    </row>
    <row r="68" spans="1:21">
      <c r="A68" s="14">
        <f t="shared" si="2"/>
        <v>63</v>
      </c>
      <c r="B68" s="156"/>
      <c r="C68" s="156"/>
      <c r="D68" s="20"/>
      <c r="E68" s="201" t="str">
        <f t="shared" si="7"/>
        <v/>
      </c>
      <c r="F68" s="201" t="str">
        <f t="shared" si="8"/>
        <v/>
      </c>
      <c r="G68" s="194"/>
      <c r="H68" s="157"/>
      <c r="I68" s="157"/>
      <c r="J68" s="194"/>
      <c r="K68" s="158"/>
      <c r="L68" s="158"/>
      <c r="M68" s="159" t="str">
        <f t="shared" si="5"/>
        <v/>
      </c>
      <c r="N68" s="165"/>
      <c r="O68" s="25" t="str">
        <f>IFERROR(VLOOKUP(M68,計算用!$A$8:$B$15,2,FALSE),"")</f>
        <v/>
      </c>
      <c r="P68" s="26"/>
      <c r="Q68" s="26"/>
      <c r="R68" s="26"/>
      <c r="S68" s="24" t="str">
        <f t="shared" si="9"/>
        <v/>
      </c>
      <c r="T68" s="166"/>
      <c r="U68" s="154"/>
    </row>
    <row r="69" spans="1:21">
      <c r="A69" s="14">
        <f t="shared" si="2"/>
        <v>64</v>
      </c>
      <c r="B69" s="156"/>
      <c r="C69" s="156"/>
      <c r="D69" s="20"/>
      <c r="E69" s="201" t="str">
        <f t="shared" si="7"/>
        <v/>
      </c>
      <c r="F69" s="201" t="str">
        <f t="shared" si="8"/>
        <v/>
      </c>
      <c r="G69" s="194"/>
      <c r="H69" s="157"/>
      <c r="I69" s="157"/>
      <c r="J69" s="194"/>
      <c r="K69" s="158"/>
      <c r="L69" s="158"/>
      <c r="M69" s="159" t="str">
        <f t="shared" si="5"/>
        <v/>
      </c>
      <c r="N69" s="165"/>
      <c r="O69" s="25" t="str">
        <f>IFERROR(VLOOKUP(M69,計算用!$A$8:$B$15,2,FALSE),"")</f>
        <v/>
      </c>
      <c r="P69" s="26"/>
      <c r="Q69" s="26"/>
      <c r="R69" s="26"/>
      <c r="S69" s="24" t="str">
        <f t="shared" si="9"/>
        <v/>
      </c>
      <c r="T69" s="166"/>
      <c r="U69" s="154"/>
    </row>
    <row r="70" spans="1:21">
      <c r="A70" s="14">
        <f t="shared" si="2"/>
        <v>65</v>
      </c>
      <c r="B70" s="156"/>
      <c r="C70" s="156"/>
      <c r="D70" s="20"/>
      <c r="E70" s="201" t="str">
        <f t="shared" si="7"/>
        <v/>
      </c>
      <c r="F70" s="201" t="str">
        <f t="shared" si="8"/>
        <v/>
      </c>
      <c r="G70" s="194"/>
      <c r="H70" s="157"/>
      <c r="I70" s="157"/>
      <c r="J70" s="194"/>
      <c r="K70" s="158"/>
      <c r="L70" s="158"/>
      <c r="M70" s="159" t="str">
        <f t="shared" si="5"/>
        <v/>
      </c>
      <c r="N70" s="165"/>
      <c r="O70" s="25" t="str">
        <f>IFERROR(VLOOKUP(M70,計算用!$A$8:$B$15,2,FALSE),"")</f>
        <v/>
      </c>
      <c r="P70" s="26"/>
      <c r="Q70" s="26"/>
      <c r="R70" s="26"/>
      <c r="S70" s="24" t="str">
        <f t="shared" ref="S70:S85" si="10">IF(F70&gt;=2,"","可")</f>
        <v/>
      </c>
      <c r="T70" s="166"/>
      <c r="U70" s="154"/>
    </row>
    <row r="71" spans="1:21">
      <c r="A71" s="14">
        <f t="shared" ref="A71:A85" si="11">ROW()-5</f>
        <v>66</v>
      </c>
      <c r="B71" s="156"/>
      <c r="C71" s="156"/>
      <c r="D71" s="20"/>
      <c r="E71" s="201" t="str">
        <f t="shared" ref="E71:E85" si="12">B71&amp;C71&amp;D71</f>
        <v/>
      </c>
      <c r="F71" s="201" t="str">
        <f t="shared" si="8"/>
        <v/>
      </c>
      <c r="G71" s="194"/>
      <c r="H71" s="157"/>
      <c r="I71" s="157"/>
      <c r="J71" s="194"/>
      <c r="K71" s="158"/>
      <c r="L71" s="158"/>
      <c r="M71" s="159" t="str">
        <f t="shared" ref="M71:M85" si="13">K71&amp;L71</f>
        <v/>
      </c>
      <c r="N71" s="165"/>
      <c r="O71" s="25" t="str">
        <f>IFERROR(VLOOKUP(M71,計算用!$A$8:$B$15,2,FALSE),"")</f>
        <v/>
      </c>
      <c r="P71" s="26"/>
      <c r="Q71" s="26"/>
      <c r="R71" s="26"/>
      <c r="S71" s="24" t="str">
        <f t="shared" si="10"/>
        <v/>
      </c>
      <c r="T71" s="166"/>
      <c r="U71" s="154"/>
    </row>
    <row r="72" spans="1:21">
      <c r="A72" s="14">
        <f t="shared" si="11"/>
        <v>67</v>
      </c>
      <c r="B72" s="156"/>
      <c r="C72" s="156"/>
      <c r="D72" s="20"/>
      <c r="E72" s="201" t="str">
        <f t="shared" si="12"/>
        <v/>
      </c>
      <c r="F72" s="201" t="str">
        <f t="shared" si="8"/>
        <v/>
      </c>
      <c r="G72" s="194"/>
      <c r="H72" s="157"/>
      <c r="I72" s="157"/>
      <c r="J72" s="194"/>
      <c r="K72" s="158"/>
      <c r="L72" s="158"/>
      <c r="M72" s="159" t="str">
        <f t="shared" si="13"/>
        <v/>
      </c>
      <c r="N72" s="165"/>
      <c r="O72" s="25" t="str">
        <f>IFERROR(VLOOKUP(M72,計算用!$A$8:$B$15,2,FALSE),"")</f>
        <v/>
      </c>
      <c r="P72" s="26"/>
      <c r="Q72" s="26"/>
      <c r="R72" s="26"/>
      <c r="S72" s="24" t="str">
        <f t="shared" si="10"/>
        <v/>
      </c>
      <c r="T72" s="166"/>
      <c r="U72" s="154"/>
    </row>
    <row r="73" spans="1:21">
      <c r="A73" s="14">
        <f t="shared" si="11"/>
        <v>68</v>
      </c>
      <c r="B73" s="156"/>
      <c r="C73" s="156"/>
      <c r="D73" s="20"/>
      <c r="E73" s="201" t="str">
        <f t="shared" si="12"/>
        <v/>
      </c>
      <c r="F73" s="201" t="str">
        <f t="shared" ref="F73:F85" si="14">IF(E73="","",COUNTIF($E$6:$E$85,E73))</f>
        <v/>
      </c>
      <c r="G73" s="194"/>
      <c r="H73" s="157"/>
      <c r="I73" s="157"/>
      <c r="J73" s="194"/>
      <c r="K73" s="158"/>
      <c r="L73" s="158"/>
      <c r="M73" s="159" t="str">
        <f t="shared" si="13"/>
        <v/>
      </c>
      <c r="N73" s="165"/>
      <c r="O73" s="25" t="str">
        <f>IFERROR(VLOOKUP(M73,計算用!$A$8:$B$15,2,FALSE),"")</f>
        <v/>
      </c>
      <c r="P73" s="26"/>
      <c r="Q73" s="26"/>
      <c r="R73" s="26"/>
      <c r="S73" s="24" t="str">
        <f t="shared" si="10"/>
        <v/>
      </c>
      <c r="T73" s="166"/>
      <c r="U73" s="154"/>
    </row>
    <row r="74" spans="1:21">
      <c r="A74" s="14">
        <f t="shared" si="11"/>
        <v>69</v>
      </c>
      <c r="B74" s="156"/>
      <c r="C74" s="156"/>
      <c r="D74" s="20"/>
      <c r="E74" s="201" t="str">
        <f t="shared" si="12"/>
        <v/>
      </c>
      <c r="F74" s="201" t="str">
        <f t="shared" si="14"/>
        <v/>
      </c>
      <c r="G74" s="194"/>
      <c r="H74" s="157"/>
      <c r="I74" s="157"/>
      <c r="J74" s="194"/>
      <c r="K74" s="158"/>
      <c r="L74" s="158"/>
      <c r="M74" s="159" t="str">
        <f t="shared" si="13"/>
        <v/>
      </c>
      <c r="N74" s="165"/>
      <c r="O74" s="25" t="str">
        <f>IFERROR(VLOOKUP(M74,計算用!$A$8:$B$15,2,FALSE),"")</f>
        <v/>
      </c>
      <c r="P74" s="26"/>
      <c r="Q74" s="26"/>
      <c r="R74" s="26"/>
      <c r="S74" s="24" t="str">
        <f t="shared" si="10"/>
        <v/>
      </c>
      <c r="T74" s="166"/>
      <c r="U74" s="154"/>
    </row>
    <row r="75" spans="1:21">
      <c r="A75" s="14">
        <f t="shared" si="11"/>
        <v>70</v>
      </c>
      <c r="B75" s="156"/>
      <c r="C75" s="156"/>
      <c r="D75" s="20"/>
      <c r="E75" s="201" t="str">
        <f t="shared" si="12"/>
        <v/>
      </c>
      <c r="F75" s="201" t="str">
        <f t="shared" si="14"/>
        <v/>
      </c>
      <c r="G75" s="194"/>
      <c r="H75" s="157"/>
      <c r="I75" s="157"/>
      <c r="J75" s="194"/>
      <c r="K75" s="158"/>
      <c r="L75" s="158"/>
      <c r="M75" s="159" t="str">
        <f t="shared" si="13"/>
        <v/>
      </c>
      <c r="N75" s="165"/>
      <c r="O75" s="25" t="str">
        <f>IFERROR(VLOOKUP(M75,計算用!$A$8:$B$15,2,FALSE),"")</f>
        <v/>
      </c>
      <c r="P75" s="26"/>
      <c r="Q75" s="26"/>
      <c r="R75" s="26"/>
      <c r="S75" s="24" t="str">
        <f t="shared" si="10"/>
        <v/>
      </c>
      <c r="T75" s="166"/>
      <c r="U75" s="154"/>
    </row>
    <row r="76" spans="1:21">
      <c r="A76" s="14">
        <f t="shared" si="11"/>
        <v>71</v>
      </c>
      <c r="B76" s="156"/>
      <c r="C76" s="156"/>
      <c r="D76" s="20"/>
      <c r="E76" s="201" t="str">
        <f t="shared" si="12"/>
        <v/>
      </c>
      <c r="F76" s="201" t="str">
        <f t="shared" si="14"/>
        <v/>
      </c>
      <c r="G76" s="194"/>
      <c r="H76" s="157"/>
      <c r="I76" s="157"/>
      <c r="J76" s="194"/>
      <c r="K76" s="158"/>
      <c r="L76" s="158"/>
      <c r="M76" s="159" t="str">
        <f t="shared" si="13"/>
        <v/>
      </c>
      <c r="N76" s="165"/>
      <c r="O76" s="25" t="str">
        <f>IFERROR(VLOOKUP(M76,計算用!$A$8:$B$15,2,FALSE),"")</f>
        <v/>
      </c>
      <c r="P76" s="26"/>
      <c r="Q76" s="26"/>
      <c r="R76" s="26"/>
      <c r="S76" s="24" t="str">
        <f t="shared" si="10"/>
        <v/>
      </c>
      <c r="T76" s="166"/>
      <c r="U76" s="154"/>
    </row>
    <row r="77" spans="1:21">
      <c r="A77" s="14">
        <f t="shared" si="11"/>
        <v>72</v>
      </c>
      <c r="B77" s="156"/>
      <c r="C77" s="156"/>
      <c r="D77" s="20"/>
      <c r="E77" s="201" t="str">
        <f t="shared" si="12"/>
        <v/>
      </c>
      <c r="F77" s="201" t="str">
        <f t="shared" si="14"/>
        <v/>
      </c>
      <c r="G77" s="194"/>
      <c r="H77" s="157"/>
      <c r="I77" s="157"/>
      <c r="J77" s="194"/>
      <c r="K77" s="158"/>
      <c r="L77" s="158"/>
      <c r="M77" s="159" t="str">
        <f t="shared" si="13"/>
        <v/>
      </c>
      <c r="N77" s="165"/>
      <c r="O77" s="25" t="str">
        <f>IFERROR(VLOOKUP(M77,計算用!$A$8:$B$15,2,FALSE),"")</f>
        <v/>
      </c>
      <c r="P77" s="26"/>
      <c r="Q77" s="26"/>
      <c r="R77" s="26"/>
      <c r="S77" s="24" t="str">
        <f t="shared" si="10"/>
        <v/>
      </c>
      <c r="T77" s="166"/>
      <c r="U77" s="154"/>
    </row>
    <row r="78" spans="1:21">
      <c r="A78" s="14">
        <f t="shared" si="11"/>
        <v>73</v>
      </c>
      <c r="B78" s="156"/>
      <c r="C78" s="156"/>
      <c r="D78" s="20"/>
      <c r="E78" s="201" t="str">
        <f t="shared" si="12"/>
        <v/>
      </c>
      <c r="F78" s="201" t="str">
        <f t="shared" si="14"/>
        <v/>
      </c>
      <c r="G78" s="194"/>
      <c r="H78" s="157"/>
      <c r="I78" s="157"/>
      <c r="J78" s="194"/>
      <c r="K78" s="158"/>
      <c r="L78" s="158"/>
      <c r="M78" s="159" t="str">
        <f t="shared" si="13"/>
        <v/>
      </c>
      <c r="N78" s="165"/>
      <c r="O78" s="25" t="str">
        <f>IFERROR(VLOOKUP(M78,計算用!$A$8:$B$15,2,FALSE),"")</f>
        <v/>
      </c>
      <c r="P78" s="26"/>
      <c r="Q78" s="26"/>
      <c r="R78" s="26"/>
      <c r="S78" s="24" t="str">
        <f t="shared" si="10"/>
        <v/>
      </c>
      <c r="T78" s="166"/>
      <c r="U78" s="154"/>
    </row>
    <row r="79" spans="1:21">
      <c r="A79" s="14">
        <f t="shared" si="11"/>
        <v>74</v>
      </c>
      <c r="B79" s="156"/>
      <c r="C79" s="156"/>
      <c r="D79" s="20"/>
      <c r="E79" s="201" t="str">
        <f t="shared" si="12"/>
        <v/>
      </c>
      <c r="F79" s="201" t="str">
        <f t="shared" si="14"/>
        <v/>
      </c>
      <c r="G79" s="194"/>
      <c r="H79" s="157"/>
      <c r="I79" s="157"/>
      <c r="J79" s="194"/>
      <c r="K79" s="158"/>
      <c r="L79" s="158"/>
      <c r="M79" s="159" t="str">
        <f t="shared" si="13"/>
        <v/>
      </c>
      <c r="N79" s="165"/>
      <c r="O79" s="25" t="str">
        <f>IFERROR(VLOOKUP(M79,計算用!$A$8:$B$15,2,FALSE),"")</f>
        <v/>
      </c>
      <c r="P79" s="26"/>
      <c r="Q79" s="26"/>
      <c r="R79" s="26"/>
      <c r="S79" s="24" t="str">
        <f t="shared" si="10"/>
        <v/>
      </c>
      <c r="T79" s="166"/>
      <c r="U79" s="154"/>
    </row>
    <row r="80" spans="1:21">
      <c r="A80" s="14">
        <f t="shared" si="11"/>
        <v>75</v>
      </c>
      <c r="B80" s="156"/>
      <c r="C80" s="156"/>
      <c r="D80" s="20"/>
      <c r="E80" s="201" t="str">
        <f t="shared" si="12"/>
        <v/>
      </c>
      <c r="F80" s="201" t="str">
        <f t="shared" si="14"/>
        <v/>
      </c>
      <c r="G80" s="194"/>
      <c r="H80" s="157"/>
      <c r="I80" s="157"/>
      <c r="J80" s="194"/>
      <c r="K80" s="158"/>
      <c r="L80" s="158"/>
      <c r="M80" s="159" t="str">
        <f t="shared" si="13"/>
        <v/>
      </c>
      <c r="N80" s="165"/>
      <c r="O80" s="25" t="str">
        <f>IFERROR(VLOOKUP(M80,計算用!$A$8:$B$15,2,FALSE),"")</f>
        <v/>
      </c>
      <c r="P80" s="26"/>
      <c r="Q80" s="26"/>
      <c r="R80" s="26"/>
      <c r="S80" s="24" t="str">
        <f t="shared" si="10"/>
        <v/>
      </c>
      <c r="T80" s="166"/>
      <c r="U80" s="154"/>
    </row>
    <row r="81" spans="1:21">
      <c r="A81" s="14">
        <f t="shared" si="11"/>
        <v>76</v>
      </c>
      <c r="B81" s="156"/>
      <c r="C81" s="156"/>
      <c r="D81" s="20"/>
      <c r="E81" s="201" t="str">
        <f t="shared" si="12"/>
        <v/>
      </c>
      <c r="F81" s="201" t="str">
        <f t="shared" si="14"/>
        <v/>
      </c>
      <c r="G81" s="194"/>
      <c r="H81" s="157"/>
      <c r="I81" s="157"/>
      <c r="J81" s="194"/>
      <c r="K81" s="158"/>
      <c r="L81" s="158"/>
      <c r="M81" s="159" t="str">
        <f t="shared" si="13"/>
        <v/>
      </c>
      <c r="N81" s="165"/>
      <c r="O81" s="25" t="str">
        <f>IFERROR(VLOOKUP(M81,計算用!$A$8:$B$15,2,FALSE),"")</f>
        <v/>
      </c>
      <c r="P81" s="26"/>
      <c r="Q81" s="26"/>
      <c r="R81" s="26"/>
      <c r="S81" s="24" t="str">
        <f t="shared" si="10"/>
        <v/>
      </c>
      <c r="T81" s="166"/>
      <c r="U81" s="154"/>
    </row>
    <row r="82" spans="1:21">
      <c r="A82" s="14">
        <f t="shared" si="11"/>
        <v>77</v>
      </c>
      <c r="B82" s="156"/>
      <c r="C82" s="156"/>
      <c r="D82" s="20"/>
      <c r="E82" s="201" t="str">
        <f t="shared" si="12"/>
        <v/>
      </c>
      <c r="F82" s="201" t="str">
        <f t="shared" si="14"/>
        <v/>
      </c>
      <c r="G82" s="194"/>
      <c r="H82" s="157"/>
      <c r="I82" s="157"/>
      <c r="J82" s="194"/>
      <c r="K82" s="158"/>
      <c r="L82" s="158"/>
      <c r="M82" s="159" t="str">
        <f t="shared" si="13"/>
        <v/>
      </c>
      <c r="N82" s="165"/>
      <c r="O82" s="25" t="str">
        <f>IFERROR(VLOOKUP(M82,計算用!$A$8:$B$15,2,FALSE),"")</f>
        <v/>
      </c>
      <c r="P82" s="26"/>
      <c r="Q82" s="26"/>
      <c r="R82" s="26"/>
      <c r="S82" s="24" t="str">
        <f t="shared" si="10"/>
        <v/>
      </c>
      <c r="T82" s="166"/>
      <c r="U82" s="154"/>
    </row>
    <row r="83" spans="1:21">
      <c r="A83" s="14">
        <f t="shared" si="11"/>
        <v>78</v>
      </c>
      <c r="B83" s="156"/>
      <c r="C83" s="156"/>
      <c r="D83" s="20"/>
      <c r="E83" s="201" t="str">
        <f t="shared" si="12"/>
        <v/>
      </c>
      <c r="F83" s="201" t="str">
        <f t="shared" si="14"/>
        <v/>
      </c>
      <c r="G83" s="194"/>
      <c r="H83" s="157"/>
      <c r="I83" s="157"/>
      <c r="J83" s="194"/>
      <c r="K83" s="158"/>
      <c r="L83" s="158"/>
      <c r="M83" s="159" t="str">
        <f t="shared" si="13"/>
        <v/>
      </c>
      <c r="N83" s="165"/>
      <c r="O83" s="25" t="str">
        <f>IFERROR(VLOOKUP(M83,計算用!$A$8:$B$15,2,FALSE),"")</f>
        <v/>
      </c>
      <c r="P83" s="26"/>
      <c r="Q83" s="26"/>
      <c r="R83" s="26"/>
      <c r="S83" s="24" t="str">
        <f t="shared" si="10"/>
        <v/>
      </c>
      <c r="T83" s="166"/>
      <c r="U83" s="154"/>
    </row>
    <row r="84" spans="1:21">
      <c r="A84" s="14">
        <f t="shared" si="11"/>
        <v>79</v>
      </c>
      <c r="B84" s="156"/>
      <c r="C84" s="156"/>
      <c r="D84" s="20"/>
      <c r="E84" s="201" t="str">
        <f t="shared" si="12"/>
        <v/>
      </c>
      <c r="F84" s="201" t="str">
        <f t="shared" si="14"/>
        <v/>
      </c>
      <c r="G84" s="194"/>
      <c r="H84" s="157"/>
      <c r="I84" s="157"/>
      <c r="J84" s="194"/>
      <c r="K84" s="158"/>
      <c r="L84" s="158"/>
      <c r="M84" s="159" t="str">
        <f t="shared" si="13"/>
        <v/>
      </c>
      <c r="N84" s="165"/>
      <c r="O84" s="25" t="str">
        <f>IFERROR(VLOOKUP(M84,計算用!$A$8:$B$15,2,FALSE),"")</f>
        <v/>
      </c>
      <c r="P84" s="26"/>
      <c r="Q84" s="26"/>
      <c r="R84" s="26"/>
      <c r="S84" s="24" t="str">
        <f t="shared" si="10"/>
        <v/>
      </c>
      <c r="T84" s="166"/>
      <c r="U84" s="154"/>
    </row>
    <row r="85" spans="1:21">
      <c r="A85" s="14">
        <f t="shared" si="11"/>
        <v>80</v>
      </c>
      <c r="B85" s="156"/>
      <c r="C85" s="156"/>
      <c r="D85" s="20"/>
      <c r="E85" s="201" t="str">
        <f t="shared" si="12"/>
        <v/>
      </c>
      <c r="F85" s="201" t="str">
        <f t="shared" si="14"/>
        <v/>
      </c>
      <c r="G85" s="194"/>
      <c r="H85" s="157"/>
      <c r="I85" s="157"/>
      <c r="J85" s="194"/>
      <c r="K85" s="158"/>
      <c r="L85" s="158"/>
      <c r="M85" s="159" t="str">
        <f t="shared" si="13"/>
        <v/>
      </c>
      <c r="N85" s="165"/>
      <c r="O85" s="25" t="str">
        <f>IFERROR(VLOOKUP(M85,計算用!$A$8:$B$15,2,FALSE),"")</f>
        <v/>
      </c>
      <c r="P85" s="26"/>
      <c r="Q85" s="26"/>
      <c r="R85" s="26"/>
      <c r="S85" s="24" t="str">
        <f t="shared" si="10"/>
        <v/>
      </c>
      <c r="T85" s="166"/>
      <c r="U85" s="154"/>
    </row>
    <row r="86" spans="1:21">
      <c r="S86" s="11"/>
    </row>
  </sheetData>
  <sheetProtection selectLockedCells="1"/>
  <mergeCells count="10">
    <mergeCell ref="P4:S4"/>
    <mergeCell ref="T4:U4"/>
    <mergeCell ref="A4:A5"/>
    <mergeCell ref="G4:G5"/>
    <mergeCell ref="H4:J4"/>
    <mergeCell ref="O4:O5"/>
    <mergeCell ref="B4:B5"/>
    <mergeCell ref="C4:C5"/>
    <mergeCell ref="D4:D5"/>
    <mergeCell ref="K4:N4"/>
  </mergeCells>
  <phoneticPr fontId="3"/>
  <dataValidations count="3">
    <dataValidation type="list" allowBlank="1" showInputMessage="1" showErrorMessage="1" sqref="R6:R85">
      <formula1>"該当"</formula1>
    </dataValidation>
    <dataValidation type="custom" allowBlank="1" showInputMessage="1" showErrorMessage="1" sqref="B7:C85">
      <formula1>ISERROR(FIND(" ",B7))</formula1>
    </dataValidation>
    <dataValidation type="custom" allowBlank="1" showInputMessage="1" showErrorMessage="1" sqref="B6:C6">
      <formula1>AND(ISERROR(FIND(" ",B6)),ISERROR(FIND("　",B6)))</formula1>
    </dataValidation>
  </dataValidations>
  <printOptions horizontalCentered="1"/>
  <pageMargins left="0.31496062992125984" right="0.31496062992125984" top="0.74803149606299213" bottom="0.55118110236220474" header="0.31496062992125984" footer="0.31496062992125984"/>
  <pageSetup paperSize="9" scale="88" orientation="landscape" r:id="rId1"/>
  <rowBreaks count="1" manualBreakCount="1">
    <brk id="45"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計算用!$A$17:$A$18</xm:f>
          </x14:formula1>
          <xm:sqref>P6:Q85</xm:sqref>
        </x14:dataValidation>
        <x14:dataValidation type="list" allowBlank="1" showInputMessage="1" showErrorMessage="1">
          <x14:formula1>
            <xm:f>計算用!$A$3:$A$4</xm:f>
          </x14:formula1>
          <xm:sqref>K6:K85</xm:sqref>
        </x14:dataValidation>
        <x14:dataValidation type="list" allowBlank="1" showInputMessage="1" showErrorMessage="1">
          <x14:formula1>
            <xm:f>OFFSET(計算用!$A$2,MATCH(K6,計算用!$A$3:$A$4,0),1,1,3)</xm:f>
          </x14:formula1>
          <xm:sqref>L6:L85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67"/>
  <sheetViews>
    <sheetView workbookViewId="0">
      <selection activeCell="B28" sqref="B28"/>
    </sheetView>
  </sheetViews>
  <sheetFormatPr defaultRowHeight="13.5"/>
  <cols>
    <col min="1" max="1" width="49.125" bestFit="1" customWidth="1"/>
    <col min="2" max="2" width="9.125" customWidth="1"/>
  </cols>
  <sheetData>
    <row r="1" spans="1:8">
      <c r="H1" s="13" t="s">
        <v>51</v>
      </c>
    </row>
    <row r="2" spans="1:8">
      <c r="A2" s="18" t="s">
        <v>63</v>
      </c>
    </row>
    <row r="3" spans="1:8">
      <c r="A3" t="s">
        <v>230</v>
      </c>
      <c r="B3" s="19" t="s">
        <v>234</v>
      </c>
      <c r="C3" s="19" t="s">
        <v>233</v>
      </c>
      <c r="D3" s="19" t="s">
        <v>231</v>
      </c>
    </row>
    <row r="4" spans="1:8">
      <c r="A4" t="s">
        <v>66</v>
      </c>
      <c r="B4" s="19" t="s">
        <v>232</v>
      </c>
      <c r="C4" s="19" t="s">
        <v>235</v>
      </c>
      <c r="D4" s="19"/>
    </row>
    <row r="5" spans="1:8">
      <c r="B5" s="19"/>
      <c r="C5" s="19"/>
      <c r="D5" s="19"/>
    </row>
    <row r="7" spans="1:8">
      <c r="A7" s="18" t="s">
        <v>67</v>
      </c>
    </row>
    <row r="8" spans="1:8">
      <c r="A8" t="str">
        <f>A3&amp;B3</f>
        <v>陽性者(濃厚接触者)発生施設通所系･施設系で1日以上勤務又は訪問系で陽性者等に1日以上対応</v>
      </c>
      <c r="B8">
        <v>20</v>
      </c>
    </row>
    <row r="9" spans="1:8">
      <c r="A9" t="str">
        <f>A3&amp;C3</f>
        <v>陽性者(濃厚接触者)発生施設訪問系で陽性者等への対応はないが対象期間に10日以上勤務</v>
      </c>
      <c r="B9">
        <v>5</v>
      </c>
    </row>
    <row r="10" spans="1:8">
      <c r="A10" t="str">
        <f>A3&amp;D3</f>
        <v>陽性者(濃厚接触者)発生施設対象期間の勤務が９日以下</v>
      </c>
      <c r="B10">
        <v>0</v>
      </c>
    </row>
    <row r="11" spans="1:8">
      <c r="A11" t="str">
        <f>A4&amp;B4</f>
        <v>その他の施設対象期間に10日以上勤務</v>
      </c>
      <c r="B11">
        <v>5</v>
      </c>
    </row>
    <row r="12" spans="1:8">
      <c r="A12" t="str">
        <f>A4&amp;C4</f>
        <v>その他の施設対象期間の勤務が9日以下</v>
      </c>
      <c r="B12">
        <v>0</v>
      </c>
    </row>
    <row r="17" spans="1:1">
      <c r="A17" t="s">
        <v>70</v>
      </c>
    </row>
    <row r="18" spans="1:1">
      <c r="A18" t="s">
        <v>71</v>
      </c>
    </row>
    <row r="21" spans="1:1">
      <c r="A21" t="s">
        <v>246</v>
      </c>
    </row>
    <row r="22" spans="1:1">
      <c r="A22" t="s">
        <v>243</v>
      </c>
    </row>
    <row r="23" spans="1:1">
      <c r="A23" t="s">
        <v>204</v>
      </c>
    </row>
    <row r="24" spans="1:1">
      <c r="A24" t="s">
        <v>244</v>
      </c>
    </row>
    <row r="25" spans="1:1">
      <c r="A25" t="s">
        <v>205</v>
      </c>
    </row>
    <row r="26" spans="1:1">
      <c r="A26" t="s">
        <v>220</v>
      </c>
    </row>
    <row r="27" spans="1:1">
      <c r="A27" t="s">
        <v>219</v>
      </c>
    </row>
    <row r="28" spans="1:1">
      <c r="A28" t="s">
        <v>218</v>
      </c>
    </row>
    <row r="29" spans="1:1">
      <c r="A29" t="s">
        <v>206</v>
      </c>
    </row>
    <row r="30" spans="1:1">
      <c r="A30" t="s">
        <v>207</v>
      </c>
    </row>
    <row r="31" spans="1:1">
      <c r="A31" t="s">
        <v>210</v>
      </c>
    </row>
    <row r="32" spans="1:1">
      <c r="A32" t="s">
        <v>209</v>
      </c>
    </row>
    <row r="33" spans="1:1">
      <c r="A33" t="s">
        <v>208</v>
      </c>
    </row>
    <row r="34" spans="1:1">
      <c r="A34" t="s">
        <v>211</v>
      </c>
    </row>
    <row r="35" spans="1:1">
      <c r="A35" t="s">
        <v>212</v>
      </c>
    </row>
    <row r="36" spans="1:1">
      <c r="A36" t="s">
        <v>213</v>
      </c>
    </row>
    <row r="37" spans="1:1">
      <c r="A37" t="s">
        <v>214</v>
      </c>
    </row>
    <row r="38" spans="1:1">
      <c r="A38" t="s">
        <v>215</v>
      </c>
    </row>
    <row r="39" spans="1:1">
      <c r="A39" t="s">
        <v>216</v>
      </c>
    </row>
    <row r="40" spans="1:1">
      <c r="A40" t="s">
        <v>217</v>
      </c>
    </row>
    <row r="41" spans="1:1">
      <c r="A41" t="s">
        <v>103</v>
      </c>
    </row>
    <row r="42" spans="1:1">
      <c r="A42" t="s">
        <v>104</v>
      </c>
    </row>
    <row r="43" spans="1:1">
      <c r="A43" t="s">
        <v>105</v>
      </c>
    </row>
    <row r="44" spans="1:1">
      <c r="A44" t="s">
        <v>106</v>
      </c>
    </row>
    <row r="45" spans="1:1">
      <c r="A45" t="s">
        <v>107</v>
      </c>
    </row>
    <row r="46" spans="1:1">
      <c r="A46" t="s">
        <v>108</v>
      </c>
    </row>
    <row r="47" spans="1:1">
      <c r="A47" t="s">
        <v>109</v>
      </c>
    </row>
    <row r="48" spans="1:1">
      <c r="A48" t="s">
        <v>110</v>
      </c>
    </row>
    <row r="49" spans="1:1">
      <c r="A49" t="s">
        <v>111</v>
      </c>
    </row>
    <row r="50" spans="1:1">
      <c r="A50" t="s">
        <v>112</v>
      </c>
    </row>
    <row r="51" spans="1:1">
      <c r="A51" t="s">
        <v>113</v>
      </c>
    </row>
    <row r="52" spans="1:1">
      <c r="A52" t="s">
        <v>114</v>
      </c>
    </row>
    <row r="53" spans="1:1">
      <c r="A53" t="s">
        <v>115</v>
      </c>
    </row>
    <row r="54" spans="1:1">
      <c r="A54" t="s">
        <v>116</v>
      </c>
    </row>
    <row r="55" spans="1:1">
      <c r="A55" t="s">
        <v>117</v>
      </c>
    </row>
    <row r="56" spans="1:1">
      <c r="A56" t="s">
        <v>118</v>
      </c>
    </row>
    <row r="57" spans="1:1">
      <c r="A57" t="s">
        <v>119</v>
      </c>
    </row>
    <row r="58" spans="1:1">
      <c r="A58" t="s">
        <v>120</v>
      </c>
    </row>
    <row r="59" spans="1:1">
      <c r="A59" t="s">
        <v>121</v>
      </c>
    </row>
    <row r="60" spans="1:1">
      <c r="A60" t="s">
        <v>122</v>
      </c>
    </row>
    <row r="61" spans="1:1">
      <c r="A61" t="s">
        <v>123</v>
      </c>
    </row>
    <row r="62" spans="1:1">
      <c r="A62" t="s">
        <v>124</v>
      </c>
    </row>
    <row r="63" spans="1:1">
      <c r="A63" t="s">
        <v>125</v>
      </c>
    </row>
    <row r="64" spans="1:1">
      <c r="A64" t="s">
        <v>126</v>
      </c>
    </row>
    <row r="65" spans="1:1">
      <c r="A65" t="s">
        <v>127</v>
      </c>
    </row>
    <row r="66" spans="1:1">
      <c r="A66" t="s">
        <v>128</v>
      </c>
    </row>
    <row r="67" spans="1:1">
      <c r="A67" t="s">
        <v>245</v>
      </c>
    </row>
  </sheetData>
  <phoneticPr fontId="3"/>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(はじめにお読み下さい)申請書の使い方</vt:lpstr>
      <vt:lpstr>申請書</vt:lpstr>
      <vt:lpstr>申請額一覧</vt:lpstr>
      <vt:lpstr>別添</vt:lpstr>
      <vt:lpstr>個票1</vt:lpstr>
      <vt:lpstr>個票2</vt:lpstr>
      <vt:lpstr>職員表</vt:lpstr>
      <vt:lpstr>計算用</vt:lpstr>
      <vt:lpstr>個票1!Print_Area</vt:lpstr>
      <vt:lpstr>個票2!Print_Area</vt:lpstr>
      <vt:lpstr>職員表!Print_Area</vt:lpstr>
      <vt:lpstr>申請額一覧!Print_Area</vt:lpstr>
      <vt:lpstr>申請書!Print_Area</vt:lpstr>
      <vt:lpstr>別添!Print_Area</vt:lpstr>
      <vt:lpstr>'(はじめにお読み下さい)申請書の使い方'!Print_Titles</vt:lpstr>
      <vt:lpstr>職員表!Print_Titles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Windows ユーザー</cp:lastModifiedBy>
  <cp:lastPrinted>2020-06-29T10:07:11Z</cp:lastPrinted>
  <dcterms:created xsi:type="dcterms:W3CDTF">2018-06-19T01:27:02Z</dcterms:created>
  <dcterms:modified xsi:type="dcterms:W3CDTF">2020-07-17T09:13:19Z</dcterms:modified>
</cp:coreProperties>
</file>