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WSXL6E8\usbdisk1\牧原\02　 統計\00　衛生統計年報\27年衛星統計年報(平成29年度作成）\08 HP公表\01 統計表_Exel\04_医療関係者\"/>
    </mc:Choice>
  </mc:AlternateContent>
  <bookViews>
    <workbookView xWindow="0" yWindow="0" windowWidth="17490" windowHeight="6780" firstSheet="4" activeTab="11"/>
  </bookViews>
  <sheets>
    <sheet name="4-1" sheetId="1" r:id="rId1"/>
    <sheet name="4-2～4" sheetId="2" r:id="rId2"/>
    <sheet name="4-5,6" sheetId="3" r:id="rId3"/>
    <sheet name="4-7,8" sheetId="4" r:id="rId4"/>
    <sheet name="4-9,10" sheetId="5" r:id="rId5"/>
    <sheet name="4-11" sheetId="6" r:id="rId6"/>
    <sheet name="4-12" sheetId="7" r:id="rId7"/>
    <sheet name="4-13" sheetId="8" r:id="rId8"/>
    <sheet name="4-14" sheetId="9" r:id="rId9"/>
    <sheet name="4-15" sheetId="10" r:id="rId10"/>
    <sheet name="4-16" sheetId="11" r:id="rId11"/>
    <sheet name="4-17～19" sheetId="12" r:id="rId12"/>
  </sheets>
  <definedNames>
    <definedName name="_Regression_Int" localSheetId="0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xlnm.Print_Area" localSheetId="0">'4-1'!$A$1:$P$127</definedName>
    <definedName name="_xlnm.Print_Area" localSheetId="5">'4-11'!$A$1:$U$62</definedName>
    <definedName name="_xlnm.Print_Area" localSheetId="7">'4-13'!$A$1:$S$61</definedName>
    <definedName name="_xlnm.Print_Area" localSheetId="8">'4-14'!$A$1:$J$58</definedName>
    <definedName name="_xlnm.Print_Area" localSheetId="10">'4-16'!$A$1:$I$61</definedName>
    <definedName name="_xlnm.Print_Area" localSheetId="11">'4-17～19'!$A$1:$P$60</definedName>
    <definedName name="_xlnm.Print_Area" localSheetId="1">'4-2～4'!$A$1:$AN$92</definedName>
    <definedName name="_xlnm.Print_Area" localSheetId="2">'4-5,6'!$A$1:$Q$81</definedName>
    <definedName name="_xlnm.Print_Area" localSheetId="3">'4-7,8'!$A$1:$P$81</definedName>
    <definedName name="_xlnm.Print_Area" localSheetId="4">'4-9,10'!$A$1:$L$49</definedName>
    <definedName name="Print_Area_MI" localSheetId="0">'4-1'!$B$1:$O$117</definedName>
    <definedName name="Print_Area_MI" localSheetId="5">'4-11'!$C$1:$T$65</definedName>
    <definedName name="Print_Area_MI" localSheetId="6">'4-12'!$B$1:$AR$60</definedName>
    <definedName name="Print_Area_MI" localSheetId="7">'4-13'!$1:$3991</definedName>
    <definedName name="Print_Area_MI" localSheetId="8">'4-14'!$C$1:$J$52</definedName>
    <definedName name="Print_Area_MI" localSheetId="9">'4-15'!$C$1:$U$62</definedName>
    <definedName name="Print_Area_MI" localSheetId="10">'4-16'!$C$1:$H$58</definedName>
    <definedName name="Print_Area_MI" localSheetId="2">'4-5,6'!$B$1:$R$62</definedName>
    <definedName name="Print_Area_MI" localSheetId="3">'4-7,8'!#REF!</definedName>
    <definedName name="Print_Area_MI" localSheetId="4">'4-9,10'!$B$1:$M$18</definedName>
    <definedName name="solver_adj" localSheetId="2" hidden="1">'4-5,6'!#REF!</definedName>
    <definedName name="solver_adj" localSheetId="3" hidden="1">'4-7,8'!#REF!</definedName>
    <definedName name="solver_cvg" localSheetId="2" hidden="1">0.001</definedName>
    <definedName name="solver_cvg" localSheetId="3" hidden="1">0.001</definedName>
    <definedName name="solver_drv" localSheetId="2" hidden="1">1</definedName>
    <definedName name="solver_drv" localSheetId="3" hidden="1">1</definedName>
    <definedName name="solver_est" localSheetId="2" hidden="1">1</definedName>
    <definedName name="solver_est" localSheetId="3" hidden="1">1</definedName>
    <definedName name="solver_itr" localSheetId="2" hidden="1">100</definedName>
    <definedName name="solver_itr" localSheetId="3" hidden="1">100</definedName>
    <definedName name="solver_lin" localSheetId="2" hidden="1">2</definedName>
    <definedName name="solver_lin" localSheetId="3" hidden="1">2</definedName>
    <definedName name="solver_neg" localSheetId="2" hidden="1">2</definedName>
    <definedName name="solver_neg" localSheetId="3" hidden="1">2</definedName>
    <definedName name="solver_num" localSheetId="2" hidden="1">0</definedName>
    <definedName name="solver_num" localSheetId="3" hidden="1">0</definedName>
    <definedName name="solver_nwt" localSheetId="2" hidden="1">1</definedName>
    <definedName name="solver_nwt" localSheetId="3" hidden="1">1</definedName>
    <definedName name="solver_opt" localSheetId="2" hidden="1">'4-5,6'!#REF!</definedName>
    <definedName name="solver_opt" localSheetId="3" hidden="1">'4-7,8'!#REF!</definedName>
    <definedName name="solver_pre" localSheetId="2" hidden="1">0.000001</definedName>
    <definedName name="solver_pre" localSheetId="3" hidden="1">0.000001</definedName>
    <definedName name="solver_scl" localSheetId="2" hidden="1">2</definedName>
    <definedName name="solver_scl" localSheetId="3" hidden="1">2</definedName>
    <definedName name="solver_sho" localSheetId="2" hidden="1">2</definedName>
    <definedName name="solver_sho" localSheetId="3" hidden="1">2</definedName>
    <definedName name="solver_tim" localSheetId="2" hidden="1">100</definedName>
    <definedName name="solver_tim" localSheetId="3" hidden="1">100</definedName>
    <definedName name="solver_tol" localSheetId="2" hidden="1">0.05</definedName>
    <definedName name="solver_tol" localSheetId="3" hidden="1">0.05</definedName>
    <definedName name="solver_typ" localSheetId="2" hidden="1">1</definedName>
    <definedName name="solver_typ" localSheetId="3" hidden="1">1</definedName>
    <definedName name="solver_val" localSheetId="2" hidden="1">0</definedName>
    <definedName name="solver_val" localSheetId="3" hidden="1">0</definedName>
    <definedName name="印刷範囲" localSheetId="5">'4-11'!$C$1:$T$65</definedName>
    <definedName name="印刷範囲" localSheetId="6">'4-12'!$B$1:$AR$60</definedName>
    <definedName name="印刷範囲" localSheetId="7">'4-13'!$1:$3991</definedName>
    <definedName name="印刷範囲" localSheetId="8">'4-14'!$C$1:$J$52</definedName>
    <definedName name="印刷範囲" localSheetId="9">'4-15'!$C$1:$U$62</definedName>
    <definedName name="印刷範囲" localSheetId="10">'4-16'!$C$1:$H$58</definedName>
    <definedName name="印刷範囲" localSheetId="2">'4-5,6'!$B$1:$R$62</definedName>
    <definedName name="印刷範囲" localSheetId="3">'4-7,8'!#REF!</definedName>
    <definedName name="印刷範囲" localSheetId="4">'4-9,10'!$B$1:$M$18</definedName>
    <definedName name="印刷範囲">'4-1'!$B$1:$O$117</definedName>
    <definedName name="第5_2表">#N/A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2" l="1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50" i="12"/>
  <c r="K51" i="12"/>
  <c r="K52" i="12"/>
  <c r="K53" i="12"/>
  <c r="K54" i="12"/>
  <c r="K55" i="12"/>
  <c r="K56" i="12"/>
  <c r="K57" i="12"/>
  <c r="D6" i="11"/>
  <c r="D14" i="11"/>
  <c r="D15" i="11"/>
  <c r="D16" i="11"/>
  <c r="D27" i="11"/>
  <c r="D18" i="11" s="1"/>
  <c r="D12" i="11" s="1"/>
  <c r="D28" i="11"/>
  <c r="D19" i="11" s="1"/>
  <c r="D13" i="11" s="1"/>
  <c r="D49" i="11"/>
  <c r="E10" i="10"/>
  <c r="M10" i="10"/>
  <c r="S10" i="10"/>
  <c r="F16" i="10"/>
  <c r="N18" i="10"/>
  <c r="U18" i="10"/>
  <c r="V18" i="10"/>
  <c r="P19" i="10"/>
  <c r="F20" i="10"/>
  <c r="F22" i="10"/>
  <c r="G22" i="10"/>
  <c r="G16" i="10" s="1"/>
  <c r="H22" i="10"/>
  <c r="I22" i="10"/>
  <c r="J22" i="10"/>
  <c r="J16" i="10" s="1"/>
  <c r="N22" i="10"/>
  <c r="N16" i="10" s="1"/>
  <c r="O22" i="10"/>
  <c r="P22" i="10"/>
  <c r="P16" i="10" s="1"/>
  <c r="Q22" i="10"/>
  <c r="Q16" i="10" s="1"/>
  <c r="R22" i="10"/>
  <c r="R16" i="10" s="1"/>
  <c r="T22" i="10"/>
  <c r="U22" i="10"/>
  <c r="U16" i="10" s="1"/>
  <c r="V22" i="10"/>
  <c r="V16" i="10" s="1"/>
  <c r="F23" i="10"/>
  <c r="G23" i="10"/>
  <c r="H23" i="10"/>
  <c r="H17" i="10" s="1"/>
  <c r="I23" i="10"/>
  <c r="I17" i="10" s="1"/>
  <c r="J23" i="10"/>
  <c r="N23" i="10"/>
  <c r="O23" i="10"/>
  <c r="O17" i="10" s="1"/>
  <c r="P23" i="10"/>
  <c r="P17" i="10" s="1"/>
  <c r="Q23" i="10"/>
  <c r="R23" i="10"/>
  <c r="T23" i="10"/>
  <c r="T17" i="10" s="1"/>
  <c r="U23" i="10"/>
  <c r="U17" i="10" s="1"/>
  <c r="V23" i="10"/>
  <c r="F24" i="10"/>
  <c r="G24" i="10"/>
  <c r="H24" i="10"/>
  <c r="I24" i="10"/>
  <c r="J24" i="10"/>
  <c r="N24" i="10"/>
  <c r="O24" i="10"/>
  <c r="P24" i="10"/>
  <c r="Q24" i="10"/>
  <c r="R24" i="10"/>
  <c r="T24" i="10"/>
  <c r="T16" i="10" s="1"/>
  <c r="U24" i="10"/>
  <c r="V24" i="10"/>
  <c r="F25" i="10"/>
  <c r="G25" i="10"/>
  <c r="H25" i="10"/>
  <c r="I25" i="10"/>
  <c r="J25" i="10"/>
  <c r="N25" i="10"/>
  <c r="O25" i="10"/>
  <c r="P25" i="10"/>
  <c r="Q25" i="10"/>
  <c r="R25" i="10"/>
  <c r="T25" i="10"/>
  <c r="U25" i="10"/>
  <c r="V25" i="10"/>
  <c r="F26" i="10"/>
  <c r="F18" i="10" s="1"/>
  <c r="G26" i="10"/>
  <c r="G18" i="10" s="1"/>
  <c r="H26" i="10"/>
  <c r="H18" i="10" s="1"/>
  <c r="I26" i="10"/>
  <c r="I18" i="10" s="1"/>
  <c r="J26" i="10"/>
  <c r="J18" i="10" s="1"/>
  <c r="N26" i="10"/>
  <c r="O26" i="10"/>
  <c r="O18" i="10" s="1"/>
  <c r="P26" i="10"/>
  <c r="P18" i="10" s="1"/>
  <c r="Q26" i="10"/>
  <c r="Q18" i="10" s="1"/>
  <c r="R26" i="10"/>
  <c r="R18" i="10" s="1"/>
  <c r="T26" i="10"/>
  <c r="T18" i="10" s="1"/>
  <c r="U26" i="10"/>
  <c r="V26" i="10"/>
  <c r="F27" i="10"/>
  <c r="F19" i="10" s="1"/>
  <c r="G27" i="10"/>
  <c r="G19" i="10" s="1"/>
  <c r="H27" i="10"/>
  <c r="H19" i="10" s="1"/>
  <c r="I27" i="10"/>
  <c r="I19" i="10" s="1"/>
  <c r="J27" i="10"/>
  <c r="J19" i="10" s="1"/>
  <c r="N27" i="10"/>
  <c r="N19" i="10" s="1"/>
  <c r="O27" i="10"/>
  <c r="O19" i="10" s="1"/>
  <c r="P27" i="10"/>
  <c r="Q27" i="10"/>
  <c r="Q19" i="10" s="1"/>
  <c r="R27" i="10"/>
  <c r="R19" i="10" s="1"/>
  <c r="T27" i="10"/>
  <c r="T19" i="10" s="1"/>
  <c r="U27" i="10"/>
  <c r="U19" i="10" s="1"/>
  <c r="V27" i="10"/>
  <c r="V19" i="10" s="1"/>
  <c r="F28" i="10"/>
  <c r="G28" i="10"/>
  <c r="G20" i="10" s="1"/>
  <c r="H28" i="10"/>
  <c r="H20" i="10" s="1"/>
  <c r="I28" i="10"/>
  <c r="I20" i="10" s="1"/>
  <c r="J28" i="10"/>
  <c r="J20" i="10" s="1"/>
  <c r="N28" i="10"/>
  <c r="N20" i="10" s="1"/>
  <c r="O28" i="10"/>
  <c r="O20" i="10" s="1"/>
  <c r="P28" i="10"/>
  <c r="P20" i="10" s="1"/>
  <c r="Q28" i="10"/>
  <c r="Q20" i="10" s="1"/>
  <c r="R28" i="10"/>
  <c r="R20" i="10" s="1"/>
  <c r="T28" i="10"/>
  <c r="T20" i="10" s="1"/>
  <c r="U28" i="10"/>
  <c r="U20" i="10" s="1"/>
  <c r="V28" i="10"/>
  <c r="V20" i="10" s="1"/>
  <c r="E30" i="10"/>
  <c r="M30" i="10"/>
  <c r="M22" i="10" s="1"/>
  <c r="S30" i="10"/>
  <c r="S22" i="10" s="1"/>
  <c r="E31" i="10"/>
  <c r="E23" i="10" s="1"/>
  <c r="M31" i="10"/>
  <c r="M23" i="10" s="1"/>
  <c r="S31" i="10"/>
  <c r="S23" i="10" s="1"/>
  <c r="E32" i="10"/>
  <c r="M32" i="10"/>
  <c r="S32" i="10"/>
  <c r="E33" i="10"/>
  <c r="M33" i="10"/>
  <c r="S33" i="10"/>
  <c r="E34" i="10"/>
  <c r="M34" i="10"/>
  <c r="S34" i="10"/>
  <c r="S25" i="10" s="1"/>
  <c r="E36" i="10"/>
  <c r="M36" i="10"/>
  <c r="S36" i="10"/>
  <c r="E37" i="10"/>
  <c r="D37" i="10" s="1"/>
  <c r="M37" i="10"/>
  <c r="S37" i="10"/>
  <c r="E38" i="10"/>
  <c r="M38" i="10"/>
  <c r="M26" i="10" s="1"/>
  <c r="M18" i="10" s="1"/>
  <c r="S38" i="10"/>
  <c r="E39" i="10"/>
  <c r="M39" i="10"/>
  <c r="S39" i="10"/>
  <c r="S26" i="10" s="1"/>
  <c r="S18" i="10" s="1"/>
  <c r="E40" i="10"/>
  <c r="M40" i="10"/>
  <c r="S40" i="10"/>
  <c r="E42" i="10"/>
  <c r="D42" i="10" s="1"/>
  <c r="M42" i="10"/>
  <c r="S42" i="10"/>
  <c r="E43" i="10"/>
  <c r="M43" i="10"/>
  <c r="S43" i="10"/>
  <c r="E44" i="10"/>
  <c r="M44" i="10"/>
  <c r="S44" i="10"/>
  <c r="S27" i="10" s="1"/>
  <c r="S19" i="10" s="1"/>
  <c r="E45" i="10"/>
  <c r="M45" i="10"/>
  <c r="S45" i="10"/>
  <c r="E46" i="10"/>
  <c r="D46" i="10" s="1"/>
  <c r="M46" i="10"/>
  <c r="S46" i="10"/>
  <c r="E48" i="10"/>
  <c r="M48" i="10"/>
  <c r="S48" i="10"/>
  <c r="E49" i="10"/>
  <c r="M49" i="10"/>
  <c r="S49" i="10"/>
  <c r="E50" i="10"/>
  <c r="M50" i="10"/>
  <c r="S50" i="10"/>
  <c r="E51" i="10"/>
  <c r="D51" i="10" s="1"/>
  <c r="M51" i="10"/>
  <c r="S51" i="10"/>
  <c r="E52" i="10"/>
  <c r="M52" i="10"/>
  <c r="S52" i="10"/>
  <c r="E54" i="10"/>
  <c r="M54" i="10"/>
  <c r="S54" i="10"/>
  <c r="E55" i="10"/>
  <c r="M55" i="10"/>
  <c r="S55" i="10"/>
  <c r="E56" i="10"/>
  <c r="D56" i="10" s="1"/>
  <c r="M56" i="10"/>
  <c r="S56" i="10"/>
  <c r="E57" i="10"/>
  <c r="M57" i="10"/>
  <c r="S57" i="10"/>
  <c r="E58" i="10"/>
  <c r="M58" i="10"/>
  <c r="S58" i="10"/>
  <c r="E60" i="10"/>
  <c r="M60" i="10"/>
  <c r="S60" i="10"/>
  <c r="E61" i="10"/>
  <c r="D61" i="10" s="1"/>
  <c r="M61" i="10"/>
  <c r="S61" i="10"/>
  <c r="D18" i="9"/>
  <c r="D12" i="9" s="1"/>
  <c r="E18" i="9"/>
  <c r="F18" i="9"/>
  <c r="F12" i="9" s="1"/>
  <c r="G18" i="9"/>
  <c r="H18" i="9"/>
  <c r="H12" i="9" s="1"/>
  <c r="I18" i="9"/>
  <c r="J18" i="9"/>
  <c r="J12" i="9" s="1"/>
  <c r="D19" i="9"/>
  <c r="E19" i="9"/>
  <c r="E13" i="9" s="1"/>
  <c r="F19" i="9"/>
  <c r="G19" i="9"/>
  <c r="G13" i="9" s="1"/>
  <c r="H19" i="9"/>
  <c r="I19" i="9"/>
  <c r="J19" i="9"/>
  <c r="D20" i="9"/>
  <c r="E20" i="9"/>
  <c r="F20" i="9"/>
  <c r="G20" i="9"/>
  <c r="G12" i="9" s="1"/>
  <c r="H20" i="9"/>
  <c r="I20" i="9"/>
  <c r="J20" i="9"/>
  <c r="D21" i="9"/>
  <c r="D13" i="9" s="1"/>
  <c r="E21" i="9"/>
  <c r="F21" i="9"/>
  <c r="G21" i="9"/>
  <c r="H21" i="9"/>
  <c r="H13" i="9" s="1"/>
  <c r="I21" i="9"/>
  <c r="I13" i="9" s="1"/>
  <c r="J21" i="9"/>
  <c r="D22" i="9"/>
  <c r="D14" i="9" s="1"/>
  <c r="E22" i="9"/>
  <c r="E14" i="9" s="1"/>
  <c r="F22" i="9"/>
  <c r="F14" i="9" s="1"/>
  <c r="G22" i="9"/>
  <c r="G14" i="9" s="1"/>
  <c r="H22" i="9"/>
  <c r="H14" i="9" s="1"/>
  <c r="I22" i="9"/>
  <c r="I14" i="9" s="1"/>
  <c r="J22" i="9"/>
  <c r="J14" i="9" s="1"/>
  <c r="D23" i="9"/>
  <c r="D15" i="9" s="1"/>
  <c r="E23" i="9"/>
  <c r="E15" i="9" s="1"/>
  <c r="F23" i="9"/>
  <c r="F15" i="9" s="1"/>
  <c r="G23" i="9"/>
  <c r="G15" i="9" s="1"/>
  <c r="H23" i="9"/>
  <c r="H15" i="9" s="1"/>
  <c r="I23" i="9"/>
  <c r="I15" i="9" s="1"/>
  <c r="J23" i="9"/>
  <c r="J15" i="9" s="1"/>
  <c r="D24" i="9"/>
  <c r="D16" i="9" s="1"/>
  <c r="E24" i="9"/>
  <c r="E16" i="9" s="1"/>
  <c r="F24" i="9"/>
  <c r="F16" i="9" s="1"/>
  <c r="G24" i="9"/>
  <c r="G16" i="9" s="1"/>
  <c r="H24" i="9"/>
  <c r="H16" i="9" s="1"/>
  <c r="I24" i="9"/>
  <c r="I16" i="9" s="1"/>
  <c r="J24" i="9"/>
  <c r="J16" i="9" s="1"/>
  <c r="O9" i="8"/>
  <c r="C21" i="8"/>
  <c r="D21" i="8"/>
  <c r="E21" i="8"/>
  <c r="E15" i="8" s="1"/>
  <c r="F21" i="8"/>
  <c r="G21" i="8"/>
  <c r="H21" i="8"/>
  <c r="I21" i="8"/>
  <c r="I15" i="8" s="1"/>
  <c r="J21" i="8"/>
  <c r="K21" i="8"/>
  <c r="L21" i="8"/>
  <c r="M21" i="8"/>
  <c r="M15" i="8" s="1"/>
  <c r="N21" i="8"/>
  <c r="P21" i="8"/>
  <c r="Q21" i="8"/>
  <c r="R21" i="8"/>
  <c r="R15" i="8" s="1"/>
  <c r="C22" i="8"/>
  <c r="D22" i="8"/>
  <c r="E22" i="8"/>
  <c r="F22" i="8"/>
  <c r="F16" i="8" s="1"/>
  <c r="G22" i="8"/>
  <c r="H22" i="8"/>
  <c r="I22" i="8"/>
  <c r="J22" i="8"/>
  <c r="J16" i="8" s="1"/>
  <c r="K22" i="8"/>
  <c r="L22" i="8"/>
  <c r="M22" i="8"/>
  <c r="N22" i="8"/>
  <c r="N16" i="8" s="1"/>
  <c r="P22" i="8"/>
  <c r="Q22" i="8"/>
  <c r="R22" i="8"/>
  <c r="C23" i="8"/>
  <c r="D23" i="8"/>
  <c r="E23" i="8"/>
  <c r="F23" i="8"/>
  <c r="G23" i="8"/>
  <c r="H23" i="8"/>
  <c r="I23" i="8"/>
  <c r="J23" i="8"/>
  <c r="K23" i="8"/>
  <c r="L23" i="8"/>
  <c r="M23" i="8"/>
  <c r="N23" i="8"/>
  <c r="P23" i="8"/>
  <c r="Q23" i="8"/>
  <c r="R23" i="8"/>
  <c r="C24" i="8"/>
  <c r="D24" i="8"/>
  <c r="E24" i="8"/>
  <c r="F24" i="8"/>
  <c r="G24" i="8"/>
  <c r="H24" i="8"/>
  <c r="I24" i="8"/>
  <c r="J24" i="8"/>
  <c r="K24" i="8"/>
  <c r="L24" i="8"/>
  <c r="M24" i="8"/>
  <c r="N24" i="8"/>
  <c r="P24" i="8"/>
  <c r="Q24" i="8"/>
  <c r="R24" i="8"/>
  <c r="C25" i="8"/>
  <c r="C17" i="8" s="1"/>
  <c r="D25" i="8"/>
  <c r="D17" i="8" s="1"/>
  <c r="E25" i="8"/>
  <c r="E17" i="8" s="1"/>
  <c r="F25" i="8"/>
  <c r="F17" i="8" s="1"/>
  <c r="G25" i="8"/>
  <c r="G17" i="8" s="1"/>
  <c r="H25" i="8"/>
  <c r="H17" i="8" s="1"/>
  <c r="I25" i="8"/>
  <c r="I17" i="8" s="1"/>
  <c r="J25" i="8"/>
  <c r="J17" i="8" s="1"/>
  <c r="K25" i="8"/>
  <c r="K17" i="8" s="1"/>
  <c r="L25" i="8"/>
  <c r="L17" i="8" s="1"/>
  <c r="M25" i="8"/>
  <c r="M17" i="8" s="1"/>
  <c r="N25" i="8"/>
  <c r="N17" i="8" s="1"/>
  <c r="P25" i="8"/>
  <c r="P17" i="8" s="1"/>
  <c r="Q25" i="8"/>
  <c r="Q17" i="8" s="1"/>
  <c r="R25" i="8"/>
  <c r="R17" i="8" s="1"/>
  <c r="C26" i="8"/>
  <c r="C18" i="8" s="1"/>
  <c r="D26" i="8"/>
  <c r="D18" i="8" s="1"/>
  <c r="E26" i="8"/>
  <c r="E18" i="8" s="1"/>
  <c r="F26" i="8"/>
  <c r="F18" i="8" s="1"/>
  <c r="G26" i="8"/>
  <c r="G18" i="8" s="1"/>
  <c r="H26" i="8"/>
  <c r="H18" i="8" s="1"/>
  <c r="I26" i="8"/>
  <c r="I18" i="8" s="1"/>
  <c r="J26" i="8"/>
  <c r="J18" i="8" s="1"/>
  <c r="K26" i="8"/>
  <c r="K18" i="8" s="1"/>
  <c r="L26" i="8"/>
  <c r="L18" i="8" s="1"/>
  <c r="M26" i="8"/>
  <c r="M18" i="8" s="1"/>
  <c r="N26" i="8"/>
  <c r="N18" i="8" s="1"/>
  <c r="P26" i="8"/>
  <c r="P18" i="8" s="1"/>
  <c r="Q26" i="8"/>
  <c r="Q18" i="8" s="1"/>
  <c r="R26" i="8"/>
  <c r="R18" i="8" s="1"/>
  <c r="C27" i="8"/>
  <c r="C19" i="8" s="1"/>
  <c r="D27" i="8"/>
  <c r="D19" i="8" s="1"/>
  <c r="E27" i="8"/>
  <c r="E19" i="8" s="1"/>
  <c r="F27" i="8"/>
  <c r="F19" i="8" s="1"/>
  <c r="G27" i="8"/>
  <c r="G19" i="8" s="1"/>
  <c r="H27" i="8"/>
  <c r="H19" i="8" s="1"/>
  <c r="I27" i="8"/>
  <c r="I19" i="8" s="1"/>
  <c r="J27" i="8"/>
  <c r="J19" i="8" s="1"/>
  <c r="K27" i="8"/>
  <c r="K19" i="8" s="1"/>
  <c r="L27" i="8"/>
  <c r="L19" i="8" s="1"/>
  <c r="M27" i="8"/>
  <c r="M19" i="8" s="1"/>
  <c r="N27" i="8"/>
  <c r="N19" i="8" s="1"/>
  <c r="P27" i="8"/>
  <c r="P19" i="8" s="1"/>
  <c r="Q27" i="8"/>
  <c r="Q19" i="8" s="1"/>
  <c r="R27" i="8"/>
  <c r="R19" i="8" s="1"/>
  <c r="O29" i="8"/>
  <c r="O21" i="8" s="1"/>
  <c r="O30" i="8"/>
  <c r="O22" i="8" s="1"/>
  <c r="O31" i="8"/>
  <c r="O32" i="8"/>
  <c r="O33" i="8"/>
  <c r="O35" i="8"/>
  <c r="O36" i="8"/>
  <c r="O37" i="8"/>
  <c r="O38" i="8"/>
  <c r="O39" i="8"/>
  <c r="O41" i="8"/>
  <c r="O42" i="8"/>
  <c r="O43" i="8"/>
  <c r="O26" i="8" s="1"/>
  <c r="O18" i="8" s="1"/>
  <c r="O44" i="8"/>
  <c r="O45" i="8"/>
  <c r="O47" i="8"/>
  <c r="O48" i="8"/>
  <c r="O49" i="8"/>
  <c r="O50" i="8"/>
  <c r="O51" i="8"/>
  <c r="O53" i="8"/>
  <c r="O54" i="8"/>
  <c r="O55" i="8"/>
  <c r="O56" i="8"/>
  <c r="O57" i="8"/>
  <c r="O59" i="8"/>
  <c r="O60" i="8"/>
  <c r="D20" i="7"/>
  <c r="D14" i="7" s="1"/>
  <c r="E20" i="7"/>
  <c r="E14" i="7" s="1"/>
  <c r="F20" i="7"/>
  <c r="F14" i="7" s="1"/>
  <c r="G20" i="7"/>
  <c r="H20" i="7"/>
  <c r="H14" i="7" s="1"/>
  <c r="I20" i="7"/>
  <c r="I14" i="7" s="1"/>
  <c r="J20" i="7"/>
  <c r="J14" i="7" s="1"/>
  <c r="K20" i="7"/>
  <c r="L20" i="7"/>
  <c r="L14" i="7" s="1"/>
  <c r="M20" i="7"/>
  <c r="M14" i="7" s="1"/>
  <c r="N20" i="7"/>
  <c r="N14" i="7" s="1"/>
  <c r="O20" i="7"/>
  <c r="P20" i="7"/>
  <c r="P14" i="7" s="1"/>
  <c r="Q20" i="7"/>
  <c r="Q14" i="7" s="1"/>
  <c r="R20" i="7"/>
  <c r="R14" i="7" s="1"/>
  <c r="S20" i="7"/>
  <c r="T20" i="7"/>
  <c r="T14" i="7" s="1"/>
  <c r="U20" i="7"/>
  <c r="U14" i="7" s="1"/>
  <c r="V20" i="7"/>
  <c r="V14" i="7" s="1"/>
  <c r="W20" i="7"/>
  <c r="X20" i="7"/>
  <c r="X14" i="7" s="1"/>
  <c r="AA20" i="7"/>
  <c r="AA14" i="7" s="1"/>
  <c r="AB20" i="7"/>
  <c r="AB14" i="7" s="1"/>
  <c r="AC20" i="7"/>
  <c r="AD20" i="7"/>
  <c r="AD14" i="7" s="1"/>
  <c r="AE20" i="7"/>
  <c r="AE14" i="7" s="1"/>
  <c r="AF20" i="7"/>
  <c r="AF14" i="7" s="1"/>
  <c r="AG20" i="7"/>
  <c r="AH20" i="7"/>
  <c r="AH14" i="7" s="1"/>
  <c r="AI20" i="7"/>
  <c r="AI14" i="7" s="1"/>
  <c r="AJ20" i="7"/>
  <c r="AJ14" i="7" s="1"/>
  <c r="AK20" i="7"/>
  <c r="AL20" i="7"/>
  <c r="AL14" i="7" s="1"/>
  <c r="AM20" i="7"/>
  <c r="AM14" i="7" s="1"/>
  <c r="AN20" i="7"/>
  <c r="AN14" i="7" s="1"/>
  <c r="AO20" i="7"/>
  <c r="AP20" i="7"/>
  <c r="AP14" i="7" s="1"/>
  <c r="AQ20" i="7"/>
  <c r="AQ14" i="7" s="1"/>
  <c r="AR20" i="7"/>
  <c r="AR14" i="7" s="1"/>
  <c r="AS20" i="7"/>
  <c r="AT20" i="7"/>
  <c r="AT14" i="7" s="1"/>
  <c r="AU20" i="7"/>
  <c r="AU14" i="7" s="1"/>
  <c r="AV20" i="7"/>
  <c r="AV14" i="7" s="1"/>
  <c r="AW20" i="7"/>
  <c r="D21" i="7"/>
  <c r="D15" i="7" s="1"/>
  <c r="E21" i="7"/>
  <c r="E15" i="7" s="1"/>
  <c r="F21" i="7"/>
  <c r="F15" i="7" s="1"/>
  <c r="G21" i="7"/>
  <c r="H21" i="7"/>
  <c r="H15" i="7" s="1"/>
  <c r="I21" i="7"/>
  <c r="I15" i="7" s="1"/>
  <c r="J21" i="7"/>
  <c r="J15" i="7" s="1"/>
  <c r="K21" i="7"/>
  <c r="L21" i="7"/>
  <c r="L15" i="7" s="1"/>
  <c r="M21" i="7"/>
  <c r="M15" i="7" s="1"/>
  <c r="N21" i="7"/>
  <c r="N15" i="7" s="1"/>
  <c r="O21" i="7"/>
  <c r="P21" i="7"/>
  <c r="P15" i="7" s="1"/>
  <c r="Q21" i="7"/>
  <c r="Q15" i="7" s="1"/>
  <c r="R21" i="7"/>
  <c r="R15" i="7" s="1"/>
  <c r="S21" i="7"/>
  <c r="T21" i="7"/>
  <c r="T15" i="7" s="1"/>
  <c r="U21" i="7"/>
  <c r="U15" i="7" s="1"/>
  <c r="V21" i="7"/>
  <c r="V15" i="7" s="1"/>
  <c r="W21" i="7"/>
  <c r="X21" i="7"/>
  <c r="X15" i="7" s="1"/>
  <c r="AA21" i="7"/>
  <c r="AA15" i="7" s="1"/>
  <c r="AB21" i="7"/>
  <c r="AB15" i="7" s="1"/>
  <c r="AC21" i="7"/>
  <c r="AD21" i="7"/>
  <c r="AD15" i="7" s="1"/>
  <c r="AE21" i="7"/>
  <c r="AE15" i="7" s="1"/>
  <c r="AF21" i="7"/>
  <c r="AF15" i="7" s="1"/>
  <c r="AG21" i="7"/>
  <c r="AH21" i="7"/>
  <c r="AH15" i="7" s="1"/>
  <c r="AI21" i="7"/>
  <c r="AI15" i="7" s="1"/>
  <c r="AJ21" i="7"/>
  <c r="AJ15" i="7" s="1"/>
  <c r="AK21" i="7"/>
  <c r="AL21" i="7"/>
  <c r="AL15" i="7" s="1"/>
  <c r="AM21" i="7"/>
  <c r="AM15" i="7" s="1"/>
  <c r="AN21" i="7"/>
  <c r="AN15" i="7" s="1"/>
  <c r="AO21" i="7"/>
  <c r="AP21" i="7"/>
  <c r="AP15" i="7" s="1"/>
  <c r="AQ21" i="7"/>
  <c r="AQ15" i="7" s="1"/>
  <c r="AR21" i="7"/>
  <c r="AR15" i="7" s="1"/>
  <c r="AS21" i="7"/>
  <c r="AT21" i="7"/>
  <c r="AT15" i="7" s="1"/>
  <c r="AU21" i="7"/>
  <c r="AU15" i="7" s="1"/>
  <c r="AV21" i="7"/>
  <c r="AV15" i="7" s="1"/>
  <c r="AW21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P22" i="7"/>
  <c r="AQ22" i="7"/>
  <c r="AR22" i="7"/>
  <c r="AS22" i="7"/>
  <c r="AT22" i="7"/>
  <c r="AU22" i="7"/>
  <c r="AV22" i="7"/>
  <c r="AW22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AO23" i="7"/>
  <c r="AP23" i="7"/>
  <c r="AQ23" i="7"/>
  <c r="AR23" i="7"/>
  <c r="AS23" i="7"/>
  <c r="AT23" i="7"/>
  <c r="AU23" i="7"/>
  <c r="AV23" i="7"/>
  <c r="AW23" i="7"/>
  <c r="D24" i="7"/>
  <c r="D16" i="7" s="1"/>
  <c r="E24" i="7"/>
  <c r="E16" i="7" s="1"/>
  <c r="F24" i="7"/>
  <c r="F16" i="7" s="1"/>
  <c r="G24" i="7"/>
  <c r="G16" i="7" s="1"/>
  <c r="H24" i="7"/>
  <c r="H16" i="7" s="1"/>
  <c r="I24" i="7"/>
  <c r="I16" i="7" s="1"/>
  <c r="J24" i="7"/>
  <c r="J16" i="7" s="1"/>
  <c r="K24" i="7"/>
  <c r="K16" i="7" s="1"/>
  <c r="L24" i="7"/>
  <c r="L16" i="7" s="1"/>
  <c r="M24" i="7"/>
  <c r="M16" i="7" s="1"/>
  <c r="N24" i="7"/>
  <c r="N16" i="7" s="1"/>
  <c r="O24" i="7"/>
  <c r="O16" i="7" s="1"/>
  <c r="P24" i="7"/>
  <c r="P16" i="7" s="1"/>
  <c r="Q24" i="7"/>
  <c r="Q16" i="7" s="1"/>
  <c r="R24" i="7"/>
  <c r="R16" i="7" s="1"/>
  <c r="S24" i="7"/>
  <c r="S16" i="7" s="1"/>
  <c r="T24" i="7"/>
  <c r="T16" i="7" s="1"/>
  <c r="U24" i="7"/>
  <c r="U16" i="7" s="1"/>
  <c r="V24" i="7"/>
  <c r="V16" i="7" s="1"/>
  <c r="W24" i="7"/>
  <c r="W16" i="7" s="1"/>
  <c r="X24" i="7"/>
  <c r="X16" i="7" s="1"/>
  <c r="AA24" i="7"/>
  <c r="AA16" i="7" s="1"/>
  <c r="AB24" i="7"/>
  <c r="AB16" i="7" s="1"/>
  <c r="AC24" i="7"/>
  <c r="AC16" i="7" s="1"/>
  <c r="AD24" i="7"/>
  <c r="AD16" i="7" s="1"/>
  <c r="AE24" i="7"/>
  <c r="AE16" i="7" s="1"/>
  <c r="AF24" i="7"/>
  <c r="AF16" i="7" s="1"/>
  <c r="AG24" i="7"/>
  <c r="AG16" i="7" s="1"/>
  <c r="AH24" i="7"/>
  <c r="AH16" i="7" s="1"/>
  <c r="AI24" i="7"/>
  <c r="AI16" i="7" s="1"/>
  <c r="AJ24" i="7"/>
  <c r="AJ16" i="7" s="1"/>
  <c r="AK24" i="7"/>
  <c r="AK16" i="7" s="1"/>
  <c r="AL24" i="7"/>
  <c r="AL16" i="7" s="1"/>
  <c r="AM24" i="7"/>
  <c r="AM16" i="7" s="1"/>
  <c r="AN24" i="7"/>
  <c r="AN16" i="7" s="1"/>
  <c r="AO24" i="7"/>
  <c r="AO16" i="7" s="1"/>
  <c r="AP24" i="7"/>
  <c r="AP16" i="7" s="1"/>
  <c r="AQ24" i="7"/>
  <c r="AQ16" i="7" s="1"/>
  <c r="AR24" i="7"/>
  <c r="AR16" i="7" s="1"/>
  <c r="AS24" i="7"/>
  <c r="AS16" i="7" s="1"/>
  <c r="AT24" i="7"/>
  <c r="AT16" i="7" s="1"/>
  <c r="AU24" i="7"/>
  <c r="AU16" i="7" s="1"/>
  <c r="AV24" i="7"/>
  <c r="AV16" i="7" s="1"/>
  <c r="AW24" i="7"/>
  <c r="AW16" i="7" s="1"/>
  <c r="D26" i="7"/>
  <c r="D17" i="7" s="1"/>
  <c r="E26" i="7"/>
  <c r="E17" i="7" s="1"/>
  <c r="F26" i="7"/>
  <c r="F17" i="7" s="1"/>
  <c r="G26" i="7"/>
  <c r="G17" i="7" s="1"/>
  <c r="H26" i="7"/>
  <c r="H17" i="7" s="1"/>
  <c r="I26" i="7"/>
  <c r="I17" i="7" s="1"/>
  <c r="J26" i="7"/>
  <c r="J17" i="7" s="1"/>
  <c r="K26" i="7"/>
  <c r="K17" i="7" s="1"/>
  <c r="L26" i="7"/>
  <c r="L17" i="7" s="1"/>
  <c r="M26" i="7"/>
  <c r="M17" i="7" s="1"/>
  <c r="N26" i="7"/>
  <c r="N17" i="7" s="1"/>
  <c r="O26" i="7"/>
  <c r="O17" i="7" s="1"/>
  <c r="P26" i="7"/>
  <c r="P17" i="7" s="1"/>
  <c r="Q26" i="7"/>
  <c r="Q17" i="7" s="1"/>
  <c r="R26" i="7"/>
  <c r="R17" i="7" s="1"/>
  <c r="S26" i="7"/>
  <c r="S17" i="7" s="1"/>
  <c r="T26" i="7"/>
  <c r="T17" i="7" s="1"/>
  <c r="U26" i="7"/>
  <c r="U17" i="7" s="1"/>
  <c r="V26" i="7"/>
  <c r="V17" i="7" s="1"/>
  <c r="W26" i="7"/>
  <c r="W17" i="7" s="1"/>
  <c r="X26" i="7"/>
  <c r="X17" i="7" s="1"/>
  <c r="AA26" i="7"/>
  <c r="AA17" i="7" s="1"/>
  <c r="AB26" i="7"/>
  <c r="AB17" i="7" s="1"/>
  <c r="AC26" i="7"/>
  <c r="AC17" i="7" s="1"/>
  <c r="AD26" i="7"/>
  <c r="AD17" i="7" s="1"/>
  <c r="AE26" i="7"/>
  <c r="AE17" i="7" s="1"/>
  <c r="AF26" i="7"/>
  <c r="AF17" i="7" s="1"/>
  <c r="AG26" i="7"/>
  <c r="AG17" i="7" s="1"/>
  <c r="AH26" i="7"/>
  <c r="AH17" i="7" s="1"/>
  <c r="AI26" i="7"/>
  <c r="AI17" i="7" s="1"/>
  <c r="AJ26" i="7"/>
  <c r="AJ17" i="7" s="1"/>
  <c r="AK26" i="7"/>
  <c r="AK17" i="7" s="1"/>
  <c r="AL26" i="7"/>
  <c r="AL17" i="7" s="1"/>
  <c r="AM26" i="7"/>
  <c r="AM17" i="7" s="1"/>
  <c r="AN26" i="7"/>
  <c r="AN17" i="7" s="1"/>
  <c r="AO26" i="7"/>
  <c r="AO17" i="7" s="1"/>
  <c r="AP26" i="7"/>
  <c r="AP17" i="7" s="1"/>
  <c r="AQ26" i="7"/>
  <c r="AQ17" i="7" s="1"/>
  <c r="AR26" i="7"/>
  <c r="AR17" i="7" s="1"/>
  <c r="AS26" i="7"/>
  <c r="AS17" i="7" s="1"/>
  <c r="AT26" i="7"/>
  <c r="AT17" i="7" s="1"/>
  <c r="AU26" i="7"/>
  <c r="AU17" i="7" s="1"/>
  <c r="AV26" i="7"/>
  <c r="AV17" i="7" s="1"/>
  <c r="AW26" i="7"/>
  <c r="AW17" i="7" s="1"/>
  <c r="D27" i="7"/>
  <c r="D18" i="7" s="1"/>
  <c r="E27" i="7"/>
  <c r="E18" i="7" s="1"/>
  <c r="F27" i="7"/>
  <c r="F18" i="7" s="1"/>
  <c r="G27" i="7"/>
  <c r="G18" i="7" s="1"/>
  <c r="H27" i="7"/>
  <c r="H18" i="7" s="1"/>
  <c r="I27" i="7"/>
  <c r="I18" i="7" s="1"/>
  <c r="J27" i="7"/>
  <c r="J18" i="7" s="1"/>
  <c r="K27" i="7"/>
  <c r="K18" i="7" s="1"/>
  <c r="L27" i="7"/>
  <c r="L18" i="7" s="1"/>
  <c r="M27" i="7"/>
  <c r="M18" i="7" s="1"/>
  <c r="N27" i="7"/>
  <c r="N18" i="7" s="1"/>
  <c r="O27" i="7"/>
  <c r="O18" i="7" s="1"/>
  <c r="P27" i="7"/>
  <c r="P18" i="7" s="1"/>
  <c r="Q27" i="7"/>
  <c r="Q18" i="7" s="1"/>
  <c r="R27" i="7"/>
  <c r="R18" i="7" s="1"/>
  <c r="S27" i="7"/>
  <c r="S18" i="7" s="1"/>
  <c r="T27" i="7"/>
  <c r="T18" i="7" s="1"/>
  <c r="U27" i="7"/>
  <c r="U18" i="7" s="1"/>
  <c r="V27" i="7"/>
  <c r="V18" i="7" s="1"/>
  <c r="W27" i="7"/>
  <c r="W18" i="7" s="1"/>
  <c r="X27" i="7"/>
  <c r="X18" i="7" s="1"/>
  <c r="AA27" i="7"/>
  <c r="AA18" i="7" s="1"/>
  <c r="AB27" i="7"/>
  <c r="AB18" i="7" s="1"/>
  <c r="AC27" i="7"/>
  <c r="AC18" i="7" s="1"/>
  <c r="AD27" i="7"/>
  <c r="AD18" i="7" s="1"/>
  <c r="AE27" i="7"/>
  <c r="AE18" i="7" s="1"/>
  <c r="AF27" i="7"/>
  <c r="AF18" i="7" s="1"/>
  <c r="AG27" i="7"/>
  <c r="AG18" i="7" s="1"/>
  <c r="AH27" i="7"/>
  <c r="AH18" i="7" s="1"/>
  <c r="AI27" i="7"/>
  <c r="AI18" i="7" s="1"/>
  <c r="AJ27" i="7"/>
  <c r="AJ18" i="7" s="1"/>
  <c r="AK27" i="7"/>
  <c r="AK18" i="7" s="1"/>
  <c r="AL27" i="7"/>
  <c r="AL18" i="7" s="1"/>
  <c r="AM27" i="7"/>
  <c r="AM18" i="7" s="1"/>
  <c r="AN27" i="7"/>
  <c r="AN18" i="7" s="1"/>
  <c r="AO27" i="7"/>
  <c r="AO18" i="7" s="1"/>
  <c r="AP27" i="7"/>
  <c r="AP18" i="7" s="1"/>
  <c r="AQ27" i="7"/>
  <c r="AQ18" i="7" s="1"/>
  <c r="AR27" i="7"/>
  <c r="AR18" i="7" s="1"/>
  <c r="AS27" i="7"/>
  <c r="AS18" i="7" s="1"/>
  <c r="AT27" i="7"/>
  <c r="AT18" i="7" s="1"/>
  <c r="AU27" i="7"/>
  <c r="AU18" i="7" s="1"/>
  <c r="AV27" i="7"/>
  <c r="AV18" i="7" s="1"/>
  <c r="AW27" i="7"/>
  <c r="AW18" i="7" s="1"/>
  <c r="E9" i="6"/>
  <c r="D9" i="6" s="1"/>
  <c r="K9" i="6"/>
  <c r="N9" i="6"/>
  <c r="R9" i="6"/>
  <c r="H15" i="6"/>
  <c r="L15" i="6"/>
  <c r="P15" i="6"/>
  <c r="T15" i="6"/>
  <c r="F16" i="6"/>
  <c r="J16" i="6"/>
  <c r="H17" i="6"/>
  <c r="L17" i="6"/>
  <c r="P17" i="6"/>
  <c r="T17" i="6"/>
  <c r="F18" i="6"/>
  <c r="J18" i="6"/>
  <c r="H19" i="6"/>
  <c r="L19" i="6"/>
  <c r="P19" i="6"/>
  <c r="T19" i="6"/>
  <c r="F21" i="6"/>
  <c r="F15" i="6" s="1"/>
  <c r="G21" i="6"/>
  <c r="G15" i="6" s="1"/>
  <c r="H21" i="6"/>
  <c r="I21" i="6"/>
  <c r="I15" i="6" s="1"/>
  <c r="J21" i="6"/>
  <c r="J15" i="6" s="1"/>
  <c r="L21" i="6"/>
  <c r="M21" i="6"/>
  <c r="M15" i="6" s="1"/>
  <c r="N21" i="6"/>
  <c r="N15" i="6" s="1"/>
  <c r="O21" i="6"/>
  <c r="O15" i="6" s="1"/>
  <c r="P21" i="6"/>
  <c r="Q21" i="6"/>
  <c r="Q15" i="6" s="1"/>
  <c r="S21" i="6"/>
  <c r="S15" i="6" s="1"/>
  <c r="T21" i="6"/>
  <c r="U21" i="6"/>
  <c r="U15" i="6" s="1"/>
  <c r="F22" i="6"/>
  <c r="G22" i="6"/>
  <c r="G16" i="6" s="1"/>
  <c r="H22" i="6"/>
  <c r="H16" i="6" s="1"/>
  <c r="I22" i="6"/>
  <c r="I16" i="6" s="1"/>
  <c r="J22" i="6"/>
  <c r="L22" i="6"/>
  <c r="L16" i="6" s="1"/>
  <c r="M22" i="6"/>
  <c r="M16" i="6" s="1"/>
  <c r="O22" i="6"/>
  <c r="O16" i="6" s="1"/>
  <c r="P22" i="6"/>
  <c r="P16" i="6" s="1"/>
  <c r="Q22" i="6"/>
  <c r="Q16" i="6" s="1"/>
  <c r="S22" i="6"/>
  <c r="S16" i="6" s="1"/>
  <c r="T22" i="6"/>
  <c r="T16" i="6" s="1"/>
  <c r="U22" i="6"/>
  <c r="U16" i="6" s="1"/>
  <c r="F23" i="6"/>
  <c r="G23" i="6"/>
  <c r="H23" i="6"/>
  <c r="I23" i="6"/>
  <c r="J23" i="6"/>
  <c r="L23" i="6"/>
  <c r="M23" i="6"/>
  <c r="O23" i="6"/>
  <c r="P23" i="6"/>
  <c r="Q23" i="6"/>
  <c r="R23" i="6"/>
  <c r="S23" i="6"/>
  <c r="T23" i="6"/>
  <c r="U23" i="6"/>
  <c r="F24" i="6"/>
  <c r="G24" i="6"/>
  <c r="H24" i="6"/>
  <c r="I24" i="6"/>
  <c r="J24" i="6"/>
  <c r="L24" i="6"/>
  <c r="M24" i="6"/>
  <c r="O24" i="6"/>
  <c r="P24" i="6"/>
  <c r="Q24" i="6"/>
  <c r="S24" i="6"/>
  <c r="T24" i="6"/>
  <c r="U24" i="6"/>
  <c r="F25" i="6"/>
  <c r="F17" i="6" s="1"/>
  <c r="G25" i="6"/>
  <c r="G17" i="6" s="1"/>
  <c r="H25" i="6"/>
  <c r="I25" i="6"/>
  <c r="I17" i="6" s="1"/>
  <c r="J25" i="6"/>
  <c r="J17" i="6" s="1"/>
  <c r="L25" i="6"/>
  <c r="M25" i="6"/>
  <c r="M17" i="6" s="1"/>
  <c r="N25" i="6"/>
  <c r="N17" i="6" s="1"/>
  <c r="O25" i="6"/>
  <c r="O17" i="6" s="1"/>
  <c r="P25" i="6"/>
  <c r="Q25" i="6"/>
  <c r="Q17" i="6" s="1"/>
  <c r="S25" i="6"/>
  <c r="S17" i="6" s="1"/>
  <c r="T25" i="6"/>
  <c r="U25" i="6"/>
  <c r="U17" i="6" s="1"/>
  <c r="F26" i="6"/>
  <c r="G26" i="6"/>
  <c r="G18" i="6" s="1"/>
  <c r="H26" i="6"/>
  <c r="H18" i="6" s="1"/>
  <c r="I26" i="6"/>
  <c r="I18" i="6" s="1"/>
  <c r="J26" i="6"/>
  <c r="L26" i="6"/>
  <c r="L18" i="6" s="1"/>
  <c r="M26" i="6"/>
  <c r="M18" i="6" s="1"/>
  <c r="O26" i="6"/>
  <c r="O18" i="6" s="1"/>
  <c r="P26" i="6"/>
  <c r="P18" i="6" s="1"/>
  <c r="Q26" i="6"/>
  <c r="Q18" i="6" s="1"/>
  <c r="S26" i="6"/>
  <c r="S18" i="6" s="1"/>
  <c r="T26" i="6"/>
  <c r="T18" i="6" s="1"/>
  <c r="U26" i="6"/>
  <c r="U18" i="6" s="1"/>
  <c r="F27" i="6"/>
  <c r="F19" i="6" s="1"/>
  <c r="G27" i="6"/>
  <c r="G19" i="6" s="1"/>
  <c r="H27" i="6"/>
  <c r="I27" i="6"/>
  <c r="I19" i="6" s="1"/>
  <c r="J27" i="6"/>
  <c r="J19" i="6" s="1"/>
  <c r="L27" i="6"/>
  <c r="M27" i="6"/>
  <c r="M19" i="6" s="1"/>
  <c r="O27" i="6"/>
  <c r="O19" i="6" s="1"/>
  <c r="P27" i="6"/>
  <c r="Q27" i="6"/>
  <c r="Q19" i="6" s="1"/>
  <c r="S27" i="6"/>
  <c r="S19" i="6" s="1"/>
  <c r="T27" i="6"/>
  <c r="U27" i="6"/>
  <c r="U19" i="6" s="1"/>
  <c r="E29" i="6"/>
  <c r="E21" i="6" s="1"/>
  <c r="K29" i="6"/>
  <c r="K21" i="6" s="1"/>
  <c r="N29" i="6"/>
  <c r="R29" i="6"/>
  <c r="R21" i="6" s="1"/>
  <c r="R15" i="6" s="1"/>
  <c r="E30" i="6"/>
  <c r="E22" i="6" s="1"/>
  <c r="K30" i="6"/>
  <c r="K22" i="6" s="1"/>
  <c r="N30" i="6"/>
  <c r="N22" i="6" s="1"/>
  <c r="R30" i="6"/>
  <c r="R22" i="6" s="1"/>
  <c r="E31" i="6"/>
  <c r="E27" i="6" s="1"/>
  <c r="E19" i="6" s="1"/>
  <c r="K31" i="6"/>
  <c r="K27" i="6" s="1"/>
  <c r="K19" i="6" s="1"/>
  <c r="N31" i="6"/>
  <c r="R31" i="6"/>
  <c r="E32" i="6"/>
  <c r="E23" i="6" s="1"/>
  <c r="K32" i="6"/>
  <c r="K23" i="6" s="1"/>
  <c r="N32" i="6"/>
  <c r="R32" i="6"/>
  <c r="E33" i="6"/>
  <c r="E24" i="6" s="1"/>
  <c r="K33" i="6"/>
  <c r="K24" i="6" s="1"/>
  <c r="N33" i="6"/>
  <c r="N24" i="6" s="1"/>
  <c r="R33" i="6"/>
  <c r="R24" i="6" s="1"/>
  <c r="E35" i="6"/>
  <c r="D35" i="6" s="1"/>
  <c r="K35" i="6"/>
  <c r="N35" i="6"/>
  <c r="R35" i="6"/>
  <c r="E36" i="6"/>
  <c r="K36" i="6"/>
  <c r="D36" i="6" s="1"/>
  <c r="N36" i="6"/>
  <c r="R36" i="6"/>
  <c r="E37" i="6"/>
  <c r="E25" i="6" s="1"/>
  <c r="E17" i="6" s="1"/>
  <c r="K37" i="6"/>
  <c r="K25" i="6" s="1"/>
  <c r="K17" i="6" s="1"/>
  <c r="N37" i="6"/>
  <c r="R37" i="6"/>
  <c r="E38" i="6"/>
  <c r="K38" i="6"/>
  <c r="N38" i="6"/>
  <c r="R38" i="6"/>
  <c r="R25" i="6" s="1"/>
  <c r="R17" i="6" s="1"/>
  <c r="E39" i="6"/>
  <c r="D39" i="6" s="1"/>
  <c r="K39" i="6"/>
  <c r="N39" i="6"/>
  <c r="N23" i="6" s="1"/>
  <c r="R39" i="6"/>
  <c r="E41" i="6"/>
  <c r="K41" i="6"/>
  <c r="D41" i="6" s="1"/>
  <c r="N41" i="6"/>
  <c r="R41" i="6"/>
  <c r="E42" i="6"/>
  <c r="D42" i="6" s="1"/>
  <c r="K42" i="6"/>
  <c r="N42" i="6"/>
  <c r="R42" i="6"/>
  <c r="E43" i="6"/>
  <c r="E26" i="6" s="1"/>
  <c r="E18" i="6" s="1"/>
  <c r="K43" i="6"/>
  <c r="K26" i="6" s="1"/>
  <c r="K18" i="6" s="1"/>
  <c r="N43" i="6"/>
  <c r="N26" i="6" s="1"/>
  <c r="N18" i="6" s="1"/>
  <c r="R43" i="6"/>
  <c r="D43" i="6" s="1"/>
  <c r="E44" i="6"/>
  <c r="D44" i="6" s="1"/>
  <c r="K44" i="6"/>
  <c r="N44" i="6"/>
  <c r="N27" i="6" s="1"/>
  <c r="N19" i="6" s="1"/>
  <c r="R44" i="6"/>
  <c r="E45" i="6"/>
  <c r="K45" i="6"/>
  <c r="D45" i="6" s="1"/>
  <c r="N45" i="6"/>
  <c r="R45" i="6"/>
  <c r="E47" i="6"/>
  <c r="D47" i="6" s="1"/>
  <c r="K47" i="6"/>
  <c r="N47" i="6"/>
  <c r="R47" i="6"/>
  <c r="E48" i="6"/>
  <c r="K48" i="6"/>
  <c r="N48" i="6"/>
  <c r="R48" i="6"/>
  <c r="D48" i="6" s="1"/>
  <c r="E49" i="6"/>
  <c r="D49" i="6" s="1"/>
  <c r="K49" i="6"/>
  <c r="N49" i="6"/>
  <c r="R49" i="6"/>
  <c r="E50" i="6"/>
  <c r="K50" i="6"/>
  <c r="D50" i="6" s="1"/>
  <c r="N50" i="6"/>
  <c r="R50" i="6"/>
  <c r="E51" i="6"/>
  <c r="D51" i="6" s="1"/>
  <c r="K51" i="6"/>
  <c r="N51" i="6"/>
  <c r="R51" i="6"/>
  <c r="E53" i="6"/>
  <c r="K53" i="6"/>
  <c r="N53" i="6"/>
  <c r="R53" i="6"/>
  <c r="R27" i="6" s="1"/>
  <c r="R19" i="6" s="1"/>
  <c r="E54" i="6"/>
  <c r="D54" i="6" s="1"/>
  <c r="K54" i="6"/>
  <c r="N54" i="6"/>
  <c r="R54" i="6"/>
  <c r="E55" i="6"/>
  <c r="K55" i="6"/>
  <c r="D55" i="6" s="1"/>
  <c r="N55" i="6"/>
  <c r="R55" i="6"/>
  <c r="E56" i="6"/>
  <c r="D56" i="6" s="1"/>
  <c r="K56" i="6"/>
  <c r="N56" i="6"/>
  <c r="R56" i="6"/>
  <c r="E57" i="6"/>
  <c r="K57" i="6"/>
  <c r="N57" i="6"/>
  <c r="R57" i="6"/>
  <c r="D57" i="6" s="1"/>
  <c r="E59" i="6"/>
  <c r="D59" i="6" s="1"/>
  <c r="K59" i="6"/>
  <c r="N59" i="6"/>
  <c r="R59" i="6"/>
  <c r="E60" i="6"/>
  <c r="K60" i="6"/>
  <c r="D60" i="6" s="1"/>
  <c r="N60" i="6"/>
  <c r="R60" i="6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3" i="5"/>
  <c r="C24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7" i="5"/>
  <c r="C48" i="5"/>
  <c r="F9" i="4"/>
  <c r="G9" i="4"/>
  <c r="C9" i="4" s="1"/>
  <c r="C10" i="4"/>
  <c r="F10" i="4"/>
  <c r="G10" i="4"/>
  <c r="F11" i="4"/>
  <c r="C11" i="4" s="1"/>
  <c r="F12" i="4"/>
  <c r="G12" i="4"/>
  <c r="C12" i="4" s="1"/>
  <c r="C13" i="4"/>
  <c r="F13" i="4"/>
  <c r="F14" i="4"/>
  <c r="C14" i="4" s="1"/>
  <c r="M14" i="4"/>
  <c r="C15" i="4"/>
  <c r="C16" i="4"/>
  <c r="C17" i="4"/>
  <c r="C18" i="4"/>
  <c r="C19" i="4"/>
  <c r="C20" i="4"/>
  <c r="C21" i="4"/>
  <c r="C22" i="4"/>
  <c r="C23" i="4"/>
  <c r="C31" i="4"/>
  <c r="C32" i="4"/>
  <c r="C33" i="4"/>
  <c r="C34" i="4"/>
  <c r="C36" i="4"/>
  <c r="C37" i="4"/>
  <c r="C50" i="4"/>
  <c r="E50" i="4"/>
  <c r="C51" i="4"/>
  <c r="E51" i="4"/>
  <c r="C52" i="4"/>
  <c r="E52" i="4"/>
  <c r="F52" i="4"/>
  <c r="E53" i="4"/>
  <c r="C53" i="4" s="1"/>
  <c r="F53" i="4"/>
  <c r="C54" i="4"/>
  <c r="E54" i="4"/>
  <c r="C55" i="4"/>
  <c r="E55" i="4"/>
  <c r="F55" i="4"/>
  <c r="L55" i="4"/>
  <c r="C56" i="4"/>
  <c r="C57" i="4"/>
  <c r="C58" i="4"/>
  <c r="C59" i="4"/>
  <c r="C60" i="4"/>
  <c r="C61" i="4"/>
  <c r="C62" i="4"/>
  <c r="C63" i="4"/>
  <c r="C64" i="4"/>
  <c r="C72" i="4"/>
  <c r="C73" i="4"/>
  <c r="C74" i="4"/>
  <c r="C75" i="4"/>
  <c r="C77" i="4"/>
  <c r="C78" i="4"/>
  <c r="C10" i="3"/>
  <c r="N10" i="3"/>
  <c r="C11" i="3"/>
  <c r="C12" i="3"/>
  <c r="G12" i="3"/>
  <c r="G13" i="3"/>
  <c r="C13" i="3" s="1"/>
  <c r="C14" i="3"/>
  <c r="G14" i="3"/>
  <c r="C15" i="3"/>
  <c r="C16" i="3"/>
  <c r="C17" i="3"/>
  <c r="C19" i="3"/>
  <c r="C20" i="3"/>
  <c r="C21" i="3"/>
  <c r="C22" i="3"/>
  <c r="C23" i="3"/>
  <c r="C24" i="3"/>
  <c r="C25" i="3"/>
  <c r="C32" i="3"/>
  <c r="C33" i="3"/>
  <c r="C34" i="3"/>
  <c r="C35" i="3"/>
  <c r="C37" i="3"/>
  <c r="C38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73" i="3"/>
  <c r="C74" i="3"/>
  <c r="C75" i="3"/>
  <c r="C76" i="3"/>
  <c r="C78" i="3"/>
  <c r="C79" i="3"/>
  <c r="D9" i="2"/>
  <c r="C9" i="2" s="1"/>
  <c r="M9" i="2"/>
  <c r="P9" i="2"/>
  <c r="W9" i="2"/>
  <c r="V9" i="2" s="1"/>
  <c r="AA9" i="2"/>
  <c r="C10" i="2"/>
  <c r="D10" i="2"/>
  <c r="M10" i="2"/>
  <c r="P10" i="2"/>
  <c r="V10" i="2"/>
  <c r="W10" i="2"/>
  <c r="AA10" i="2"/>
  <c r="D11" i="2"/>
  <c r="C11" i="2" s="1"/>
  <c r="M11" i="2"/>
  <c r="P11" i="2"/>
  <c r="W11" i="2"/>
  <c r="V11" i="2" s="1"/>
  <c r="AA11" i="2"/>
  <c r="D12" i="2"/>
  <c r="C12" i="2" s="1"/>
  <c r="M12" i="2"/>
  <c r="P12" i="2"/>
  <c r="W12" i="2"/>
  <c r="V12" i="2" s="1"/>
  <c r="AA12" i="2"/>
  <c r="D13" i="2"/>
  <c r="C13" i="2" s="1"/>
  <c r="M13" i="2"/>
  <c r="P13" i="2"/>
  <c r="Z13" i="2"/>
  <c r="W13" i="2" s="1"/>
  <c r="V13" i="2" s="1"/>
  <c r="AA13" i="2"/>
  <c r="AD13" i="2"/>
  <c r="AG13" i="2"/>
  <c r="D14" i="2"/>
  <c r="C14" i="2" s="1"/>
  <c r="M14" i="2"/>
  <c r="P14" i="2"/>
  <c r="W14" i="2"/>
  <c r="V14" i="2" s="1"/>
  <c r="Z14" i="2"/>
  <c r="AD14" i="2"/>
  <c r="AA14" i="2" s="1"/>
  <c r="AG14" i="2"/>
  <c r="D15" i="2"/>
  <c r="C15" i="2" s="1"/>
  <c r="M15" i="2"/>
  <c r="P15" i="2"/>
  <c r="Z15" i="2"/>
  <c r="W15" i="2" s="1"/>
  <c r="V15" i="2" s="1"/>
  <c r="AA15" i="2"/>
  <c r="AD15" i="2"/>
  <c r="AG15" i="2"/>
  <c r="D16" i="2"/>
  <c r="C16" i="2" s="1"/>
  <c r="M16" i="2"/>
  <c r="P16" i="2"/>
  <c r="W16" i="2"/>
  <c r="Z16" i="2"/>
  <c r="AD16" i="2"/>
  <c r="AA16" i="2" s="1"/>
  <c r="AG16" i="2"/>
  <c r="D17" i="2"/>
  <c r="C17" i="2" s="1"/>
  <c r="M17" i="2"/>
  <c r="P17" i="2"/>
  <c r="Z17" i="2"/>
  <c r="W17" i="2" s="1"/>
  <c r="V17" i="2" s="1"/>
  <c r="AA17" i="2"/>
  <c r="AD17" i="2"/>
  <c r="AG17" i="2"/>
  <c r="D18" i="2"/>
  <c r="C18" i="2" s="1"/>
  <c r="J18" i="2"/>
  <c r="M18" i="2"/>
  <c r="P18" i="2"/>
  <c r="Z18" i="2"/>
  <c r="W18" i="2" s="1"/>
  <c r="AD18" i="2"/>
  <c r="AA18" i="2" s="1"/>
  <c r="AG18" i="2"/>
  <c r="D19" i="2"/>
  <c r="C19" i="2" s="1"/>
  <c r="J19" i="2"/>
  <c r="M19" i="2"/>
  <c r="P19" i="2"/>
  <c r="D20" i="2"/>
  <c r="C20" i="2" s="1"/>
  <c r="J20" i="2"/>
  <c r="M20" i="2"/>
  <c r="P20" i="2"/>
  <c r="D21" i="2"/>
  <c r="J21" i="2"/>
  <c r="M21" i="2"/>
  <c r="P21" i="2"/>
  <c r="C21" i="2" s="1"/>
  <c r="D22" i="2"/>
  <c r="C22" i="2" s="1"/>
  <c r="J22" i="2"/>
  <c r="M22" i="2"/>
  <c r="P22" i="2"/>
  <c r="D23" i="2"/>
  <c r="C23" i="2" s="1"/>
  <c r="J23" i="2"/>
  <c r="N23" i="2"/>
  <c r="M23" i="2" s="1"/>
  <c r="P23" i="2"/>
  <c r="V29" i="2"/>
  <c r="W29" i="2"/>
  <c r="AC29" i="2"/>
  <c r="AJ29" i="2"/>
  <c r="V30" i="2"/>
  <c r="W30" i="2"/>
  <c r="AC30" i="2"/>
  <c r="AJ30" i="2"/>
  <c r="V31" i="2"/>
  <c r="W31" i="2"/>
  <c r="AC31" i="2"/>
  <c r="AJ31" i="2"/>
  <c r="V32" i="2"/>
  <c r="W32" i="2"/>
  <c r="AC32" i="2"/>
  <c r="AJ32" i="2"/>
  <c r="D33" i="2"/>
  <c r="J33" i="2"/>
  <c r="M33" i="2"/>
  <c r="Q33" i="2"/>
  <c r="C33" i="2" s="1"/>
  <c r="W33" i="2"/>
  <c r="V33" i="2" s="1"/>
  <c r="AC33" i="2"/>
  <c r="AJ33" i="2"/>
  <c r="D34" i="2"/>
  <c r="C34" i="2" s="1"/>
  <c r="J34" i="2"/>
  <c r="M34" i="2"/>
  <c r="Q34" i="2"/>
  <c r="W34" i="2"/>
  <c r="V34" i="2" s="1"/>
  <c r="AC34" i="2"/>
  <c r="AJ34" i="2"/>
  <c r="D35" i="2"/>
  <c r="C35" i="2" s="1"/>
  <c r="J35" i="2"/>
  <c r="M35" i="2"/>
  <c r="Q35" i="2"/>
  <c r="W35" i="2"/>
  <c r="V35" i="2" s="1"/>
  <c r="AC35" i="2"/>
  <c r="AJ35" i="2"/>
  <c r="D36" i="2"/>
  <c r="C36" i="2" s="1"/>
  <c r="J36" i="2"/>
  <c r="M36" i="2"/>
  <c r="Q36" i="2"/>
  <c r="V36" i="2"/>
  <c r="W36" i="2"/>
  <c r="AC36" i="2"/>
  <c r="AJ36" i="2"/>
  <c r="C37" i="2"/>
  <c r="D37" i="2"/>
  <c r="J37" i="2"/>
  <c r="M37" i="2"/>
  <c r="V37" i="2"/>
  <c r="W37" i="2"/>
  <c r="AC37" i="2"/>
  <c r="AJ37" i="2"/>
  <c r="C38" i="2"/>
  <c r="D38" i="2"/>
  <c r="V38" i="2"/>
  <c r="D39" i="2"/>
  <c r="C39" i="2" s="1"/>
  <c r="J39" i="2"/>
  <c r="M39" i="2"/>
  <c r="Q39" i="2"/>
  <c r="V39" i="2"/>
  <c r="W39" i="2"/>
  <c r="AC39" i="2"/>
  <c r="AJ39" i="2"/>
  <c r="C54" i="2"/>
  <c r="D54" i="2"/>
  <c r="N54" i="2"/>
  <c r="D55" i="2"/>
  <c r="C55" i="2" s="1"/>
  <c r="K55" i="2"/>
  <c r="N55" i="2"/>
  <c r="D56" i="2"/>
  <c r="C56" i="2" s="1"/>
  <c r="K56" i="2"/>
  <c r="N56" i="2"/>
  <c r="D57" i="2"/>
  <c r="C57" i="2" s="1"/>
  <c r="K57" i="2"/>
  <c r="N57" i="2"/>
  <c r="D58" i="2"/>
  <c r="C58" i="2" s="1"/>
  <c r="K58" i="2"/>
  <c r="N58" i="2"/>
  <c r="D59" i="2"/>
  <c r="C59" i="2" s="1"/>
  <c r="K59" i="2"/>
  <c r="N59" i="2"/>
  <c r="D60" i="2"/>
  <c r="C60" i="2" s="1"/>
  <c r="K60" i="2"/>
  <c r="N60" i="2"/>
  <c r="D61" i="2"/>
  <c r="C61" i="2" s="1"/>
  <c r="K61" i="2"/>
  <c r="N61" i="2"/>
  <c r="D62" i="2"/>
  <c r="C62" i="2" s="1"/>
  <c r="K62" i="2"/>
  <c r="N62" i="2"/>
  <c r="D63" i="2"/>
  <c r="C63" i="2" s="1"/>
  <c r="K63" i="2"/>
  <c r="N63" i="2"/>
  <c r="D64" i="2"/>
  <c r="C64" i="2" s="1"/>
  <c r="K64" i="2"/>
  <c r="N64" i="2"/>
  <c r="D65" i="2"/>
  <c r="C65" i="2" s="1"/>
  <c r="K65" i="2"/>
  <c r="N65" i="2"/>
  <c r="D66" i="2"/>
  <c r="C66" i="2" s="1"/>
  <c r="K66" i="2"/>
  <c r="N66" i="2"/>
  <c r="D67" i="2"/>
  <c r="C67" i="2" s="1"/>
  <c r="K67" i="2"/>
  <c r="N67" i="2"/>
  <c r="D68" i="2"/>
  <c r="C68" i="2" s="1"/>
  <c r="K68" i="2"/>
  <c r="L68" i="2"/>
  <c r="N68" i="2"/>
  <c r="C78" i="2"/>
  <c r="D78" i="2"/>
  <c r="K78" i="2"/>
  <c r="O78" i="2"/>
  <c r="C79" i="2"/>
  <c r="D79" i="2"/>
  <c r="K79" i="2"/>
  <c r="O79" i="2"/>
  <c r="C80" i="2"/>
  <c r="D80" i="2"/>
  <c r="K80" i="2"/>
  <c r="O80" i="2"/>
  <c r="C81" i="2"/>
  <c r="D81" i="2"/>
  <c r="K81" i="2"/>
  <c r="O81" i="2"/>
  <c r="C82" i="2"/>
  <c r="D82" i="2"/>
  <c r="K82" i="2"/>
  <c r="O82" i="2"/>
  <c r="C83" i="2"/>
  <c r="D83" i="2"/>
  <c r="O83" i="2"/>
  <c r="D84" i="2"/>
  <c r="C84" i="2" s="1"/>
  <c r="K84" i="2"/>
  <c r="O84" i="2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F125" i="1"/>
  <c r="G125" i="1"/>
  <c r="H125" i="1"/>
  <c r="I125" i="1"/>
  <c r="J125" i="1"/>
  <c r="K125" i="1"/>
  <c r="L125" i="1"/>
  <c r="M125" i="1"/>
  <c r="N125" i="1"/>
  <c r="O125" i="1"/>
  <c r="F126" i="1"/>
  <c r="G126" i="1"/>
  <c r="H126" i="1"/>
  <c r="I126" i="1"/>
  <c r="J126" i="1"/>
  <c r="K126" i="1"/>
  <c r="L126" i="1"/>
  <c r="M126" i="1"/>
  <c r="N126" i="1"/>
  <c r="O126" i="1"/>
  <c r="D9" i="11" l="1"/>
  <c r="E28" i="10"/>
  <c r="G13" i="10"/>
  <c r="F13" i="10"/>
  <c r="D57" i="10"/>
  <c r="D52" i="10"/>
  <c r="D43" i="10"/>
  <c r="M25" i="10"/>
  <c r="M17" i="10" s="1"/>
  <c r="S17" i="10"/>
  <c r="D58" i="10"/>
  <c r="D54" i="10"/>
  <c r="D49" i="10"/>
  <c r="E27" i="10"/>
  <c r="D39" i="10"/>
  <c r="D34" i="10"/>
  <c r="S28" i="10"/>
  <c r="S20" i="10" s="1"/>
  <c r="D30" i="10"/>
  <c r="D22" i="10" s="1"/>
  <c r="R17" i="10"/>
  <c r="R13" i="10" s="1"/>
  <c r="N17" i="10"/>
  <c r="N13" i="10" s="1"/>
  <c r="G17" i="10"/>
  <c r="I16" i="10"/>
  <c r="E22" i="10"/>
  <c r="M24" i="10"/>
  <c r="M16" i="10" s="1"/>
  <c r="E20" i="10"/>
  <c r="D48" i="10"/>
  <c r="M27" i="10"/>
  <c r="M19" i="10" s="1"/>
  <c r="D38" i="10"/>
  <c r="E24" i="10"/>
  <c r="D60" i="10"/>
  <c r="D55" i="10"/>
  <c r="D50" i="10"/>
  <c r="D45" i="10"/>
  <c r="D40" i="10"/>
  <c r="D36" i="10"/>
  <c r="S24" i="10"/>
  <c r="M28" i="10"/>
  <c r="M20" i="10" s="1"/>
  <c r="E26" i="10"/>
  <c r="V17" i="10"/>
  <c r="V13" i="10" s="1"/>
  <c r="Q17" i="10"/>
  <c r="Q13" i="10" s="1"/>
  <c r="J17" i="10"/>
  <c r="F17" i="10"/>
  <c r="O16" i="10"/>
  <c r="O13" i="10" s="1"/>
  <c r="H16" i="10"/>
  <c r="D10" i="10"/>
  <c r="D25" i="10"/>
  <c r="E18" i="10"/>
  <c r="I13" i="10"/>
  <c r="P13" i="10"/>
  <c r="U13" i="10"/>
  <c r="T13" i="10"/>
  <c r="E17" i="10"/>
  <c r="S16" i="10"/>
  <c r="S13" i="10" s="1"/>
  <c r="H13" i="10"/>
  <c r="E19" i="10"/>
  <c r="J13" i="10"/>
  <c r="E25" i="10"/>
  <c r="E16" i="10"/>
  <c r="D44" i="10"/>
  <c r="D27" i="10" s="1"/>
  <c r="D19" i="10" s="1"/>
  <c r="D33" i="10"/>
  <c r="D32" i="10"/>
  <c r="D31" i="10"/>
  <c r="D23" i="10" s="1"/>
  <c r="J13" i="9"/>
  <c r="F13" i="9"/>
  <c r="F9" i="9" s="1"/>
  <c r="I12" i="9"/>
  <c r="I9" i="9" s="1"/>
  <c r="E12" i="9"/>
  <c r="E9" i="9" s="1"/>
  <c r="J9" i="9"/>
  <c r="H9" i="9"/>
  <c r="G9" i="9"/>
  <c r="D9" i="9"/>
  <c r="O24" i="8"/>
  <c r="R16" i="8"/>
  <c r="M16" i="8"/>
  <c r="I16" i="8"/>
  <c r="E16" i="8"/>
  <c r="Q15" i="8"/>
  <c r="L15" i="8"/>
  <c r="H15" i="8"/>
  <c r="H12" i="8" s="1"/>
  <c r="D15" i="8"/>
  <c r="O25" i="8"/>
  <c r="O17" i="8" s="1"/>
  <c r="O23" i="8"/>
  <c r="Q16" i="8"/>
  <c r="L16" i="8"/>
  <c r="H16" i="8"/>
  <c r="D16" i="8"/>
  <c r="P15" i="8"/>
  <c r="P12" i="8" s="1"/>
  <c r="K15" i="8"/>
  <c r="G15" i="8"/>
  <c r="C15" i="8"/>
  <c r="O16" i="8"/>
  <c r="O27" i="8"/>
  <c r="O19" i="8" s="1"/>
  <c r="P16" i="8"/>
  <c r="K16" i="8"/>
  <c r="G16" i="8"/>
  <c r="G12" i="8" s="1"/>
  <c r="C16" i="8"/>
  <c r="N15" i="8"/>
  <c r="J15" i="8"/>
  <c r="F15" i="8"/>
  <c r="F12" i="8" s="1"/>
  <c r="R12" i="8"/>
  <c r="E12" i="8"/>
  <c r="O15" i="8"/>
  <c r="Q12" i="8"/>
  <c r="L12" i="8"/>
  <c r="D12" i="8"/>
  <c r="M12" i="8"/>
  <c r="K12" i="8"/>
  <c r="I12" i="8"/>
  <c r="N12" i="8"/>
  <c r="AU11" i="7"/>
  <c r="AQ11" i="7"/>
  <c r="AM11" i="7"/>
  <c r="AI11" i="7"/>
  <c r="AE11" i="7"/>
  <c r="AA11" i="7"/>
  <c r="U11" i="7"/>
  <c r="Q11" i="7"/>
  <c r="M11" i="7"/>
  <c r="I11" i="7"/>
  <c r="E11" i="7"/>
  <c r="AT11" i="7"/>
  <c r="AP11" i="7"/>
  <c r="AL11" i="7"/>
  <c r="AH11" i="7"/>
  <c r="AD11" i="7"/>
  <c r="X11" i="7"/>
  <c r="T11" i="7"/>
  <c r="P11" i="7"/>
  <c r="L11" i="7"/>
  <c r="H11" i="7"/>
  <c r="D11" i="7"/>
  <c r="AW15" i="7"/>
  <c r="AS15" i="7"/>
  <c r="AO15" i="7"/>
  <c r="AK15" i="7"/>
  <c r="AG15" i="7"/>
  <c r="AC15" i="7"/>
  <c r="W15" i="7"/>
  <c r="S15" i="7"/>
  <c r="O15" i="7"/>
  <c r="K15" i="7"/>
  <c r="G15" i="7"/>
  <c r="AW14" i="7"/>
  <c r="AW11" i="7" s="1"/>
  <c r="AS14" i="7"/>
  <c r="AO14" i="7"/>
  <c r="AO11" i="7" s="1"/>
  <c r="AK14" i="7"/>
  <c r="AK11" i="7" s="1"/>
  <c r="AG14" i="7"/>
  <c r="AG11" i="7" s="1"/>
  <c r="AC14" i="7"/>
  <c r="W14" i="7"/>
  <c r="W11" i="7" s="1"/>
  <c r="S14" i="7"/>
  <c r="S11" i="7" s="1"/>
  <c r="O14" i="7"/>
  <c r="O11" i="7" s="1"/>
  <c r="K14" i="7"/>
  <c r="G14" i="7"/>
  <c r="G11" i="7" s="1"/>
  <c r="AV11" i="7"/>
  <c r="AR11" i="7"/>
  <c r="AN11" i="7"/>
  <c r="AJ11" i="7"/>
  <c r="AF11" i="7"/>
  <c r="AB11" i="7"/>
  <c r="V11" i="7"/>
  <c r="R11" i="7"/>
  <c r="N11" i="7"/>
  <c r="J11" i="7"/>
  <c r="F11" i="7"/>
  <c r="S12" i="6"/>
  <c r="T12" i="6"/>
  <c r="E16" i="6"/>
  <c r="E15" i="6"/>
  <c r="Q12" i="6"/>
  <c r="M12" i="6"/>
  <c r="P12" i="6"/>
  <c r="K16" i="6"/>
  <c r="I12" i="6"/>
  <c r="D26" i="6"/>
  <c r="D18" i="6" s="1"/>
  <c r="R16" i="6"/>
  <c r="U12" i="6"/>
  <c r="G12" i="6"/>
  <c r="L12" i="6"/>
  <c r="K12" i="6" s="1"/>
  <c r="K15" i="6"/>
  <c r="N16" i="6"/>
  <c r="O12" i="6"/>
  <c r="J12" i="6"/>
  <c r="F12" i="6"/>
  <c r="H12" i="6"/>
  <c r="D38" i="6"/>
  <c r="D29" i="6"/>
  <c r="D21" i="6" s="1"/>
  <c r="D37" i="6"/>
  <c r="D25" i="6" s="1"/>
  <c r="D17" i="6" s="1"/>
  <c r="D32" i="6"/>
  <c r="D23" i="6" s="1"/>
  <c r="D53" i="6"/>
  <c r="D33" i="6"/>
  <c r="D24" i="6" s="1"/>
  <c r="D31" i="6"/>
  <c r="D27" i="6" s="1"/>
  <c r="D19" i="6" s="1"/>
  <c r="R26" i="6"/>
  <c r="R18" i="6" s="1"/>
  <c r="D30" i="6"/>
  <c r="D22" i="6" s="1"/>
  <c r="V16" i="2"/>
  <c r="V18" i="2"/>
  <c r="D28" i="10" l="1"/>
  <c r="D20" i="10" s="1"/>
  <c r="D17" i="10"/>
  <c r="D24" i="10"/>
  <c r="D16" i="10" s="1"/>
  <c r="D26" i="10"/>
  <c r="D18" i="10" s="1"/>
  <c r="E13" i="10"/>
  <c r="M13" i="10"/>
  <c r="C12" i="8"/>
  <c r="O12" i="8"/>
  <c r="K11" i="7"/>
  <c r="AC11" i="7"/>
  <c r="AS11" i="7"/>
  <c r="D15" i="6"/>
  <c r="E12" i="6"/>
  <c r="D16" i="6"/>
  <c r="N12" i="6"/>
  <c r="R12" i="6"/>
  <c r="D13" i="10" l="1"/>
  <c r="D12" i="6"/>
</calcChain>
</file>

<file path=xl/sharedStrings.xml><?xml version="1.0" encoding="utf-8"?>
<sst xmlns="http://schemas.openxmlformats.org/spreadsheetml/2006/main" count="3333" uniqueCount="772">
  <si>
    <t>人口は衛生行政報告　参考ページ　人口10万対比率に用いた人口　使用</t>
    <rPh sb="0" eb="2">
      <t>ジンコウ</t>
    </rPh>
    <rPh sb="3" eb="5">
      <t>エイセイ</t>
    </rPh>
    <rPh sb="5" eb="7">
      <t>ギョウセイ</t>
    </rPh>
    <rPh sb="7" eb="9">
      <t>ホウコク</t>
    </rPh>
    <rPh sb="10" eb="12">
      <t>サンコウ</t>
    </rPh>
    <rPh sb="16" eb="18">
      <t>ジンコウ</t>
    </rPh>
    <rPh sb="21" eb="22">
      <t>タイ</t>
    </rPh>
    <rPh sb="22" eb="24">
      <t>ヒリツ</t>
    </rPh>
    <rPh sb="25" eb="26">
      <t>モチ</t>
    </rPh>
    <rPh sb="28" eb="30">
      <t>ジンコウ</t>
    </rPh>
    <rPh sb="31" eb="33">
      <t>シヨウ</t>
    </rPh>
    <phoneticPr fontId="4"/>
  </si>
  <si>
    <t>　　26（2014）</t>
    <phoneticPr fontId="4"/>
  </si>
  <si>
    <t>人口は第１－１表（総人口を使用）</t>
    <rPh sb="0" eb="2">
      <t>ジンコウ</t>
    </rPh>
    <rPh sb="3" eb="4">
      <t>ダイ</t>
    </rPh>
    <rPh sb="7" eb="8">
      <t>ヒョウ</t>
    </rPh>
    <rPh sb="9" eb="12">
      <t>ソウジンコウ</t>
    </rPh>
    <rPh sb="13" eb="15">
      <t>シヨウ</t>
    </rPh>
    <phoneticPr fontId="4"/>
  </si>
  <si>
    <t>　　24（2012）</t>
    <phoneticPr fontId="4"/>
  </si>
  <si>
    <t>　　22（2010）</t>
    <phoneticPr fontId="4"/>
  </si>
  <si>
    <t>　　20（2008）</t>
    <phoneticPr fontId="4"/>
  </si>
  <si>
    <r>
      <t>　　1</t>
    </r>
    <r>
      <rPr>
        <sz val="12"/>
        <rFont val="ＭＳ 明朝"/>
        <family val="1"/>
        <charset val="128"/>
      </rPr>
      <t>8（2006）</t>
    </r>
    <phoneticPr fontId="4"/>
  </si>
  <si>
    <r>
      <t>　　16（</t>
    </r>
    <r>
      <rPr>
        <sz val="12"/>
        <rFont val="ＭＳ 明朝"/>
        <family val="1"/>
        <charset val="128"/>
      </rPr>
      <t>2004</t>
    </r>
    <r>
      <rPr>
        <sz val="12"/>
        <rFont val="ＭＳ 明朝"/>
        <family val="1"/>
        <charset val="128"/>
      </rPr>
      <t>）</t>
    </r>
    <phoneticPr fontId="4"/>
  </si>
  <si>
    <r>
      <t>　　</t>
    </r>
    <r>
      <rPr>
        <sz val="12"/>
        <rFont val="ＭＳ 明朝"/>
        <family val="1"/>
        <charset val="128"/>
      </rPr>
      <t>14（2002）</t>
    </r>
    <phoneticPr fontId="4"/>
  </si>
  <si>
    <r>
      <t>　　12（</t>
    </r>
    <r>
      <rPr>
        <sz val="12"/>
        <rFont val="ＭＳ 明朝"/>
        <family val="1"/>
        <charset val="128"/>
      </rPr>
      <t>2000</t>
    </r>
    <r>
      <rPr>
        <sz val="12"/>
        <rFont val="ＭＳ 明朝"/>
        <family val="1"/>
        <charset val="128"/>
      </rPr>
      <t>）</t>
    </r>
    <phoneticPr fontId="4"/>
  </si>
  <si>
    <r>
      <t>　　</t>
    </r>
    <r>
      <rPr>
        <sz val="12"/>
        <rFont val="ＭＳ 明朝"/>
        <family val="1"/>
        <charset val="128"/>
      </rPr>
      <t>10（1998）</t>
    </r>
    <phoneticPr fontId="4"/>
  </si>
  <si>
    <r>
      <t>　　８（</t>
    </r>
    <r>
      <rPr>
        <sz val="12"/>
        <rFont val="ＭＳ 明朝"/>
        <family val="1"/>
        <charset val="128"/>
      </rPr>
      <t>1996</t>
    </r>
    <r>
      <rPr>
        <sz val="12"/>
        <rFont val="ＭＳ 明朝"/>
        <family val="1"/>
        <charset val="128"/>
      </rPr>
      <t>）</t>
    </r>
    <phoneticPr fontId="4"/>
  </si>
  <si>
    <r>
      <t>　　６（</t>
    </r>
    <r>
      <rPr>
        <sz val="12"/>
        <rFont val="ＭＳ 明朝"/>
        <family val="1"/>
        <charset val="128"/>
      </rPr>
      <t>1994</t>
    </r>
    <r>
      <rPr>
        <sz val="12"/>
        <rFont val="ＭＳ 明朝"/>
        <family val="1"/>
        <charset val="128"/>
      </rPr>
      <t>）</t>
    </r>
    <phoneticPr fontId="4"/>
  </si>
  <si>
    <t>　　４（1992）</t>
    <phoneticPr fontId="4"/>
  </si>
  <si>
    <t>平成２（1990）</t>
    <phoneticPr fontId="4"/>
  </si>
  <si>
    <r>
      <t xml:space="preserve">    63（</t>
    </r>
    <r>
      <rPr>
        <sz val="12"/>
        <rFont val="ＭＳ 明朝"/>
        <family val="1"/>
        <charset val="128"/>
      </rPr>
      <t>1988</t>
    </r>
    <r>
      <rPr>
        <sz val="12"/>
        <rFont val="ＭＳ 明朝"/>
        <family val="1"/>
        <charset val="128"/>
      </rPr>
      <t>）</t>
    </r>
    <phoneticPr fontId="4"/>
  </si>
  <si>
    <r>
      <t xml:space="preserve">    61（</t>
    </r>
    <r>
      <rPr>
        <sz val="12"/>
        <rFont val="ＭＳ 明朝"/>
        <family val="1"/>
        <charset val="128"/>
      </rPr>
      <t>1986</t>
    </r>
    <r>
      <rPr>
        <sz val="12"/>
        <rFont val="ＭＳ 明朝"/>
        <family val="1"/>
        <charset val="128"/>
      </rPr>
      <t>）</t>
    </r>
    <phoneticPr fontId="4"/>
  </si>
  <si>
    <r>
      <t xml:space="preserve">    59（</t>
    </r>
    <r>
      <rPr>
        <sz val="12"/>
        <rFont val="ＭＳ 明朝"/>
        <family val="1"/>
        <charset val="128"/>
      </rPr>
      <t>1984</t>
    </r>
    <r>
      <rPr>
        <sz val="12"/>
        <rFont val="ＭＳ 明朝"/>
        <family val="1"/>
        <charset val="128"/>
      </rPr>
      <t>）</t>
    </r>
    <phoneticPr fontId="4"/>
  </si>
  <si>
    <t>　　57（1982）</t>
  </si>
  <si>
    <t>　　56（1981）</t>
  </si>
  <si>
    <t>　　55（1980）</t>
  </si>
  <si>
    <t>　　54（1979）</t>
  </si>
  <si>
    <t>　　53（1978）</t>
  </si>
  <si>
    <t>　　52（1977）</t>
  </si>
  <si>
    <t>　　51（1976）</t>
  </si>
  <si>
    <t>　　50（1975）</t>
  </si>
  <si>
    <t>　　49（1974）</t>
  </si>
  <si>
    <t>　　48（1973）</t>
  </si>
  <si>
    <t>　　47（1972）</t>
  </si>
  <si>
    <t>　　46（1971）</t>
  </si>
  <si>
    <t>　　45（1970）</t>
  </si>
  <si>
    <t>　　44（1969）</t>
  </si>
  <si>
    <t>　　43（1968）</t>
  </si>
  <si>
    <t>　　42（1967）</t>
  </si>
  <si>
    <t>　　41（1966）</t>
  </si>
  <si>
    <t>　　40（1965）</t>
  </si>
  <si>
    <t>　　39（1964）</t>
  </si>
  <si>
    <t>　　38（1963）</t>
  </si>
  <si>
    <t>　　37（1962）</t>
  </si>
  <si>
    <t>　　36（1961）</t>
  </si>
  <si>
    <r>
      <t>　　35（</t>
    </r>
    <r>
      <rPr>
        <sz val="12"/>
        <rFont val="ＭＳ 明朝"/>
        <family val="1"/>
        <charset val="128"/>
      </rPr>
      <t>1960</t>
    </r>
    <r>
      <rPr>
        <sz val="12"/>
        <rFont val="ＭＳ 明朝"/>
        <family val="1"/>
        <charset val="128"/>
      </rPr>
      <t>）</t>
    </r>
    <phoneticPr fontId="4"/>
  </si>
  <si>
    <t>　　34</t>
  </si>
  <si>
    <t>　　33</t>
  </si>
  <si>
    <t>　　32</t>
  </si>
  <si>
    <t>　　31</t>
  </si>
  <si>
    <t>－</t>
  </si>
  <si>
    <r>
      <t>　</t>
    </r>
    <r>
      <rPr>
        <sz val="12"/>
        <rFont val="ＭＳ 明朝"/>
        <family val="1"/>
        <charset val="128"/>
      </rPr>
      <t xml:space="preserve">  </t>
    </r>
    <r>
      <rPr>
        <sz val="12"/>
        <rFont val="ＭＳ 明朝"/>
        <family val="1"/>
        <charset val="128"/>
      </rPr>
      <t>30（</t>
    </r>
    <r>
      <rPr>
        <sz val="12"/>
        <rFont val="ＭＳ 明朝"/>
        <family val="1"/>
        <charset val="128"/>
      </rPr>
      <t>1955</t>
    </r>
    <r>
      <rPr>
        <sz val="12"/>
        <rFont val="ＭＳ 明朝"/>
        <family val="1"/>
        <charset val="128"/>
      </rPr>
      <t>）</t>
    </r>
    <phoneticPr fontId="4"/>
  </si>
  <si>
    <t>･･･</t>
  </si>
  <si>
    <r>
      <t>　　29（</t>
    </r>
    <r>
      <rPr>
        <sz val="12"/>
        <rFont val="ＭＳ 明朝"/>
        <family val="1"/>
        <charset val="128"/>
      </rPr>
      <t>1954</t>
    </r>
    <r>
      <rPr>
        <sz val="12"/>
        <rFont val="ＭＳ 明朝"/>
        <family val="1"/>
        <charset val="128"/>
      </rPr>
      <t>）</t>
    </r>
    <phoneticPr fontId="4"/>
  </si>
  <si>
    <r>
      <t>昭和28（</t>
    </r>
    <r>
      <rPr>
        <sz val="12"/>
        <rFont val="ＭＳ 明朝"/>
        <family val="1"/>
        <charset val="128"/>
      </rPr>
      <t>1953</t>
    </r>
    <r>
      <rPr>
        <sz val="12"/>
        <rFont val="ＭＳ 明朝"/>
        <family val="1"/>
        <charset val="128"/>
      </rPr>
      <t>）年</t>
    </r>
    <phoneticPr fontId="4"/>
  </si>
  <si>
    <t>整復師</t>
  </si>
  <si>
    <t>師</t>
    <phoneticPr fontId="4"/>
  </si>
  <si>
    <t>指圧師</t>
  </si>
  <si>
    <t>技工士</t>
  </si>
  <si>
    <t>衛生士</t>
  </si>
  <si>
    <t>師</t>
    <rPh sb="0" eb="1">
      <t>シ</t>
    </rPh>
    <phoneticPr fontId="4"/>
  </si>
  <si>
    <t>医　師</t>
  </si>
  <si>
    <t>はり師</t>
  </si>
  <si>
    <t>ﾏｯｻｰｼﾞ</t>
  </si>
  <si>
    <t>看護師</t>
    <rPh sb="0" eb="3">
      <t>カンゴシ</t>
    </rPh>
    <phoneticPr fontId="4"/>
  </si>
  <si>
    <t>助産師</t>
    <rPh sb="0" eb="3">
      <t>ジョサンシ</t>
    </rPh>
    <phoneticPr fontId="4"/>
  </si>
  <si>
    <t>保健師</t>
    <rPh sb="0" eb="3">
      <t>ホケンシ</t>
    </rPh>
    <phoneticPr fontId="4"/>
  </si>
  <si>
    <t>薬剤師</t>
  </si>
  <si>
    <t>医  師</t>
  </si>
  <si>
    <t>人口</t>
    <rPh sb="0" eb="2">
      <t>ジンコウ</t>
    </rPh>
    <phoneticPr fontId="4"/>
  </si>
  <si>
    <t>柔  道</t>
  </si>
  <si>
    <t>きゅう</t>
  </si>
  <si>
    <t>あん摩</t>
  </si>
  <si>
    <t>歯  科</t>
  </si>
  <si>
    <t>准看護</t>
  </si>
  <si>
    <t>歯　科</t>
  </si>
  <si>
    <r>
      <t>(2)率（人口</t>
    </r>
    <r>
      <rPr>
        <sz val="12"/>
        <rFont val="ＭＳ 明朝"/>
        <family val="1"/>
        <charset val="128"/>
      </rPr>
      <t>10万対）</t>
    </r>
    <rPh sb="5" eb="7">
      <t>ジンコウ</t>
    </rPh>
    <rPh sb="9" eb="11">
      <t>マンタイ</t>
    </rPh>
    <phoneticPr fontId="4"/>
  </si>
  <si>
    <t>　　　　(昭和57年以降隔年調査)</t>
    <phoneticPr fontId="4"/>
  </si>
  <si>
    <r>
      <t>資料　「医師・歯科医師・薬剤師調査」「衛生行政業務報告」「衛生行政報告例」</t>
    </r>
    <r>
      <rPr>
        <sz val="12"/>
        <rFont val="ＭＳ 明朝"/>
        <family val="1"/>
        <charset val="128"/>
      </rPr>
      <t>(厚生省）</t>
    </r>
    <r>
      <rPr>
        <sz val="12"/>
        <rFont val="ＭＳ 明朝"/>
        <family val="1"/>
        <charset val="128"/>
      </rPr>
      <t>(</t>
    </r>
    <r>
      <rPr>
        <sz val="12"/>
        <rFont val="ＭＳ 明朝"/>
        <family val="1"/>
        <charset val="128"/>
      </rPr>
      <t>厚生労働省）</t>
    </r>
    <rPh sb="19" eb="21">
      <t>エイセイ</t>
    </rPh>
    <rPh sb="21" eb="23">
      <t>ギョウセイ</t>
    </rPh>
    <rPh sb="23" eb="25">
      <t>ギョウム</t>
    </rPh>
    <rPh sb="25" eb="27">
      <t>ホウコク</t>
    </rPh>
    <rPh sb="29" eb="31">
      <t>エイセイ</t>
    </rPh>
    <rPh sb="31" eb="33">
      <t>ギョウセイ</t>
    </rPh>
    <rPh sb="33" eb="35">
      <t>ホウコク</t>
    </rPh>
    <rPh sb="35" eb="36">
      <t>レイ</t>
    </rPh>
    <rPh sb="38" eb="41">
      <t>コウセイショウ</t>
    </rPh>
    <rPh sb="45" eb="47">
      <t>ロウドウ</t>
    </rPh>
    <phoneticPr fontId="4"/>
  </si>
  <si>
    <r>
      <t>　　　　42（</t>
    </r>
    <r>
      <rPr>
        <sz val="12"/>
        <rFont val="ＭＳ 明朝"/>
        <family val="1"/>
        <charset val="128"/>
      </rPr>
      <t>1967</t>
    </r>
    <r>
      <rPr>
        <sz val="12"/>
        <rFont val="ＭＳ 明朝"/>
        <family val="1"/>
        <charset val="128"/>
      </rPr>
      <t>）年以降は法第33条(届出義務)の規定により届け出た者の数である。</t>
    </r>
    <phoneticPr fontId="4"/>
  </si>
  <si>
    <r>
      <t>　　2)　保健師・助産師・看護師・准看護師は昭和28（</t>
    </r>
    <r>
      <rPr>
        <sz val="12"/>
        <rFont val="ＭＳ 明朝"/>
        <family val="1"/>
        <charset val="128"/>
      </rPr>
      <t>1953</t>
    </r>
    <r>
      <rPr>
        <sz val="12"/>
        <rFont val="ＭＳ 明朝"/>
        <family val="1"/>
        <charset val="128"/>
      </rPr>
      <t>）～41（</t>
    </r>
    <r>
      <rPr>
        <sz val="12"/>
        <rFont val="ＭＳ 明朝"/>
        <family val="1"/>
        <charset val="128"/>
      </rPr>
      <t>1966</t>
    </r>
    <r>
      <rPr>
        <sz val="12"/>
        <rFont val="ＭＳ 明朝"/>
        <family val="1"/>
        <charset val="128"/>
      </rPr>
      <t>）年までは法第34条(現在削除)による就業者名簿より計上し、昭和</t>
    </r>
    <rPh sb="7" eb="8">
      <t>シ</t>
    </rPh>
    <rPh sb="11" eb="12">
      <t>シ</t>
    </rPh>
    <rPh sb="15" eb="16">
      <t>シ</t>
    </rPh>
    <rPh sb="20" eb="21">
      <t>シ</t>
    </rPh>
    <phoneticPr fontId="4"/>
  </si>
  <si>
    <t>注　1)　医師・歯科医師・薬剤師については登録者の届出数、その他については就業者数である。</t>
    <phoneticPr fontId="4"/>
  </si>
  <si>
    <t>　　24（2012）</t>
    <phoneticPr fontId="4"/>
  </si>
  <si>
    <t>　　22（2010）</t>
    <phoneticPr fontId="4"/>
  </si>
  <si>
    <t>　　20（2008）</t>
    <phoneticPr fontId="4"/>
  </si>
  <si>
    <r>
      <t>　　1</t>
    </r>
    <r>
      <rPr>
        <sz val="12"/>
        <rFont val="ＭＳ 明朝"/>
        <family val="1"/>
        <charset val="128"/>
      </rPr>
      <t>8（2006）</t>
    </r>
    <phoneticPr fontId="4"/>
  </si>
  <si>
    <r>
      <t>　　16（</t>
    </r>
    <r>
      <rPr>
        <sz val="12"/>
        <rFont val="ＭＳ 明朝"/>
        <family val="1"/>
        <charset val="128"/>
      </rPr>
      <t>2004</t>
    </r>
    <r>
      <rPr>
        <sz val="12"/>
        <rFont val="ＭＳ 明朝"/>
        <family val="1"/>
        <charset val="128"/>
      </rPr>
      <t>）</t>
    </r>
    <phoneticPr fontId="4"/>
  </si>
  <si>
    <r>
      <t>　　</t>
    </r>
    <r>
      <rPr>
        <sz val="12"/>
        <rFont val="ＭＳ 明朝"/>
        <family val="1"/>
        <charset val="128"/>
      </rPr>
      <t>14（2002）</t>
    </r>
    <phoneticPr fontId="4"/>
  </si>
  <si>
    <r>
      <t>　　12（</t>
    </r>
    <r>
      <rPr>
        <sz val="12"/>
        <rFont val="ＭＳ 明朝"/>
        <family val="1"/>
        <charset val="128"/>
      </rPr>
      <t>2000</t>
    </r>
    <r>
      <rPr>
        <sz val="12"/>
        <rFont val="ＭＳ 明朝"/>
        <family val="1"/>
        <charset val="128"/>
      </rPr>
      <t>）</t>
    </r>
    <phoneticPr fontId="4"/>
  </si>
  <si>
    <r>
      <t>　　</t>
    </r>
    <r>
      <rPr>
        <sz val="12"/>
        <rFont val="ＭＳ 明朝"/>
        <family val="1"/>
        <charset val="128"/>
      </rPr>
      <t>10（1998）</t>
    </r>
    <phoneticPr fontId="4"/>
  </si>
  <si>
    <r>
      <t xml:space="preserve">    63（</t>
    </r>
    <r>
      <rPr>
        <sz val="12"/>
        <rFont val="ＭＳ 明朝"/>
        <family val="1"/>
        <charset val="128"/>
      </rPr>
      <t>1988</t>
    </r>
    <r>
      <rPr>
        <sz val="12"/>
        <rFont val="ＭＳ 明朝"/>
        <family val="1"/>
        <charset val="128"/>
      </rPr>
      <t>）</t>
    </r>
    <phoneticPr fontId="4"/>
  </si>
  <si>
    <r>
      <t xml:space="preserve">    61（</t>
    </r>
    <r>
      <rPr>
        <sz val="12"/>
        <rFont val="ＭＳ 明朝"/>
        <family val="1"/>
        <charset val="128"/>
      </rPr>
      <t>1986</t>
    </r>
    <r>
      <rPr>
        <sz val="12"/>
        <rFont val="ＭＳ 明朝"/>
        <family val="1"/>
        <charset val="128"/>
      </rPr>
      <t>）</t>
    </r>
    <phoneticPr fontId="4"/>
  </si>
  <si>
    <r>
      <t>　　29（</t>
    </r>
    <r>
      <rPr>
        <sz val="12"/>
        <rFont val="ＭＳ 明朝"/>
        <family val="1"/>
        <charset val="128"/>
      </rPr>
      <t>1954</t>
    </r>
    <r>
      <rPr>
        <sz val="12"/>
        <rFont val="ＭＳ 明朝"/>
        <family val="1"/>
        <charset val="128"/>
      </rPr>
      <t>）</t>
    </r>
    <phoneticPr fontId="4"/>
  </si>
  <si>
    <t>師</t>
    <phoneticPr fontId="4"/>
  </si>
  <si>
    <t>看護師</t>
    <rPh sb="2" eb="3">
      <t>シ</t>
    </rPh>
    <phoneticPr fontId="4"/>
  </si>
  <si>
    <t>助産師</t>
    <rPh sb="2" eb="3">
      <t>シ</t>
    </rPh>
    <phoneticPr fontId="4"/>
  </si>
  <si>
    <t>保健師</t>
    <rPh sb="0" eb="2">
      <t>ホケン</t>
    </rPh>
    <rPh sb="2" eb="3">
      <t>シ</t>
    </rPh>
    <phoneticPr fontId="4"/>
  </si>
  <si>
    <t>(1)実数</t>
  </si>
  <si>
    <t>第４－１表　医療関係者数・率（人口10万対），年次別</t>
  </si>
  <si>
    <t>資料　「医師・歯科医師・薬剤師調査」（厚生省）(厚生労働省）</t>
    <rPh sb="19" eb="22">
      <t>コウセイショウ</t>
    </rPh>
    <phoneticPr fontId="4"/>
  </si>
  <si>
    <r>
      <t>注　1)　昭和63（</t>
    </r>
    <r>
      <rPr>
        <sz val="12"/>
        <rFont val="ＭＳ 明朝"/>
        <family val="1"/>
        <charset val="128"/>
      </rPr>
      <t>1988</t>
    </r>
    <r>
      <rPr>
        <sz val="12"/>
        <rFont val="ＭＳ 明朝"/>
        <family val="1"/>
        <charset val="128"/>
      </rPr>
      <t>）年から業務の種別に「老人保健施設」が加えられた。</t>
    </r>
    <phoneticPr fontId="4"/>
  </si>
  <si>
    <t>　　26（2014）</t>
    <phoneticPr fontId="4"/>
  </si>
  <si>
    <t>　　24（2012）</t>
    <phoneticPr fontId="4"/>
  </si>
  <si>
    <t>－</t>
    <phoneticPr fontId="4"/>
  </si>
  <si>
    <t>　　22（2010）</t>
    <phoneticPr fontId="4"/>
  </si>
  <si>
    <t>　　20（2008）</t>
    <phoneticPr fontId="4"/>
  </si>
  <si>
    <r>
      <t>　　18（</t>
    </r>
    <r>
      <rPr>
        <sz val="12"/>
        <rFont val="ＭＳ 明朝"/>
        <family val="1"/>
        <charset val="128"/>
      </rPr>
      <t>2006</t>
    </r>
    <r>
      <rPr>
        <sz val="12"/>
        <rFont val="ＭＳ 明朝"/>
        <family val="1"/>
        <charset val="128"/>
      </rPr>
      <t>）</t>
    </r>
    <phoneticPr fontId="4"/>
  </si>
  <si>
    <r>
      <t>　　16（</t>
    </r>
    <r>
      <rPr>
        <sz val="12"/>
        <rFont val="ＭＳ 明朝"/>
        <family val="1"/>
        <charset val="128"/>
      </rPr>
      <t>2004</t>
    </r>
    <r>
      <rPr>
        <sz val="12"/>
        <rFont val="ＭＳ 明朝"/>
        <family val="1"/>
        <charset val="128"/>
      </rPr>
      <t>）</t>
    </r>
    <phoneticPr fontId="4"/>
  </si>
  <si>
    <r>
      <t>　　1</t>
    </r>
    <r>
      <rPr>
        <sz val="12"/>
        <rFont val="ＭＳ 明朝"/>
        <family val="1"/>
        <charset val="128"/>
      </rPr>
      <t>4（</t>
    </r>
    <r>
      <rPr>
        <sz val="12"/>
        <rFont val="ＭＳ 明朝"/>
        <family val="1"/>
        <charset val="128"/>
      </rPr>
      <t>2002</t>
    </r>
    <r>
      <rPr>
        <sz val="12"/>
        <rFont val="ＭＳ 明朝"/>
        <family val="1"/>
        <charset val="128"/>
      </rPr>
      <t>）</t>
    </r>
    <phoneticPr fontId="4"/>
  </si>
  <si>
    <t>事する者</t>
  </si>
  <si>
    <t>勤務者</t>
    <phoneticPr fontId="4"/>
  </si>
  <si>
    <t>の勤務者</t>
  </si>
  <si>
    <t>開 設 者</t>
  </si>
  <si>
    <t>の    者</t>
  </si>
  <si>
    <t>の従事者</t>
  </si>
  <si>
    <t xml:space="preserve"> 事者　　　</t>
    <rPh sb="1" eb="2">
      <t>ジ</t>
    </rPh>
    <phoneticPr fontId="4"/>
  </si>
  <si>
    <t>勤 務 者</t>
  </si>
  <si>
    <t>を除く｡)</t>
  </si>
  <si>
    <t>事者　</t>
  </si>
  <si>
    <t>無職の者</t>
  </si>
  <si>
    <t>職業に従</t>
  </si>
  <si>
    <t>衛生業務</t>
  </si>
  <si>
    <t>以外の従</t>
    <rPh sb="0" eb="1">
      <t>イ</t>
    </rPh>
    <rPh sb="1" eb="2">
      <t>ガイ</t>
    </rPh>
    <phoneticPr fontId="4"/>
  </si>
  <si>
    <t>病 院 の</t>
  </si>
  <si>
    <t>の</t>
  </si>
  <si>
    <t>属のもの</t>
  </si>
  <si>
    <t>又は保健</t>
  </si>
  <si>
    <t>保健施設</t>
    <rPh sb="0" eb="1">
      <t>ホ</t>
    </rPh>
    <phoneticPr fontId="4"/>
  </si>
  <si>
    <t>の従事者</t>
    <rPh sb="1" eb="4">
      <t>ジュウジシャ</t>
    </rPh>
    <phoneticPr fontId="4"/>
  </si>
  <si>
    <t>附 属 の</t>
  </si>
  <si>
    <t>育機関附</t>
  </si>
  <si>
    <t>設の従</t>
  </si>
  <si>
    <t>総　数</t>
  </si>
  <si>
    <t>その他の</t>
  </si>
  <si>
    <t>衛生行政</t>
  </si>
  <si>
    <t>医育機関以外の教育機関又は研究機関の勤務者</t>
    <rPh sb="0" eb="2">
      <t>イイク</t>
    </rPh>
    <rPh sb="2" eb="4">
      <t>キカン</t>
    </rPh>
    <rPh sb="4" eb="6">
      <t>イガイ</t>
    </rPh>
    <rPh sb="7" eb="9">
      <t>キョウイク</t>
    </rPh>
    <rPh sb="9" eb="11">
      <t>キカン</t>
    </rPh>
    <rPh sb="11" eb="12">
      <t>マタ</t>
    </rPh>
    <rPh sb="13" eb="15">
      <t>ケンキュウ</t>
    </rPh>
    <rPh sb="15" eb="17">
      <t>キカン</t>
    </rPh>
    <rPh sb="18" eb="21">
      <t>キンムシャ</t>
    </rPh>
    <phoneticPr fontId="4"/>
  </si>
  <si>
    <t>医育機関の臨床系以外の勤務者又は大学院生</t>
    <rPh sb="0" eb="2">
      <t>イイク</t>
    </rPh>
    <rPh sb="2" eb="4">
      <t>キカン</t>
    </rPh>
    <rPh sb="5" eb="7">
      <t>リンショウ</t>
    </rPh>
    <rPh sb="7" eb="8">
      <t>ケイ</t>
    </rPh>
    <rPh sb="8" eb="10">
      <t>イガイ</t>
    </rPh>
    <rPh sb="11" eb="14">
      <t>キンムシャ</t>
    </rPh>
    <rPh sb="14" eb="15">
      <t>マタ</t>
    </rPh>
    <rPh sb="16" eb="20">
      <t>ダイガクインセイ</t>
    </rPh>
    <phoneticPr fontId="4"/>
  </si>
  <si>
    <t>・介護老人</t>
    <rPh sb="1" eb="3">
      <t>カイゴ</t>
    </rPh>
    <phoneticPr fontId="4"/>
  </si>
  <si>
    <t>保健施設</t>
    <rPh sb="0" eb="2">
      <t>ホケン</t>
    </rPh>
    <rPh sb="2" eb="4">
      <t>シセツ</t>
    </rPh>
    <phoneticPr fontId="4"/>
  </si>
  <si>
    <t>医育機関</t>
  </si>
  <si>
    <t>診療所</t>
    <phoneticPr fontId="4"/>
  </si>
  <si>
    <t>病院（医</t>
  </si>
  <si>
    <t>診療所の</t>
  </si>
  <si>
    <t>そ の 他</t>
  </si>
  <si>
    <t>医療施設</t>
  </si>
  <si>
    <t>介護老人</t>
    <rPh sb="0" eb="2">
      <t>カイゴ</t>
    </rPh>
    <rPh sb="2" eb="3">
      <t>ロウ</t>
    </rPh>
    <rPh sb="3" eb="4">
      <t>ジン</t>
    </rPh>
    <phoneticPr fontId="4"/>
  </si>
  <si>
    <t>医療施</t>
  </si>
  <si>
    <t>－</t>
    <phoneticPr fontId="4"/>
  </si>
  <si>
    <r>
      <t>　　</t>
    </r>
    <r>
      <rPr>
        <sz val="12"/>
        <rFont val="ＭＳ 明朝"/>
        <family val="1"/>
        <charset val="128"/>
      </rPr>
      <t>12（</t>
    </r>
    <r>
      <rPr>
        <sz val="12"/>
        <rFont val="ＭＳ 明朝"/>
        <family val="1"/>
        <charset val="128"/>
      </rPr>
      <t>2000</t>
    </r>
    <r>
      <rPr>
        <sz val="12"/>
        <rFont val="ＭＳ 明朝"/>
        <family val="1"/>
        <charset val="128"/>
      </rPr>
      <t>）</t>
    </r>
    <phoneticPr fontId="4"/>
  </si>
  <si>
    <r>
      <t>　　10（</t>
    </r>
    <r>
      <rPr>
        <sz val="12"/>
        <rFont val="ＭＳ 明朝"/>
        <family val="1"/>
        <charset val="128"/>
      </rPr>
      <t>1998</t>
    </r>
    <r>
      <rPr>
        <sz val="12"/>
        <rFont val="ＭＳ 明朝"/>
        <family val="1"/>
        <charset val="128"/>
      </rPr>
      <t>）</t>
    </r>
    <phoneticPr fontId="4"/>
  </si>
  <si>
    <r>
      <t>　　８（</t>
    </r>
    <r>
      <rPr>
        <sz val="12"/>
        <rFont val="ＭＳ 明朝"/>
        <family val="1"/>
        <charset val="128"/>
      </rPr>
      <t>1996</t>
    </r>
    <r>
      <rPr>
        <sz val="12"/>
        <rFont val="ＭＳ 明朝"/>
        <family val="1"/>
        <charset val="128"/>
      </rPr>
      <t>）</t>
    </r>
    <phoneticPr fontId="4"/>
  </si>
  <si>
    <r>
      <t>　　６（</t>
    </r>
    <r>
      <rPr>
        <sz val="12"/>
        <rFont val="ＭＳ 明朝"/>
        <family val="1"/>
        <charset val="128"/>
      </rPr>
      <t>1994</t>
    </r>
    <r>
      <rPr>
        <sz val="12"/>
        <rFont val="ＭＳ 明朝"/>
        <family val="1"/>
        <charset val="128"/>
      </rPr>
      <t>）</t>
    </r>
    <phoneticPr fontId="4"/>
  </si>
  <si>
    <t>　　４（1992）</t>
    <phoneticPr fontId="4"/>
  </si>
  <si>
    <t>平成２（1990）</t>
    <phoneticPr fontId="4"/>
  </si>
  <si>
    <r>
      <t>　　63（</t>
    </r>
    <r>
      <rPr>
        <sz val="12"/>
        <rFont val="ＭＳ 明朝"/>
        <family val="1"/>
        <charset val="128"/>
      </rPr>
      <t>1988</t>
    </r>
    <r>
      <rPr>
        <sz val="12"/>
        <rFont val="ＭＳ 明朝"/>
        <family val="1"/>
        <charset val="128"/>
      </rPr>
      <t>）</t>
    </r>
    <phoneticPr fontId="4"/>
  </si>
  <si>
    <r>
      <t>　　61（</t>
    </r>
    <r>
      <rPr>
        <sz val="12"/>
        <rFont val="ＭＳ 明朝"/>
        <family val="1"/>
        <charset val="128"/>
      </rPr>
      <t>1986</t>
    </r>
    <r>
      <rPr>
        <sz val="12"/>
        <rFont val="ＭＳ 明朝"/>
        <family val="1"/>
        <charset val="128"/>
      </rPr>
      <t>）</t>
    </r>
    <phoneticPr fontId="4"/>
  </si>
  <si>
    <r>
      <t>　　59（</t>
    </r>
    <r>
      <rPr>
        <sz val="12"/>
        <rFont val="ＭＳ 明朝"/>
        <family val="1"/>
        <charset val="128"/>
      </rPr>
      <t>1984</t>
    </r>
    <r>
      <rPr>
        <sz val="12"/>
        <rFont val="ＭＳ 明朝"/>
        <family val="1"/>
        <charset val="128"/>
      </rPr>
      <t>）</t>
    </r>
    <phoneticPr fontId="4"/>
  </si>
  <si>
    <r>
      <t>　　55（</t>
    </r>
    <r>
      <rPr>
        <sz val="12"/>
        <rFont val="ＭＳ 明朝"/>
        <family val="1"/>
        <charset val="128"/>
      </rPr>
      <t>1980</t>
    </r>
    <r>
      <rPr>
        <sz val="12"/>
        <rFont val="ＭＳ 明朝"/>
        <family val="1"/>
        <charset val="128"/>
      </rPr>
      <t>）</t>
    </r>
    <phoneticPr fontId="4"/>
  </si>
  <si>
    <r>
      <t>　　50（</t>
    </r>
    <r>
      <rPr>
        <sz val="12"/>
        <rFont val="ＭＳ 明朝"/>
        <family val="1"/>
        <charset val="128"/>
      </rPr>
      <t>1975</t>
    </r>
    <r>
      <rPr>
        <sz val="12"/>
        <rFont val="ＭＳ 明朝"/>
        <family val="1"/>
        <charset val="128"/>
      </rPr>
      <t>）</t>
    </r>
    <phoneticPr fontId="4"/>
  </si>
  <si>
    <r>
      <t>　　45（</t>
    </r>
    <r>
      <rPr>
        <sz val="12"/>
        <rFont val="ＭＳ 明朝"/>
        <family val="1"/>
        <charset val="128"/>
      </rPr>
      <t>1970</t>
    </r>
    <r>
      <rPr>
        <sz val="12"/>
        <rFont val="ＭＳ 明朝"/>
        <family val="1"/>
        <charset val="128"/>
      </rPr>
      <t>）</t>
    </r>
    <phoneticPr fontId="4"/>
  </si>
  <si>
    <r>
      <t>　　40（</t>
    </r>
    <r>
      <rPr>
        <sz val="12"/>
        <rFont val="ＭＳ 明朝"/>
        <family val="1"/>
        <charset val="128"/>
      </rPr>
      <t>1965</t>
    </r>
    <r>
      <rPr>
        <sz val="12"/>
        <rFont val="ＭＳ 明朝"/>
        <family val="1"/>
        <charset val="128"/>
      </rPr>
      <t>）</t>
    </r>
    <phoneticPr fontId="4"/>
  </si>
  <si>
    <r>
      <t>　　35（</t>
    </r>
    <r>
      <rPr>
        <sz val="12"/>
        <rFont val="ＭＳ 明朝"/>
        <family val="1"/>
        <charset val="128"/>
      </rPr>
      <t>1960</t>
    </r>
    <r>
      <rPr>
        <sz val="12"/>
        <rFont val="ＭＳ 明朝"/>
        <family val="1"/>
        <charset val="128"/>
      </rPr>
      <t>）</t>
    </r>
    <phoneticPr fontId="4"/>
  </si>
  <si>
    <r>
      <t>昭和30（</t>
    </r>
    <r>
      <rPr>
        <sz val="12"/>
        <rFont val="ＭＳ 明朝"/>
        <family val="1"/>
        <charset val="128"/>
      </rPr>
      <t>1955</t>
    </r>
    <r>
      <rPr>
        <sz val="12"/>
        <rFont val="ＭＳ 明朝"/>
        <family val="1"/>
        <charset val="128"/>
      </rPr>
      <t>）年</t>
    </r>
    <phoneticPr fontId="4"/>
  </si>
  <si>
    <t>務者　　　</t>
  </si>
  <si>
    <t>究機関の勤</t>
  </si>
  <si>
    <t>従事者　　　</t>
    <rPh sb="0" eb="2">
      <t>ジュウジ</t>
    </rPh>
    <rPh sb="2" eb="3">
      <t>モノ</t>
    </rPh>
    <phoneticPr fontId="4"/>
  </si>
  <si>
    <t>機関又は研</t>
  </si>
  <si>
    <t>設以外の</t>
    <rPh sb="0" eb="1">
      <t>セツ</t>
    </rPh>
    <rPh sb="1" eb="2">
      <t>イ</t>
    </rPh>
    <rPh sb="2" eb="3">
      <t>ガイ</t>
    </rPh>
    <phoneticPr fontId="4"/>
  </si>
  <si>
    <t>医学の教育</t>
  </si>
  <si>
    <t>人保健施</t>
    <rPh sb="0" eb="1">
      <t>ヒト</t>
    </rPh>
    <rPh sb="1" eb="2">
      <t>タモツ</t>
    </rPh>
    <rPh sb="2" eb="3">
      <t>ケン</t>
    </rPh>
    <phoneticPr fontId="4"/>
  </si>
  <si>
    <t>臨床以外の</t>
  </si>
  <si>
    <t>・介護老</t>
    <rPh sb="1" eb="3">
      <t>カイゴ</t>
    </rPh>
    <phoneticPr fontId="4"/>
  </si>
  <si>
    <t>第４－３表　歯科医師数，業務の種別・年次別</t>
  </si>
  <si>
    <r>
      <t>資料　「医師・歯科医師・薬剤師調査」(厚生省）</t>
    </r>
    <r>
      <rPr>
        <sz val="12"/>
        <rFont val="ＭＳ 明朝"/>
        <family val="1"/>
        <charset val="128"/>
      </rPr>
      <t>(厚生労働省）</t>
    </r>
    <rPh sb="19" eb="21">
      <t>コウセイ</t>
    </rPh>
    <rPh sb="21" eb="22">
      <t>ショウ</t>
    </rPh>
    <phoneticPr fontId="4"/>
  </si>
  <si>
    <t>　　2)　「法人の代表者」は、平成４（1992）年までは勤務者に含まれており、平成６（1994）年以降は開設者に含まれている。</t>
    <rPh sb="49" eb="51">
      <t>イコウ</t>
    </rPh>
    <phoneticPr fontId="4"/>
  </si>
  <si>
    <r>
      <t>注　1)　昭和63（</t>
    </r>
    <r>
      <rPr>
        <sz val="12"/>
        <rFont val="ＭＳ 明朝"/>
        <family val="1"/>
        <charset val="128"/>
      </rPr>
      <t>1988</t>
    </r>
    <r>
      <rPr>
        <sz val="12"/>
        <rFont val="ＭＳ 明朝"/>
        <family val="1"/>
        <charset val="128"/>
      </rPr>
      <t>）年から業務の種別に「老人保健施設」が加えられた。</t>
    </r>
    <rPh sb="25" eb="27">
      <t>ロウジン</t>
    </rPh>
    <rPh sb="27" eb="29">
      <t>ホケン</t>
    </rPh>
    <rPh sb="29" eb="31">
      <t>シセツ</t>
    </rPh>
    <phoneticPr fontId="4"/>
  </si>
  <si>
    <t>　　26（2014）</t>
    <phoneticPr fontId="4"/>
  </si>
  <si>
    <t>-</t>
    <phoneticPr fontId="4"/>
  </si>
  <si>
    <t>　　24（2012）</t>
    <phoneticPr fontId="4"/>
  </si>
  <si>
    <r>
      <t>　　</t>
    </r>
    <r>
      <rPr>
        <sz val="12"/>
        <rFont val="ＭＳ 明朝"/>
        <family val="1"/>
        <charset val="128"/>
      </rPr>
      <t>18（2006）</t>
    </r>
    <phoneticPr fontId="4"/>
  </si>
  <si>
    <r>
      <t>　　</t>
    </r>
    <r>
      <rPr>
        <sz val="12"/>
        <rFont val="ＭＳ 明朝"/>
        <family val="1"/>
        <charset val="128"/>
      </rPr>
      <t>16（2004）</t>
    </r>
    <phoneticPr fontId="4"/>
  </si>
  <si>
    <r>
      <t>　　</t>
    </r>
    <r>
      <rPr>
        <sz val="12"/>
        <rFont val="ＭＳ 明朝"/>
        <family val="1"/>
        <charset val="128"/>
      </rPr>
      <t>14（2002）</t>
    </r>
    <phoneticPr fontId="4"/>
  </si>
  <si>
    <r>
      <t>　　</t>
    </r>
    <r>
      <rPr>
        <sz val="12"/>
        <rFont val="ＭＳ 明朝"/>
        <family val="1"/>
        <charset val="128"/>
      </rPr>
      <t>12（2000）</t>
    </r>
    <phoneticPr fontId="4"/>
  </si>
  <si>
    <t>の勤務者</t>
    <phoneticPr fontId="4"/>
  </si>
  <si>
    <t>の開設者</t>
    <rPh sb="1" eb="4">
      <t>カイセツシャ</t>
    </rPh>
    <phoneticPr fontId="4"/>
  </si>
  <si>
    <t>開設者</t>
    <phoneticPr fontId="4"/>
  </si>
  <si>
    <t>　　８（1996）</t>
    <phoneticPr fontId="4"/>
  </si>
  <si>
    <t xml:space="preserve"> 従事者　　　</t>
    <rPh sb="1" eb="3">
      <t>ジュウジ</t>
    </rPh>
    <phoneticPr fontId="4"/>
  </si>
  <si>
    <t>平成６（1994）年</t>
    <phoneticPr fontId="4"/>
  </si>
  <si>
    <t>不詳</t>
    <rPh sb="0" eb="2">
      <t>フショウ</t>
    </rPh>
    <phoneticPr fontId="4"/>
  </si>
  <si>
    <t>の者</t>
    <phoneticPr fontId="4"/>
  </si>
  <si>
    <t>保健施設</t>
    <rPh sb="0" eb="2">
      <t>ホケン</t>
    </rPh>
    <phoneticPr fontId="4"/>
  </si>
  <si>
    <t>の者</t>
  </si>
  <si>
    <t>従 事 者</t>
  </si>
  <si>
    <t>事者　　</t>
  </si>
  <si>
    <t>含む。）　</t>
  </si>
  <si>
    <t>他）　　　　　　</t>
  </si>
  <si>
    <t>人保健施</t>
    <rPh sb="0" eb="1">
      <t>ジン</t>
    </rPh>
    <rPh sb="1" eb="3">
      <t>ホケン</t>
    </rPh>
    <phoneticPr fontId="4"/>
  </si>
  <si>
    <t>の従事者</t>
    <phoneticPr fontId="4"/>
  </si>
  <si>
    <t>総数</t>
    <phoneticPr fontId="4"/>
  </si>
  <si>
    <t>者</t>
  </si>
  <si>
    <t>施設の従</t>
  </si>
  <si>
    <t>（薬種商を</t>
  </si>
  <si>
    <t>開発、営業、その</t>
  </si>
  <si>
    <t>生　　　</t>
  </si>
  <si>
    <t>研究）　</t>
  </si>
  <si>
    <t>者　　</t>
  </si>
  <si>
    <t>代表者　</t>
  </si>
  <si>
    <t>無職</t>
  </si>
  <si>
    <t>医育機関の臨床系以外の勤務者又は大学院生</t>
    <rPh sb="0" eb="1">
      <t>イ</t>
    </rPh>
    <rPh sb="1" eb="2">
      <t>イク</t>
    </rPh>
    <rPh sb="2" eb="4">
      <t>キカン</t>
    </rPh>
    <rPh sb="5" eb="7">
      <t>リンショウ</t>
    </rPh>
    <rPh sb="7" eb="8">
      <t>ケイ</t>
    </rPh>
    <rPh sb="8" eb="10">
      <t>イガイ</t>
    </rPh>
    <rPh sb="11" eb="14">
      <t>キンムシャ</t>
    </rPh>
    <rPh sb="14" eb="15">
      <t>マタ</t>
    </rPh>
    <rPh sb="16" eb="20">
      <t>ダイガクインセイ</t>
    </rPh>
    <phoneticPr fontId="4"/>
  </si>
  <si>
    <t>介護老人</t>
    <rPh sb="0" eb="2">
      <t>カイゴ</t>
    </rPh>
    <phoneticPr fontId="4"/>
  </si>
  <si>
    <t>診療所</t>
    <phoneticPr fontId="4"/>
  </si>
  <si>
    <t>病院の</t>
    <phoneticPr fontId="4"/>
  </si>
  <si>
    <t>業 務 の</t>
  </si>
  <si>
    <t>保健衛生</t>
  </si>
  <si>
    <t>販売業</t>
  </si>
  <si>
    <t>入販売業（研究・</t>
  </si>
  <si>
    <t>又は研究</t>
  </si>
  <si>
    <t>（教育・</t>
  </si>
  <si>
    <t>の従事</t>
  </si>
  <si>
    <t>その他</t>
  </si>
  <si>
    <t>検　査</t>
  </si>
  <si>
    <t>調　剤</t>
  </si>
  <si>
    <t>勤務者</t>
    <phoneticPr fontId="4"/>
  </si>
  <si>
    <t>は法人の</t>
  </si>
  <si>
    <t>その他</t>
    <phoneticPr fontId="4"/>
  </si>
  <si>
    <t>他の</t>
    <phoneticPr fontId="4"/>
  </si>
  <si>
    <t>機関又は</t>
  </si>
  <si>
    <t>医薬品</t>
  </si>
  <si>
    <t>医薬品製造業・輸</t>
  </si>
  <si>
    <t>大学院生</t>
  </si>
  <si>
    <t>勤務者</t>
  </si>
  <si>
    <t>設以外</t>
  </si>
  <si>
    <t>開設者又</t>
  </si>
  <si>
    <t>総数</t>
    <phoneticPr fontId="4"/>
  </si>
  <si>
    <t>医薬品関係企業</t>
  </si>
  <si>
    <t>大　　　　学</t>
  </si>
  <si>
    <t>病院・診療所</t>
  </si>
  <si>
    <t>薬　　局</t>
  </si>
  <si>
    <t>その</t>
    <phoneticPr fontId="4"/>
  </si>
  <si>
    <t>薬局・</t>
  </si>
  <si>
    <r>
      <t>　　10（</t>
    </r>
    <r>
      <rPr>
        <sz val="12"/>
        <rFont val="ＭＳ 明朝"/>
        <family val="1"/>
        <charset val="128"/>
      </rPr>
      <t>1998</t>
    </r>
    <r>
      <rPr>
        <sz val="12"/>
        <rFont val="ＭＳ 明朝"/>
        <family val="1"/>
        <charset val="128"/>
      </rPr>
      <t>）</t>
    </r>
    <phoneticPr fontId="4"/>
  </si>
  <si>
    <t>－</t>
    <phoneticPr fontId="4"/>
  </si>
  <si>
    <t>…</t>
  </si>
  <si>
    <t xml:space="preserve">    －</t>
  </si>
  <si>
    <r>
      <t>　　59（</t>
    </r>
    <r>
      <rPr>
        <sz val="12"/>
        <rFont val="ＭＳ 明朝"/>
        <family val="1"/>
        <charset val="128"/>
      </rPr>
      <t>1984</t>
    </r>
    <r>
      <rPr>
        <sz val="12"/>
        <rFont val="ＭＳ 明朝"/>
        <family val="1"/>
        <charset val="128"/>
      </rPr>
      <t>）</t>
    </r>
    <phoneticPr fontId="4"/>
  </si>
  <si>
    <r>
      <t>　　50（</t>
    </r>
    <r>
      <rPr>
        <sz val="12"/>
        <rFont val="ＭＳ 明朝"/>
        <family val="1"/>
        <charset val="128"/>
      </rPr>
      <t>1975</t>
    </r>
    <r>
      <rPr>
        <sz val="12"/>
        <rFont val="ＭＳ 明朝"/>
        <family val="1"/>
        <charset val="128"/>
      </rPr>
      <t>）</t>
    </r>
    <phoneticPr fontId="4"/>
  </si>
  <si>
    <r>
      <t>　　40（</t>
    </r>
    <r>
      <rPr>
        <sz val="12"/>
        <rFont val="ＭＳ 明朝"/>
        <family val="1"/>
        <charset val="128"/>
      </rPr>
      <t>1965</t>
    </r>
    <r>
      <rPr>
        <sz val="12"/>
        <rFont val="ＭＳ 明朝"/>
        <family val="1"/>
        <charset val="128"/>
      </rPr>
      <t>）</t>
    </r>
    <phoneticPr fontId="4"/>
  </si>
  <si>
    <t>事者</t>
  </si>
  <si>
    <t>す る 者</t>
  </si>
  <si>
    <t>務者</t>
    <phoneticPr fontId="4"/>
  </si>
  <si>
    <t>の  者</t>
    <phoneticPr fontId="4"/>
  </si>
  <si>
    <t>・販売）</t>
  </si>
  <si>
    <t>販売）従</t>
  </si>
  <si>
    <t>に 従 事</t>
  </si>
  <si>
    <t>化学工業</t>
  </si>
  <si>
    <t>造・輸入</t>
  </si>
  <si>
    <t>・輸入・</t>
  </si>
  <si>
    <t>営業（製</t>
  </si>
  <si>
    <t>業（製造</t>
  </si>
  <si>
    <t>いて教育</t>
  </si>
  <si>
    <t>総数</t>
    <phoneticPr fontId="4"/>
  </si>
  <si>
    <t>の従事者</t>
    <phoneticPr fontId="4"/>
  </si>
  <si>
    <t>毒物劇物</t>
  </si>
  <si>
    <t>医薬品営</t>
  </si>
  <si>
    <t>大学にお</t>
  </si>
  <si>
    <t>病院又は</t>
  </si>
  <si>
    <t>薬局の</t>
    <phoneticPr fontId="4"/>
  </si>
  <si>
    <t>薬 局 の</t>
  </si>
  <si>
    <t>病院の</t>
    <phoneticPr fontId="4"/>
  </si>
  <si>
    <t>その他</t>
    <phoneticPr fontId="4"/>
  </si>
  <si>
    <t>第４－４表　薬剤師数，業務の種別・年次別</t>
  </si>
  <si>
    <t>第４－２表　医師数，業務の種別・年次別</t>
  </si>
  <si>
    <t>資料　「衛生行政業務報告」「衛生行政報告例」（厚生省）（厚生労働省）</t>
    <rPh sb="23" eb="26">
      <t>コウセイショウ</t>
    </rPh>
    <rPh sb="30" eb="32">
      <t>ロウドウ</t>
    </rPh>
    <phoneticPr fontId="2"/>
  </si>
  <si>
    <r>
      <t>注　1)　平成8（</t>
    </r>
    <r>
      <rPr>
        <sz val="12"/>
        <rFont val="ＭＳ 明朝"/>
        <family val="1"/>
        <charset val="128"/>
      </rPr>
      <t>1996</t>
    </r>
    <r>
      <rPr>
        <sz val="12"/>
        <rFont val="ＭＳ 明朝"/>
        <family val="1"/>
        <charset val="128"/>
      </rPr>
      <t>）年から就業場所に「社会福祉施設」が加えられたが該当がないので記載していない。</t>
    </r>
    <rPh sb="0" eb="1">
      <t>チュウイ</t>
    </rPh>
    <rPh sb="5" eb="7">
      <t>ヘイセイ</t>
    </rPh>
    <rPh sb="14" eb="15">
      <t>ネン</t>
    </rPh>
    <rPh sb="17" eb="19">
      <t>シュウギョウ</t>
    </rPh>
    <rPh sb="19" eb="21">
      <t>バショ</t>
    </rPh>
    <rPh sb="23" eb="25">
      <t>シャカイ</t>
    </rPh>
    <rPh sb="25" eb="27">
      <t>フクシ</t>
    </rPh>
    <rPh sb="27" eb="29">
      <t>シセツ</t>
    </rPh>
    <rPh sb="31" eb="32">
      <t>クワ</t>
    </rPh>
    <rPh sb="37" eb="39">
      <t>ガイトウ</t>
    </rPh>
    <rPh sb="44" eb="46">
      <t>キサイ</t>
    </rPh>
    <phoneticPr fontId="2"/>
  </si>
  <si>
    <t>-</t>
    <phoneticPr fontId="2"/>
  </si>
  <si>
    <t>-</t>
    <phoneticPr fontId="2"/>
  </si>
  <si>
    <t>　26（2014）</t>
    <phoneticPr fontId="2"/>
  </si>
  <si>
    <t>-</t>
    <phoneticPr fontId="2"/>
  </si>
  <si>
    <t>　24（2012）</t>
    <phoneticPr fontId="2"/>
  </si>
  <si>
    <t>　22（2010）</t>
    <phoneticPr fontId="2"/>
  </si>
  <si>
    <t>　20（2008）</t>
    <phoneticPr fontId="2"/>
  </si>
  <si>
    <t>-</t>
    <phoneticPr fontId="2"/>
  </si>
  <si>
    <t>－</t>
    <phoneticPr fontId="2"/>
  </si>
  <si>
    <t>　18（2006）</t>
    <phoneticPr fontId="2"/>
  </si>
  <si>
    <t>　16（2004）</t>
    <phoneticPr fontId="2"/>
  </si>
  <si>
    <t>　14（2002）</t>
    <phoneticPr fontId="2"/>
  </si>
  <si>
    <t>ｽﾃｰｼｮﾝ</t>
    <phoneticPr fontId="2"/>
  </si>
  <si>
    <t>る　者</t>
  </si>
  <si>
    <t>研究機関</t>
    <rPh sb="0" eb="2">
      <t>ケンキュウ</t>
    </rPh>
    <rPh sb="2" eb="4">
      <t>キカン</t>
    </rPh>
    <phoneticPr fontId="2"/>
  </si>
  <si>
    <t>みによ</t>
  </si>
  <si>
    <t>従事者</t>
    <rPh sb="0" eb="2">
      <t>ジュウジ</t>
    </rPh>
    <phoneticPr fontId="2"/>
  </si>
  <si>
    <t>開設者</t>
    <phoneticPr fontId="2"/>
  </si>
  <si>
    <t>成所又は</t>
    <rPh sb="0" eb="1">
      <t>シゲル</t>
    </rPh>
    <rPh sb="1" eb="2">
      <t>トコロ</t>
    </rPh>
    <rPh sb="2" eb="3">
      <t>マタ</t>
    </rPh>
    <phoneticPr fontId="2"/>
  </si>
  <si>
    <t>出張の</t>
  </si>
  <si>
    <t>学校・養</t>
    <rPh sb="0" eb="2">
      <t>ガッコウ</t>
    </rPh>
    <rPh sb="3" eb="4">
      <t>オサム</t>
    </rPh>
    <phoneticPr fontId="2"/>
  </si>
  <si>
    <t>事業所</t>
  </si>
  <si>
    <t>訪問看護</t>
    <rPh sb="0" eb="2">
      <t>ホウモン</t>
    </rPh>
    <rPh sb="2" eb="4">
      <t>カンゴ</t>
    </rPh>
    <phoneticPr fontId="2"/>
  </si>
  <si>
    <t>助　　産　　所</t>
    <rPh sb="6" eb="7">
      <t>ショ</t>
    </rPh>
    <phoneticPr fontId="2"/>
  </si>
  <si>
    <t>診療所</t>
    <rPh sb="0" eb="3">
      <t>シンリョウショ</t>
    </rPh>
    <phoneticPr fontId="2"/>
  </si>
  <si>
    <t>病　院</t>
    <phoneticPr fontId="2"/>
  </si>
  <si>
    <t>市町村</t>
  </si>
  <si>
    <t>保健所</t>
    <rPh sb="0" eb="3">
      <t>ホケンショ</t>
    </rPh>
    <phoneticPr fontId="2"/>
  </si>
  <si>
    <t>看護師等</t>
    <rPh sb="0" eb="3">
      <t>カンゴシ</t>
    </rPh>
    <rPh sb="3" eb="4">
      <t>トウ</t>
    </rPh>
    <phoneticPr fontId="2"/>
  </si>
  <si>
    <t>就　　　　　業　　　　　場　　　　　所</t>
  </si>
  <si>
    <t>－</t>
    <phoneticPr fontId="2"/>
  </si>
  <si>
    <t>　12（2000）</t>
    <phoneticPr fontId="2"/>
  </si>
  <si>
    <t>　10（1998）</t>
    <phoneticPr fontId="2"/>
  </si>
  <si>
    <t>　８（1996）</t>
    <phoneticPr fontId="2"/>
  </si>
  <si>
    <t>　６（1994）</t>
    <phoneticPr fontId="2"/>
  </si>
  <si>
    <t>　４（1992）</t>
    <phoneticPr fontId="2"/>
  </si>
  <si>
    <t>平成２（1990）　</t>
    <phoneticPr fontId="2"/>
  </si>
  <si>
    <t>　63（1988）</t>
    <phoneticPr fontId="2"/>
  </si>
  <si>
    <t>　61（1986）</t>
    <phoneticPr fontId="2"/>
  </si>
  <si>
    <t>　59（1984）</t>
    <phoneticPr fontId="2"/>
  </si>
  <si>
    <t>　55（1980）</t>
    <phoneticPr fontId="2"/>
  </si>
  <si>
    <t>　50（1975）</t>
    <phoneticPr fontId="2"/>
  </si>
  <si>
    <t>　45（1970）</t>
    <phoneticPr fontId="2"/>
  </si>
  <si>
    <t>－</t>
    <phoneticPr fontId="2"/>
  </si>
  <si>
    <t>　40（1965）</t>
    <phoneticPr fontId="2"/>
  </si>
  <si>
    <t>　35（1960）</t>
    <phoneticPr fontId="2"/>
  </si>
  <si>
    <t>昭和30（1955）年</t>
    <phoneticPr fontId="2"/>
  </si>
  <si>
    <t>と兼務</t>
    <rPh sb="1" eb="3">
      <t>ケンム</t>
    </rPh>
    <phoneticPr fontId="2"/>
  </si>
  <si>
    <t>く。　　　</t>
  </si>
  <si>
    <t>業務</t>
    <rPh sb="0" eb="2">
      <t>ギョウム</t>
    </rPh>
    <phoneticPr fontId="2"/>
  </si>
  <si>
    <t>よる者を除</t>
  </si>
  <si>
    <t>成　所</t>
  </si>
  <si>
    <t>・看護師</t>
    <rPh sb="1" eb="3">
      <t>カンゴ</t>
    </rPh>
    <rPh sb="3" eb="4">
      <t>シ</t>
    </rPh>
    <phoneticPr fontId="2"/>
  </si>
  <si>
    <t>出張のみに</t>
  </si>
  <si>
    <t>及び養</t>
  </si>
  <si>
    <t>保健師</t>
    <rPh sb="0" eb="2">
      <t>ホケン</t>
    </rPh>
    <rPh sb="2" eb="3">
      <t>シ</t>
    </rPh>
    <phoneticPr fontId="2"/>
  </si>
  <si>
    <t>看護師</t>
    <rPh sb="2" eb="3">
      <t>シ</t>
    </rPh>
    <phoneticPr fontId="2"/>
  </si>
  <si>
    <t>開設者</t>
  </si>
  <si>
    <t>診療所</t>
  </si>
  <si>
    <t>病　院</t>
  </si>
  <si>
    <t>保健所</t>
  </si>
  <si>
    <t>学　校</t>
  </si>
  <si>
    <t>（再掲）</t>
  </si>
  <si>
    <t>助産師</t>
    <rPh sb="2" eb="3">
      <t>シ</t>
    </rPh>
    <phoneticPr fontId="2"/>
  </si>
  <si>
    <t xml:space="preserve"> 保健師・看護師との兼務の状況</t>
    <rPh sb="3" eb="4">
      <t>シ</t>
    </rPh>
    <rPh sb="7" eb="8">
      <t>シ</t>
    </rPh>
    <phoneticPr fontId="2"/>
  </si>
  <si>
    <t>第４－６表　就業助産師数，業務の種別・年次別</t>
    <rPh sb="6" eb="8">
      <t>シュウギョウ</t>
    </rPh>
    <rPh sb="10" eb="11">
      <t>シ</t>
    </rPh>
    <phoneticPr fontId="2"/>
  </si>
  <si>
    <r>
      <t>　　3)　平成8（</t>
    </r>
    <r>
      <rPr>
        <sz val="12"/>
        <rFont val="ＭＳ 明朝"/>
        <family val="1"/>
        <charset val="128"/>
      </rPr>
      <t>1996</t>
    </r>
    <r>
      <rPr>
        <sz val="12"/>
        <rFont val="ＭＳ 明朝"/>
        <family val="1"/>
        <charset val="128"/>
      </rPr>
      <t>）年から就業場所に「訪問看護ｽﾃｰｼｮﾝ」「社会福祉施設」が加えられた。</t>
    </r>
    <rPh sb="5" eb="7">
      <t>ヘイセイ</t>
    </rPh>
    <rPh sb="14" eb="15">
      <t>ネン</t>
    </rPh>
    <rPh sb="17" eb="19">
      <t>シュウギョウ</t>
    </rPh>
    <rPh sb="19" eb="21">
      <t>バショ</t>
    </rPh>
    <rPh sb="23" eb="25">
      <t>ホウモン</t>
    </rPh>
    <rPh sb="25" eb="27">
      <t>カンゴ</t>
    </rPh>
    <rPh sb="35" eb="37">
      <t>シャカイ</t>
    </rPh>
    <rPh sb="37" eb="39">
      <t>フクシ</t>
    </rPh>
    <rPh sb="39" eb="41">
      <t>シセツ</t>
    </rPh>
    <rPh sb="43" eb="44">
      <t>クワ</t>
    </rPh>
    <phoneticPr fontId="2"/>
  </si>
  <si>
    <r>
      <t>　　2)　平成２（</t>
    </r>
    <r>
      <rPr>
        <sz val="12"/>
        <rFont val="ＭＳ 明朝"/>
        <family val="1"/>
        <charset val="128"/>
      </rPr>
      <t>1990</t>
    </r>
    <r>
      <rPr>
        <sz val="12"/>
        <rFont val="ＭＳ 明朝"/>
        <family val="1"/>
        <charset val="128"/>
      </rPr>
      <t>）年から就業場所の一部が細分化された。</t>
    </r>
    <rPh sb="5" eb="7">
      <t>ヘイセイ</t>
    </rPh>
    <rPh sb="14" eb="15">
      <t>ネン</t>
    </rPh>
    <rPh sb="17" eb="19">
      <t>シュウギョウ</t>
    </rPh>
    <rPh sb="19" eb="21">
      <t>バショ</t>
    </rPh>
    <rPh sb="22" eb="24">
      <t>イチブ</t>
    </rPh>
    <rPh sb="25" eb="28">
      <t>サイブンカ</t>
    </rPh>
    <phoneticPr fontId="2"/>
  </si>
  <si>
    <r>
      <t>注　1)　昭和63（</t>
    </r>
    <r>
      <rPr>
        <sz val="12"/>
        <rFont val="ＭＳ 明朝"/>
        <family val="1"/>
        <charset val="128"/>
      </rPr>
      <t>1988</t>
    </r>
    <r>
      <rPr>
        <sz val="12"/>
        <rFont val="ＭＳ 明朝"/>
        <family val="1"/>
        <charset val="128"/>
      </rPr>
      <t>）年から就業場所に「老人保健施設」が加えられた。</t>
    </r>
    <rPh sb="5" eb="7">
      <t>ショウワ</t>
    </rPh>
    <rPh sb="15" eb="16">
      <t>ネン</t>
    </rPh>
    <rPh sb="18" eb="20">
      <t>シュウギョウ</t>
    </rPh>
    <rPh sb="20" eb="22">
      <t>バショ</t>
    </rPh>
    <rPh sb="32" eb="33">
      <t>クワ</t>
    </rPh>
    <phoneticPr fontId="2"/>
  </si>
  <si>
    <t>　26（2014）</t>
    <phoneticPr fontId="2"/>
  </si>
  <si>
    <t>　22（2010）</t>
    <phoneticPr fontId="2"/>
  </si>
  <si>
    <t>　18（2006）</t>
    <phoneticPr fontId="2"/>
  </si>
  <si>
    <t>　14（2002）</t>
    <phoneticPr fontId="2"/>
  </si>
  <si>
    <t>施　　設</t>
    <rPh sb="0" eb="4">
      <t>シセツ</t>
    </rPh>
    <phoneticPr fontId="2"/>
  </si>
  <si>
    <t>社会福祉</t>
    <rPh sb="0" eb="2">
      <t>シャカイ</t>
    </rPh>
    <rPh sb="2" eb="4">
      <t>フクシ</t>
    </rPh>
    <phoneticPr fontId="2"/>
  </si>
  <si>
    <t>介護老
人保健
施設等</t>
    <rPh sb="0" eb="2">
      <t>カイゴ</t>
    </rPh>
    <rPh sb="2" eb="3">
      <t>ロウ</t>
    </rPh>
    <rPh sb="4" eb="5">
      <t>ヒト</t>
    </rPh>
    <rPh sb="5" eb="7">
      <t>ホケン</t>
    </rPh>
    <rPh sb="8" eb="10">
      <t>シセツ</t>
    </rPh>
    <rPh sb="10" eb="11">
      <t>トウ</t>
    </rPh>
    <phoneticPr fontId="2"/>
  </si>
  <si>
    <t>助産所</t>
    <rPh sb="0" eb="2">
      <t>ジョサン</t>
    </rPh>
    <rPh sb="2" eb="3">
      <t>ショ</t>
    </rPh>
    <phoneticPr fontId="2"/>
  </si>
  <si>
    <t>　12（2000）</t>
    <phoneticPr fontId="2"/>
  </si>
  <si>
    <t>　10（1998）</t>
    <phoneticPr fontId="2"/>
  </si>
  <si>
    <t>　８（1996）</t>
    <phoneticPr fontId="2"/>
  </si>
  <si>
    <t>　６（1994）</t>
    <phoneticPr fontId="2"/>
  </si>
  <si>
    <t>　４（1992）</t>
    <phoneticPr fontId="2"/>
  </si>
  <si>
    <t>平成２（1990）　</t>
    <phoneticPr fontId="2"/>
  </si>
  <si>
    <t>　63（1988）</t>
    <phoneticPr fontId="2"/>
  </si>
  <si>
    <t>　59（1984）</t>
    <phoneticPr fontId="2"/>
  </si>
  <si>
    <t>　50（1975）</t>
    <phoneticPr fontId="2"/>
  </si>
  <si>
    <t>　45（1970）</t>
    <phoneticPr fontId="2"/>
  </si>
  <si>
    <t>　40（1965）</t>
    <phoneticPr fontId="2"/>
  </si>
  <si>
    <t>業務と兼務</t>
    <rPh sb="0" eb="2">
      <t>ギョウム</t>
    </rPh>
    <rPh sb="3" eb="5">
      <t>ケンム</t>
    </rPh>
    <phoneticPr fontId="2"/>
  </si>
  <si>
    <t>兼　務</t>
    <phoneticPr fontId="2"/>
  </si>
  <si>
    <t>兼　務</t>
    <phoneticPr fontId="2"/>
  </si>
  <si>
    <t>ｽﾃｰｼｮﾝ</t>
    <phoneticPr fontId="2"/>
  </si>
  <si>
    <t>　</t>
    <phoneticPr fontId="2"/>
  </si>
  <si>
    <t>駐　在</t>
  </si>
  <si>
    <t>勤　務</t>
  </si>
  <si>
    <t>成所　　</t>
  </si>
  <si>
    <t>看護師　</t>
    <rPh sb="0" eb="2">
      <t>カンゴ</t>
    </rPh>
    <rPh sb="2" eb="3">
      <t>シ</t>
    </rPh>
    <phoneticPr fontId="2"/>
  </si>
  <si>
    <t>業務と</t>
    <rPh sb="0" eb="2">
      <t>ギョウム</t>
    </rPh>
    <phoneticPr fontId="2"/>
  </si>
  <si>
    <t>校及び養</t>
  </si>
  <si>
    <t>助産師・</t>
    <rPh sb="2" eb="3">
      <t>シ</t>
    </rPh>
    <phoneticPr fontId="2"/>
  </si>
  <si>
    <t>老人保健</t>
    <rPh sb="0" eb="2">
      <t>ロウジン</t>
    </rPh>
    <rPh sb="2" eb="4">
      <t>ホケン</t>
    </rPh>
    <phoneticPr fontId="2"/>
  </si>
  <si>
    <t>所　内</t>
  </si>
  <si>
    <t>保健師学</t>
    <rPh sb="2" eb="3">
      <t>シ</t>
    </rPh>
    <phoneticPr fontId="2"/>
  </si>
  <si>
    <t>保　健　所</t>
  </si>
  <si>
    <t>助産師・看護師との兼務の状況</t>
    <rPh sb="2" eb="3">
      <t>シ</t>
    </rPh>
    <rPh sb="6" eb="7">
      <t>シ</t>
    </rPh>
    <phoneticPr fontId="2"/>
  </si>
  <si>
    <t>第４－５表　就業保健師数，業務の種別・年次別</t>
    <rPh sb="6" eb="8">
      <t>シュウギョウ</t>
    </rPh>
    <rPh sb="10" eb="11">
      <t>シ</t>
    </rPh>
    <phoneticPr fontId="2"/>
  </si>
  <si>
    <r>
      <t>　　2)　平成8（</t>
    </r>
    <r>
      <rPr>
        <sz val="12"/>
        <rFont val="ＭＳ 明朝"/>
        <family val="1"/>
        <charset val="128"/>
      </rPr>
      <t>1996</t>
    </r>
    <r>
      <rPr>
        <sz val="12"/>
        <rFont val="ＭＳ 明朝"/>
        <family val="1"/>
        <charset val="128"/>
      </rPr>
      <t>）年から就業場所に「訪問看護ｽﾃｰｼｮﾝ」「社会福祉施設」が加えられた。</t>
    </r>
    <rPh sb="5" eb="7">
      <t>ヘイセイ</t>
    </rPh>
    <rPh sb="14" eb="15">
      <t>ネン</t>
    </rPh>
    <rPh sb="17" eb="19">
      <t>シュウギョウ</t>
    </rPh>
    <rPh sb="19" eb="21">
      <t>バショ</t>
    </rPh>
    <rPh sb="23" eb="25">
      <t>ホウモン</t>
    </rPh>
    <rPh sb="25" eb="27">
      <t>カンゴ</t>
    </rPh>
    <rPh sb="35" eb="37">
      <t>シャカイ</t>
    </rPh>
    <rPh sb="37" eb="39">
      <t>フクシ</t>
    </rPh>
    <rPh sb="39" eb="41">
      <t>シセツ</t>
    </rPh>
    <rPh sb="43" eb="44">
      <t>クワ</t>
    </rPh>
    <phoneticPr fontId="2"/>
  </si>
  <si>
    <t>　22（2010）</t>
    <phoneticPr fontId="2"/>
  </si>
  <si>
    <t>　20（2008）</t>
    <phoneticPr fontId="2"/>
  </si>
  <si>
    <t>　16（2004）</t>
    <phoneticPr fontId="2"/>
  </si>
  <si>
    <t>施設等</t>
    <rPh sb="0" eb="2">
      <t>シセツ</t>
    </rPh>
    <rPh sb="2" eb="3">
      <t>トウ</t>
    </rPh>
    <phoneticPr fontId="2"/>
  </si>
  <si>
    <t>所　　</t>
  </si>
  <si>
    <t>その他</t>
    <rPh sb="2" eb="3">
      <t>タ</t>
    </rPh>
    <phoneticPr fontId="2"/>
  </si>
  <si>
    <t>事業所</t>
    <rPh sb="0" eb="3">
      <t>ジギョウショ</t>
    </rPh>
    <phoneticPr fontId="2"/>
  </si>
  <si>
    <t>市町村</t>
    <rPh sb="0" eb="3">
      <t>シチョウソン</t>
    </rPh>
    <phoneticPr fontId="2"/>
  </si>
  <si>
    <t>人保健</t>
    <rPh sb="0" eb="1">
      <t>ジン</t>
    </rPh>
    <rPh sb="1" eb="3">
      <t>ホケン</t>
    </rPh>
    <phoneticPr fontId="2"/>
  </si>
  <si>
    <t>び養成</t>
  </si>
  <si>
    <t>学校及</t>
  </si>
  <si>
    <t>介護老</t>
    <rPh sb="0" eb="2">
      <t>カイゴ</t>
    </rPh>
    <rPh sb="2" eb="3">
      <t>ロウ</t>
    </rPh>
    <phoneticPr fontId="2"/>
  </si>
  <si>
    <t>　４（1992）</t>
    <phoneticPr fontId="2"/>
  </si>
  <si>
    <t>平成２（1990）　</t>
    <phoneticPr fontId="2"/>
  </si>
  <si>
    <t>　35（1960）</t>
    <phoneticPr fontId="2"/>
  </si>
  <si>
    <t>昭和30（1955）年</t>
    <phoneticPr fontId="2"/>
  </si>
  <si>
    <t>看護師</t>
    <rPh sb="0" eb="3">
      <t>カンゴシ</t>
    </rPh>
    <phoneticPr fontId="2"/>
  </si>
  <si>
    <t>学　　校</t>
  </si>
  <si>
    <t>診 療 所</t>
  </si>
  <si>
    <t>病　　院</t>
  </si>
  <si>
    <t>保 健 所</t>
  </si>
  <si>
    <t>老人保健</t>
    <rPh sb="2" eb="4">
      <t>ホケン</t>
    </rPh>
    <phoneticPr fontId="2"/>
  </si>
  <si>
    <t>派　　出</t>
  </si>
  <si>
    <t>第４－８表　就業准看護師数，業務の種別・年次別</t>
    <rPh sb="6" eb="8">
      <t>シュウギョウ</t>
    </rPh>
    <rPh sb="11" eb="12">
      <t>シ</t>
    </rPh>
    <phoneticPr fontId="2"/>
  </si>
  <si>
    <t>　14（2002）</t>
    <phoneticPr fontId="2"/>
  </si>
  <si>
    <t>－</t>
    <phoneticPr fontId="2"/>
  </si>
  <si>
    <t>　８（1996）</t>
    <phoneticPr fontId="2"/>
  </si>
  <si>
    <t>　61（1986）</t>
    <phoneticPr fontId="2"/>
  </si>
  <si>
    <r>
      <t xml:space="preserve">兼　 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務</t>
    </r>
    <phoneticPr fontId="2"/>
  </si>
  <si>
    <r>
      <t>業 務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と</t>
    </r>
    <phoneticPr fontId="2"/>
  </si>
  <si>
    <t>と兼務</t>
    <phoneticPr fontId="2"/>
  </si>
  <si>
    <t>・助産師</t>
    <rPh sb="3" eb="4">
      <t>シ</t>
    </rPh>
    <phoneticPr fontId="2"/>
  </si>
  <si>
    <t>業務と</t>
  </si>
  <si>
    <t>業務</t>
    <phoneticPr fontId="2"/>
  </si>
  <si>
    <t>保健師</t>
    <rPh sb="2" eb="3">
      <t>シ</t>
    </rPh>
    <phoneticPr fontId="2"/>
  </si>
  <si>
    <t>派　出</t>
  </si>
  <si>
    <t xml:space="preserve"> 保健師・助産師との兼務の状況</t>
    <rPh sb="3" eb="4">
      <t>シ</t>
    </rPh>
    <rPh sb="7" eb="8">
      <t>シ</t>
    </rPh>
    <phoneticPr fontId="2"/>
  </si>
  <si>
    <t>第４－７表　就業看護師数，業務の種別・年次別</t>
    <rPh sb="6" eb="8">
      <t>シュウギョウ</t>
    </rPh>
    <rPh sb="10" eb="11">
      <t>シ</t>
    </rPh>
    <phoneticPr fontId="2"/>
  </si>
  <si>
    <t>資料　「衛生行政業務報告」「衛生行政報告例」（厚生省）（厚生労働省）</t>
    <rPh sb="0" eb="2">
      <t>シリョウ</t>
    </rPh>
    <rPh sb="4" eb="6">
      <t>エイセイ</t>
    </rPh>
    <rPh sb="6" eb="8">
      <t>ギョウセイ</t>
    </rPh>
    <rPh sb="8" eb="10">
      <t>ギョウム</t>
    </rPh>
    <rPh sb="10" eb="12">
      <t>ホウコク</t>
    </rPh>
    <rPh sb="23" eb="26">
      <t>コウセイショウ</t>
    </rPh>
    <phoneticPr fontId="4"/>
  </si>
  <si>
    <t>-</t>
  </si>
  <si>
    <t>　26（2014）</t>
    <phoneticPr fontId="4"/>
  </si>
  <si>
    <t>　24（2012）</t>
    <phoneticPr fontId="4"/>
  </si>
  <si>
    <t>　22（2010）</t>
    <phoneticPr fontId="4"/>
  </si>
  <si>
    <t>　20（2008）</t>
    <phoneticPr fontId="4"/>
  </si>
  <si>
    <t>　18（2006）</t>
    <phoneticPr fontId="4"/>
  </si>
  <si>
    <t>－</t>
    <phoneticPr fontId="4"/>
  </si>
  <si>
    <t>　16（2004）</t>
    <phoneticPr fontId="4"/>
  </si>
  <si>
    <t>　14（2002）</t>
    <phoneticPr fontId="4"/>
  </si>
  <si>
    <t>　12（2000）</t>
    <phoneticPr fontId="4"/>
  </si>
  <si>
    <t>　10（1998）</t>
    <phoneticPr fontId="4"/>
  </si>
  <si>
    <t>　８（1996）</t>
    <phoneticPr fontId="4"/>
  </si>
  <si>
    <r>
      <t>　６（</t>
    </r>
    <r>
      <rPr>
        <sz val="12"/>
        <rFont val="ＭＳ 明朝"/>
        <family val="1"/>
        <charset val="128"/>
      </rPr>
      <t>1994</t>
    </r>
    <r>
      <rPr>
        <sz val="12"/>
        <rFont val="ＭＳ 明朝"/>
        <family val="1"/>
        <charset val="128"/>
      </rPr>
      <t>）</t>
    </r>
    <phoneticPr fontId="4"/>
  </si>
  <si>
    <t>　４（1992）</t>
    <phoneticPr fontId="4"/>
  </si>
  <si>
    <t>平成２（1990）　</t>
    <phoneticPr fontId="4"/>
  </si>
  <si>
    <r>
      <t>　63（</t>
    </r>
    <r>
      <rPr>
        <sz val="12"/>
        <rFont val="ＭＳ 明朝"/>
        <family val="1"/>
        <charset val="128"/>
      </rPr>
      <t>1988</t>
    </r>
    <r>
      <rPr>
        <sz val="12"/>
        <rFont val="ＭＳ 明朝"/>
        <family val="1"/>
        <charset val="128"/>
      </rPr>
      <t>）</t>
    </r>
    <phoneticPr fontId="4"/>
  </si>
  <si>
    <r>
      <t>　61（</t>
    </r>
    <r>
      <rPr>
        <sz val="12"/>
        <rFont val="ＭＳ 明朝"/>
        <family val="1"/>
        <charset val="128"/>
      </rPr>
      <t>1986</t>
    </r>
    <r>
      <rPr>
        <sz val="12"/>
        <rFont val="ＭＳ 明朝"/>
        <family val="1"/>
        <charset val="128"/>
      </rPr>
      <t>）</t>
    </r>
    <phoneticPr fontId="4"/>
  </si>
  <si>
    <r>
      <t>　59（</t>
    </r>
    <r>
      <rPr>
        <sz val="12"/>
        <rFont val="ＭＳ 明朝"/>
        <family val="1"/>
        <charset val="128"/>
      </rPr>
      <t>1984</t>
    </r>
    <r>
      <rPr>
        <sz val="12"/>
        <rFont val="ＭＳ 明朝"/>
        <family val="1"/>
        <charset val="128"/>
      </rPr>
      <t>）</t>
    </r>
    <phoneticPr fontId="4"/>
  </si>
  <si>
    <t>－</t>
    <phoneticPr fontId="4"/>
  </si>
  <si>
    <r>
      <t>昭和5</t>
    </r>
    <r>
      <rPr>
        <sz val="12"/>
        <rFont val="ＭＳ 明朝"/>
        <family val="1"/>
        <charset val="128"/>
      </rPr>
      <t>7（1982）年</t>
    </r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</si>
  <si>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</si>
  <si>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</si>
  <si>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その他</t>
    <rPh sb="0" eb="3">
      <t>ソノタ</t>
    </rPh>
    <phoneticPr fontId="4"/>
  </si>
  <si>
    <t>病院・診療所</t>
    <rPh sb="0" eb="2">
      <t>ビョウイン</t>
    </rPh>
    <rPh sb="3" eb="6">
      <t>シンリョウジョ</t>
    </rPh>
    <phoneticPr fontId="4"/>
  </si>
  <si>
    <t>歯科技工所</t>
    <rPh sb="0" eb="2">
      <t>シカ</t>
    </rPh>
    <rPh sb="2" eb="4">
      <t>ギコウ</t>
    </rPh>
    <rPh sb="4" eb="5">
      <t>ショ</t>
    </rPh>
    <phoneticPr fontId="4"/>
  </si>
  <si>
    <t>第４－10表　就業歯科技工士数，業務の種別・年次別</t>
    <rPh sb="7" eb="9">
      <t>シュウギョウ</t>
    </rPh>
    <rPh sb="9" eb="11">
      <t>シカ</t>
    </rPh>
    <rPh sb="11" eb="14">
      <t>ギコウシ</t>
    </rPh>
    <rPh sb="16" eb="18">
      <t>ギョウム</t>
    </rPh>
    <rPh sb="19" eb="21">
      <t>シュベツ</t>
    </rPh>
    <phoneticPr fontId="4"/>
  </si>
  <si>
    <t>資料　「衛生行政業務報告」「衛生行政報告例」（厚生省）（厚生労働省）</t>
    <rPh sb="0" eb="2">
      <t>シリョウ</t>
    </rPh>
    <rPh sb="4" eb="6">
      <t>エイセイ</t>
    </rPh>
    <rPh sb="6" eb="8">
      <t>ギョウセイ</t>
    </rPh>
    <rPh sb="8" eb="10">
      <t>ギョウム</t>
    </rPh>
    <rPh sb="10" eb="12">
      <t>ホウコク</t>
    </rPh>
    <rPh sb="14" eb="16">
      <t>エイセイ</t>
    </rPh>
    <rPh sb="16" eb="18">
      <t>ギョウセイ</t>
    </rPh>
    <rPh sb="18" eb="21">
      <t>ホウコクレイ</t>
    </rPh>
    <rPh sb="23" eb="26">
      <t>コウセイショウ</t>
    </rPh>
    <rPh sb="28" eb="33">
      <t>コウセイロウドウショウ</t>
    </rPh>
    <phoneticPr fontId="4"/>
  </si>
  <si>
    <t>注　1)　平成4（1992）年から就業場所の区分が一部細分化された。</t>
    <rPh sb="0" eb="1">
      <t>チュウ</t>
    </rPh>
    <rPh sb="5" eb="7">
      <t>ヘイセイ</t>
    </rPh>
    <rPh sb="14" eb="15">
      <t>ネン</t>
    </rPh>
    <rPh sb="17" eb="19">
      <t>シュウギョウ</t>
    </rPh>
    <rPh sb="19" eb="21">
      <t>バショ</t>
    </rPh>
    <rPh sb="22" eb="24">
      <t>クブン</t>
    </rPh>
    <rPh sb="25" eb="27">
      <t>イチブ</t>
    </rPh>
    <rPh sb="27" eb="30">
      <t>サイブンカ</t>
    </rPh>
    <phoneticPr fontId="4"/>
  </si>
  <si>
    <t>　26（2014）</t>
    <phoneticPr fontId="4"/>
  </si>
  <si>
    <t>　24（2012）</t>
    <phoneticPr fontId="4"/>
  </si>
  <si>
    <t>　22（2010）</t>
    <phoneticPr fontId="4"/>
  </si>
  <si>
    <t>　16（2004）</t>
    <phoneticPr fontId="4"/>
  </si>
  <si>
    <t>　14（2002）</t>
    <phoneticPr fontId="4"/>
  </si>
  <si>
    <t>－</t>
    <phoneticPr fontId="4"/>
  </si>
  <si>
    <t>－</t>
    <phoneticPr fontId="4"/>
  </si>
  <si>
    <t>　10（1998）</t>
    <phoneticPr fontId="4"/>
  </si>
  <si>
    <r>
      <t>　６（</t>
    </r>
    <r>
      <rPr>
        <sz val="12"/>
        <rFont val="ＭＳ 明朝"/>
        <family val="1"/>
        <charset val="128"/>
      </rPr>
      <t>1994</t>
    </r>
    <r>
      <rPr>
        <sz val="12"/>
        <rFont val="ＭＳ 明朝"/>
        <family val="1"/>
        <charset val="128"/>
      </rPr>
      <t>）</t>
    </r>
    <phoneticPr fontId="4"/>
  </si>
  <si>
    <t>　４（1992）</t>
    <phoneticPr fontId="4"/>
  </si>
  <si>
    <t>平成２（1990）　</t>
    <phoneticPr fontId="4"/>
  </si>
  <si>
    <r>
      <t>　63（</t>
    </r>
    <r>
      <rPr>
        <sz val="12"/>
        <rFont val="ＭＳ 明朝"/>
        <family val="1"/>
        <charset val="128"/>
      </rPr>
      <t>1988</t>
    </r>
    <r>
      <rPr>
        <sz val="12"/>
        <rFont val="ＭＳ 明朝"/>
        <family val="1"/>
        <charset val="128"/>
      </rPr>
      <t>）</t>
    </r>
    <phoneticPr fontId="4"/>
  </si>
  <si>
    <r>
      <t>昭和5</t>
    </r>
    <r>
      <rPr>
        <sz val="12"/>
        <rFont val="ＭＳ 明朝"/>
        <family val="1"/>
        <charset val="128"/>
      </rPr>
      <t>7（1982）年</t>
    </r>
    <phoneticPr fontId="4"/>
  </si>
  <si>
    <t>は養成所</t>
    <rPh sb="1" eb="4">
      <t>ヨウセイジョ</t>
    </rPh>
    <phoneticPr fontId="4"/>
  </si>
  <si>
    <t>施　設</t>
    <phoneticPr fontId="4"/>
  </si>
  <si>
    <t>士学校又</t>
    <rPh sb="0" eb="1">
      <t>シ</t>
    </rPh>
    <rPh sb="1" eb="3">
      <t>ガッコウ</t>
    </rPh>
    <rPh sb="3" eb="4">
      <t>マタ</t>
    </rPh>
    <phoneticPr fontId="4"/>
  </si>
  <si>
    <t>事業所</t>
    <rPh sb="0" eb="3">
      <t>ジギョウショ</t>
    </rPh>
    <phoneticPr fontId="4"/>
  </si>
  <si>
    <t>人保健</t>
    <phoneticPr fontId="4"/>
  </si>
  <si>
    <t>市町村</t>
    <rPh sb="0" eb="3">
      <t>シチョウソン</t>
    </rPh>
    <phoneticPr fontId="4"/>
  </si>
  <si>
    <t>歯科衛生</t>
    <rPh sb="0" eb="2">
      <t>シカ</t>
    </rPh>
    <rPh sb="2" eb="4">
      <t>エイセイ</t>
    </rPh>
    <phoneticPr fontId="4"/>
  </si>
  <si>
    <t>介護老</t>
    <rPh sb="0" eb="1">
      <t>スケ</t>
    </rPh>
    <rPh sb="1" eb="2">
      <t>ユズル</t>
    </rPh>
    <rPh sb="2" eb="3">
      <t>ロウ</t>
    </rPh>
    <phoneticPr fontId="4"/>
  </si>
  <si>
    <t>第４－９表　就業歯科衛生士数，業務の種別・年次別</t>
    <rPh sb="6" eb="8">
      <t>シュウギョウ</t>
    </rPh>
    <rPh sb="8" eb="10">
      <t>シカ</t>
    </rPh>
    <rPh sb="10" eb="13">
      <t>エイセイシ</t>
    </rPh>
    <rPh sb="15" eb="17">
      <t>ギョウム</t>
    </rPh>
    <rPh sb="18" eb="20">
      <t>シュベツ</t>
    </rPh>
    <phoneticPr fontId="4"/>
  </si>
  <si>
    <t>資料　「医師・歯科医師・薬剤師調査」（厚生労働省）</t>
    <rPh sb="19" eb="21">
      <t>コウセイ</t>
    </rPh>
    <rPh sb="21" eb="24">
      <t>ロウドウショウ</t>
    </rPh>
    <phoneticPr fontId="4"/>
  </si>
  <si>
    <t>吉備中央町</t>
    <rPh sb="0" eb="5">
      <t>キビチュウオウチョウ</t>
    </rPh>
    <phoneticPr fontId="4"/>
  </si>
  <si>
    <t>加賀郡</t>
    <rPh sb="0" eb="3">
      <t>カガグン</t>
    </rPh>
    <phoneticPr fontId="4"/>
  </si>
  <si>
    <t>美 咲 町</t>
    <rPh sb="0" eb="1">
      <t>ビ</t>
    </rPh>
    <rPh sb="2" eb="3">
      <t>サキ</t>
    </rPh>
    <rPh sb="4" eb="5">
      <t>マチ</t>
    </rPh>
    <phoneticPr fontId="4"/>
  </si>
  <si>
    <t>久米南町</t>
    <rPh sb="0" eb="4">
      <t>クメナンチョウ</t>
    </rPh>
    <phoneticPr fontId="4"/>
  </si>
  <si>
    <t>久米郡</t>
    <rPh sb="0" eb="3">
      <t>クメグン</t>
    </rPh>
    <phoneticPr fontId="4"/>
  </si>
  <si>
    <t>西粟倉村</t>
    <rPh sb="0" eb="4">
      <t>ニシアワクラソン</t>
    </rPh>
    <phoneticPr fontId="4"/>
  </si>
  <si>
    <t>英田郡</t>
    <rPh sb="0" eb="3">
      <t>アイダグン</t>
    </rPh>
    <phoneticPr fontId="4"/>
  </si>
  <si>
    <t>奈 義 町</t>
    <rPh sb="0" eb="1">
      <t>ナ</t>
    </rPh>
    <rPh sb="2" eb="3">
      <t>ギ</t>
    </rPh>
    <rPh sb="4" eb="5">
      <t>マチ</t>
    </rPh>
    <phoneticPr fontId="4"/>
  </si>
  <si>
    <t>勝 央 町</t>
    <rPh sb="0" eb="1">
      <t>カツ</t>
    </rPh>
    <rPh sb="2" eb="3">
      <t>ヒサシ</t>
    </rPh>
    <rPh sb="4" eb="5">
      <t>マチ</t>
    </rPh>
    <phoneticPr fontId="4"/>
  </si>
  <si>
    <t>勝田郡</t>
    <rPh sb="0" eb="3">
      <t>カツタグン</t>
    </rPh>
    <phoneticPr fontId="4"/>
  </si>
  <si>
    <t>鏡 野 町</t>
    <rPh sb="0" eb="1">
      <t>カガミ</t>
    </rPh>
    <rPh sb="2" eb="3">
      <t>ノ</t>
    </rPh>
    <rPh sb="4" eb="5">
      <t>マチ</t>
    </rPh>
    <phoneticPr fontId="4"/>
  </si>
  <si>
    <t>苫田郡</t>
    <rPh sb="0" eb="3">
      <t>トマタグン</t>
    </rPh>
    <phoneticPr fontId="4"/>
  </si>
  <si>
    <t>新 庄 村</t>
    <rPh sb="0" eb="1">
      <t>シン</t>
    </rPh>
    <rPh sb="2" eb="3">
      <t>ショウ</t>
    </rPh>
    <rPh sb="4" eb="5">
      <t>ムラ</t>
    </rPh>
    <phoneticPr fontId="4"/>
  </si>
  <si>
    <t>真庭郡</t>
    <rPh sb="0" eb="3">
      <t>マニワグン</t>
    </rPh>
    <phoneticPr fontId="4"/>
  </si>
  <si>
    <t>矢 掛 町</t>
    <phoneticPr fontId="4"/>
  </si>
  <si>
    <t>小田郡</t>
    <rPh sb="0" eb="3">
      <t>オダグン</t>
    </rPh>
    <phoneticPr fontId="4"/>
  </si>
  <si>
    <t>里 庄 町</t>
    <rPh sb="0" eb="1">
      <t>サト</t>
    </rPh>
    <rPh sb="2" eb="3">
      <t>ショウ</t>
    </rPh>
    <rPh sb="4" eb="5">
      <t>マチ</t>
    </rPh>
    <phoneticPr fontId="4"/>
  </si>
  <si>
    <t>浅口郡</t>
    <rPh sb="0" eb="3">
      <t>アサクチグン</t>
    </rPh>
    <phoneticPr fontId="4"/>
  </si>
  <si>
    <t>早 島 町</t>
    <phoneticPr fontId="4"/>
  </si>
  <si>
    <t>都窪郡</t>
    <rPh sb="0" eb="3">
      <t>ツクボグン</t>
    </rPh>
    <phoneticPr fontId="4"/>
  </si>
  <si>
    <t>和 気 町</t>
    <rPh sb="0" eb="1">
      <t>ワ</t>
    </rPh>
    <rPh sb="2" eb="3">
      <t>キ</t>
    </rPh>
    <rPh sb="4" eb="5">
      <t>マチ</t>
    </rPh>
    <phoneticPr fontId="4"/>
  </si>
  <si>
    <t>和気郡</t>
    <rPh sb="0" eb="3">
      <t>ワケグン</t>
    </rPh>
    <phoneticPr fontId="4"/>
  </si>
  <si>
    <t>浅 口 市</t>
    <rPh sb="0" eb="1">
      <t>アサ</t>
    </rPh>
    <rPh sb="2" eb="3">
      <t>クチ</t>
    </rPh>
    <rPh sb="4" eb="5">
      <t>シ</t>
    </rPh>
    <phoneticPr fontId="4"/>
  </si>
  <si>
    <t>美 作 市</t>
    <rPh sb="0" eb="1">
      <t>ビ</t>
    </rPh>
    <rPh sb="2" eb="3">
      <t>サク</t>
    </rPh>
    <rPh sb="4" eb="5">
      <t>シ</t>
    </rPh>
    <phoneticPr fontId="4"/>
  </si>
  <si>
    <t>真 庭 市</t>
    <rPh sb="0" eb="1">
      <t>マコト</t>
    </rPh>
    <rPh sb="2" eb="3">
      <t>ニワ</t>
    </rPh>
    <rPh sb="4" eb="5">
      <t>シ</t>
    </rPh>
    <phoneticPr fontId="4"/>
  </si>
  <si>
    <t>赤 磐 市</t>
    <rPh sb="0" eb="1">
      <t>アカ</t>
    </rPh>
    <rPh sb="2" eb="3">
      <t>イワ</t>
    </rPh>
    <rPh sb="4" eb="5">
      <t>シ</t>
    </rPh>
    <phoneticPr fontId="4"/>
  </si>
  <si>
    <t>瀬戸内市</t>
    <rPh sb="0" eb="3">
      <t>セトウチ</t>
    </rPh>
    <rPh sb="3" eb="4">
      <t>シ</t>
    </rPh>
    <phoneticPr fontId="4"/>
  </si>
  <si>
    <t>備 前 市</t>
  </si>
  <si>
    <t>新 見 市</t>
  </si>
  <si>
    <t>高 梁 市</t>
  </si>
  <si>
    <t>総 社 市</t>
  </si>
  <si>
    <t>井 原 市</t>
  </si>
  <si>
    <t>笠 岡 市</t>
  </si>
  <si>
    <t>玉 野 市</t>
  </si>
  <si>
    <t>津 山 市</t>
  </si>
  <si>
    <t>倉 敷 市</t>
  </si>
  <si>
    <t>岡 山 市</t>
  </si>
  <si>
    <t>美作保健所</t>
    <rPh sb="0" eb="2">
      <t>ミマサカ</t>
    </rPh>
    <phoneticPr fontId="4"/>
  </si>
  <si>
    <t>真庭保健所</t>
  </si>
  <si>
    <t>備北保健所</t>
    <rPh sb="0" eb="2">
      <t>ビホク</t>
    </rPh>
    <phoneticPr fontId="4"/>
  </si>
  <si>
    <t>備中保健所</t>
    <rPh sb="0" eb="2">
      <t>ビッチュウ</t>
    </rPh>
    <phoneticPr fontId="4"/>
  </si>
  <si>
    <t>備前保健所</t>
    <rPh sb="0" eb="2">
      <t>ビゼン</t>
    </rPh>
    <phoneticPr fontId="4"/>
  </si>
  <si>
    <t>倉敷市保健所</t>
    <rPh sb="0" eb="3">
      <t>クラシキシ</t>
    </rPh>
    <rPh sb="3" eb="6">
      <t>ホケンショ</t>
    </rPh>
    <phoneticPr fontId="4"/>
  </si>
  <si>
    <t>岡山市保健所</t>
  </si>
  <si>
    <t>津山・英田保健医療圏</t>
  </si>
  <si>
    <t>真庭保健医療圏</t>
  </si>
  <si>
    <t>高梁・新見保健医療圏</t>
    <rPh sb="3" eb="5">
      <t>ニイミ</t>
    </rPh>
    <phoneticPr fontId="4"/>
  </si>
  <si>
    <t>県南西部保健医療圏</t>
  </si>
  <si>
    <t>県南東部保健医療圏</t>
  </si>
  <si>
    <t>岡　 山　 県</t>
  </si>
  <si>
    <t>全　　　　国</t>
  </si>
  <si>
    <t>務の従事者</t>
    <rPh sb="0" eb="1">
      <t>ツトム</t>
    </rPh>
    <rPh sb="2" eb="5">
      <t>ジュウジシャ</t>
    </rPh>
    <phoneticPr fontId="4"/>
  </si>
  <si>
    <t>務者</t>
    <phoneticPr fontId="4"/>
  </si>
  <si>
    <t>代表者</t>
  </si>
  <si>
    <t>表者　</t>
  </si>
  <si>
    <t>の　者</t>
  </si>
  <si>
    <t>究機関の勤</t>
    <rPh sb="0" eb="1">
      <t>キワム</t>
    </rPh>
    <rPh sb="1" eb="3">
      <t>キカン</t>
    </rPh>
    <rPh sb="4" eb="5">
      <t>ツトム</t>
    </rPh>
    <phoneticPr fontId="4"/>
  </si>
  <si>
    <t>は大学院生</t>
    <rPh sb="1" eb="4">
      <t>ダイガクイン</t>
    </rPh>
    <rPh sb="4" eb="5">
      <t>セイ</t>
    </rPh>
    <phoneticPr fontId="4"/>
  </si>
  <si>
    <t>法人の</t>
  </si>
  <si>
    <t>の勤務</t>
  </si>
  <si>
    <t>人の代</t>
  </si>
  <si>
    <t>業務の従</t>
  </si>
  <si>
    <t>保健衛生業</t>
    <rPh sb="0" eb="2">
      <t>ホケン</t>
    </rPh>
    <rPh sb="2" eb="4">
      <t>エイセイ</t>
    </rPh>
    <rPh sb="4" eb="5">
      <t>ギョウ</t>
    </rPh>
    <phoneticPr fontId="4"/>
  </si>
  <si>
    <t>機関又は研</t>
    <rPh sb="0" eb="2">
      <t>キカン</t>
    </rPh>
    <rPh sb="2" eb="3">
      <t>マタ</t>
    </rPh>
    <rPh sb="4" eb="5">
      <t>ケン</t>
    </rPh>
    <phoneticPr fontId="4"/>
  </si>
  <si>
    <t>の勤務者又</t>
    <rPh sb="1" eb="4">
      <t>キンムシャ</t>
    </rPh>
    <rPh sb="4" eb="5">
      <t>マタ</t>
    </rPh>
    <phoneticPr fontId="4"/>
  </si>
  <si>
    <t>者又は</t>
  </si>
  <si>
    <t>の病院</t>
  </si>
  <si>
    <t>属の病院</t>
  </si>
  <si>
    <t>又は法</t>
  </si>
  <si>
    <t>外の教育機</t>
    <rPh sb="0" eb="1">
      <t>ソト</t>
    </rPh>
    <rPh sb="2" eb="4">
      <t>キョウイク</t>
    </rPh>
    <rPh sb="4" eb="5">
      <t>キ</t>
    </rPh>
    <phoneticPr fontId="4"/>
  </si>
  <si>
    <t>臨床系以外</t>
    <rPh sb="0" eb="2">
      <t>リンショウ</t>
    </rPh>
    <rPh sb="2" eb="3">
      <t>ケイ</t>
    </rPh>
    <rPh sb="3" eb="5">
      <t>イガイ</t>
    </rPh>
    <phoneticPr fontId="4"/>
  </si>
  <si>
    <t>の開設</t>
  </si>
  <si>
    <t>関附属</t>
  </si>
  <si>
    <t>市　　町　　村</t>
  </si>
  <si>
    <t>行政機関・</t>
    <rPh sb="2" eb="4">
      <t>キカン</t>
    </rPh>
    <phoneticPr fontId="4"/>
  </si>
  <si>
    <t>医育機関以</t>
    <rPh sb="0" eb="2">
      <t>イイク</t>
    </rPh>
    <rPh sb="2" eb="4">
      <t>キカン</t>
    </rPh>
    <rPh sb="4" eb="5">
      <t>イ</t>
    </rPh>
    <phoneticPr fontId="4"/>
  </si>
  <si>
    <t>医育機関の</t>
    <phoneticPr fontId="4"/>
  </si>
  <si>
    <t>介護老人保健施設の勤務者</t>
    <rPh sb="0" eb="2">
      <t>カイゴ</t>
    </rPh>
    <rPh sb="6" eb="8">
      <t>シセツ</t>
    </rPh>
    <rPh sb="9" eb="12">
      <t>キンムシャ</t>
    </rPh>
    <phoneticPr fontId="4"/>
  </si>
  <si>
    <t>介護老人保健施設の開設者又は法人の代表者</t>
    <rPh sb="0" eb="2">
      <t>カイゴ</t>
    </rPh>
    <rPh sb="6" eb="8">
      <t>シセツ</t>
    </rPh>
    <rPh sb="9" eb="12">
      <t>カイセツシャ</t>
    </rPh>
    <rPh sb="12" eb="13">
      <t>マタ</t>
    </rPh>
    <rPh sb="14" eb="16">
      <t>ホウジン</t>
    </rPh>
    <rPh sb="17" eb="20">
      <t>ダイヒョウシャ</t>
    </rPh>
    <phoneticPr fontId="4"/>
  </si>
  <si>
    <t>医育機</t>
  </si>
  <si>
    <t>病院の</t>
  </si>
  <si>
    <t>医療施設・介護老人保健施設以外の従事者</t>
    <rPh sb="2" eb="4">
      <t>シセツ</t>
    </rPh>
    <rPh sb="5" eb="7">
      <t>カイゴ</t>
    </rPh>
    <rPh sb="7" eb="9">
      <t>ロウジン</t>
    </rPh>
    <rPh sb="9" eb="11">
      <t>ホケン</t>
    </rPh>
    <rPh sb="11" eb="13">
      <t>シセツ</t>
    </rPh>
    <rPh sb="13" eb="15">
      <t>イガイ</t>
    </rPh>
    <rPh sb="16" eb="19">
      <t>ジュウジシャ</t>
    </rPh>
    <phoneticPr fontId="4"/>
  </si>
  <si>
    <t>介護老人保健施設の従事者</t>
    <rPh sb="0" eb="2">
      <t>カイゴ</t>
    </rPh>
    <rPh sb="4" eb="6">
      <t>ホケン</t>
    </rPh>
    <rPh sb="6" eb="8">
      <t>シセツ</t>
    </rPh>
    <rPh sb="9" eb="12">
      <t>ジュウジシャ</t>
    </rPh>
    <phoneticPr fontId="4"/>
  </si>
  <si>
    <t>平成26（2014）年12月31日現在</t>
    <rPh sb="0" eb="2">
      <t>ヘイセイ</t>
    </rPh>
    <rPh sb="10" eb="11">
      <t>ネン</t>
    </rPh>
    <rPh sb="13" eb="14">
      <t>ガツ</t>
    </rPh>
    <rPh sb="16" eb="17">
      <t>ニチ</t>
    </rPh>
    <rPh sb="17" eb="19">
      <t>ゲンザイ</t>
    </rPh>
    <phoneticPr fontId="4"/>
  </si>
  <si>
    <t>第４－11表　医師数，業務の種別・従業地による市町村別</t>
  </si>
  <si>
    <t>矢 掛 町</t>
    <phoneticPr fontId="4"/>
  </si>
  <si>
    <t>早 島 町</t>
    <phoneticPr fontId="4"/>
  </si>
  <si>
    <t>研修医</t>
    <rPh sb="0" eb="3">
      <t>ケンシュウイ</t>
    </rPh>
    <phoneticPr fontId="4"/>
  </si>
  <si>
    <t>検査科</t>
    <rPh sb="0" eb="2">
      <t>ケンサ</t>
    </rPh>
    <rPh sb="2" eb="3">
      <t>カ</t>
    </rPh>
    <phoneticPr fontId="4"/>
  </si>
  <si>
    <t>診断科</t>
    <rPh sb="0" eb="2">
      <t>シンダン</t>
    </rPh>
    <rPh sb="2" eb="3">
      <t>カ</t>
    </rPh>
    <phoneticPr fontId="4"/>
  </si>
  <si>
    <t>線　科</t>
    <rPh sb="0" eb="1">
      <t>セン</t>
    </rPh>
    <rPh sb="2" eb="3">
      <t>カ</t>
    </rPh>
    <phoneticPr fontId="4"/>
  </si>
  <si>
    <t>科</t>
    <rPh sb="0" eb="1">
      <t>カ</t>
    </rPh>
    <phoneticPr fontId="4"/>
  </si>
  <si>
    <t>人　科</t>
    <rPh sb="0" eb="1">
      <t>ヒト</t>
    </rPh>
    <phoneticPr fontId="4"/>
  </si>
  <si>
    <t>外　科</t>
    <rPh sb="0" eb="1">
      <t>ソト</t>
    </rPh>
    <rPh sb="2" eb="3">
      <t>カ</t>
    </rPh>
    <phoneticPr fontId="4"/>
  </si>
  <si>
    <t>う　科</t>
    <rPh sb="2" eb="3">
      <t>カ</t>
    </rPh>
    <phoneticPr fontId="4"/>
  </si>
  <si>
    <t>器　科</t>
    <rPh sb="0" eb="1">
      <t>ウツワ</t>
    </rPh>
    <rPh sb="2" eb="3">
      <t>カ</t>
    </rPh>
    <phoneticPr fontId="4"/>
  </si>
  <si>
    <t>(胃腸外科)</t>
    <rPh sb="1" eb="3">
      <t>イチョウ</t>
    </rPh>
    <rPh sb="3" eb="5">
      <t>ゲカ</t>
    </rPh>
    <phoneticPr fontId="4"/>
  </si>
  <si>
    <t>管外科</t>
    <rPh sb="0" eb="1">
      <t>カン</t>
    </rPh>
    <rPh sb="1" eb="3">
      <t>ゲカ</t>
    </rPh>
    <phoneticPr fontId="4"/>
  </si>
  <si>
    <t>外　科</t>
    <phoneticPr fontId="4"/>
  </si>
  <si>
    <t>内  科</t>
    <rPh sb="0" eb="1">
      <t>ナイ</t>
    </rPh>
    <phoneticPr fontId="4"/>
  </si>
  <si>
    <t>内　科</t>
    <rPh sb="0" eb="1">
      <t>ナイ</t>
    </rPh>
    <phoneticPr fontId="4"/>
  </si>
  <si>
    <t>チ科</t>
    <rPh sb="1" eb="2">
      <t>カ</t>
    </rPh>
    <phoneticPr fontId="4"/>
  </si>
  <si>
    <t>ギー科</t>
    <rPh sb="2" eb="3">
      <t>カ</t>
    </rPh>
    <phoneticPr fontId="4"/>
  </si>
  <si>
    <t>内　科</t>
    <rPh sb="0" eb="1">
      <t>ウチ</t>
    </rPh>
    <rPh sb="2" eb="3">
      <t>カ</t>
    </rPh>
    <phoneticPr fontId="4"/>
  </si>
  <si>
    <t>(代謝内科)</t>
    <rPh sb="1" eb="3">
      <t>タイシャ</t>
    </rPh>
    <rPh sb="3" eb="5">
      <t>ナイカ</t>
    </rPh>
    <phoneticPr fontId="4"/>
  </si>
  <si>
    <t>(胃腸内科)</t>
    <rPh sb="3" eb="5">
      <t>ナイカ</t>
    </rPh>
    <phoneticPr fontId="4"/>
  </si>
  <si>
    <t>内  科</t>
  </si>
  <si>
    <t>医師数</t>
    <rPh sb="0" eb="3">
      <t>イシスウ</t>
    </rPh>
    <phoneticPr fontId="4"/>
  </si>
  <si>
    <t>不 詳</t>
  </si>
  <si>
    <t>その他</t>
    <rPh sb="2" eb="3">
      <t>タ</t>
    </rPh>
    <phoneticPr fontId="4"/>
  </si>
  <si>
    <t>全　科</t>
    <rPh sb="0" eb="1">
      <t>ゼン</t>
    </rPh>
    <rPh sb="2" eb="3">
      <t>カ</t>
    </rPh>
    <phoneticPr fontId="4"/>
  </si>
  <si>
    <t>救急科</t>
    <rPh sb="0" eb="2">
      <t>キュウキュウ</t>
    </rPh>
    <rPh sb="2" eb="3">
      <t>カ</t>
    </rPh>
    <phoneticPr fontId="4"/>
  </si>
  <si>
    <t>麻酔科</t>
    <rPh sb="0" eb="2">
      <t>マスイ</t>
    </rPh>
    <rPh sb="2" eb="3">
      <t>カ</t>
    </rPh>
    <phoneticPr fontId="4"/>
  </si>
  <si>
    <t>ﾃｰｼｮﾝ</t>
    <phoneticPr fontId="4"/>
  </si>
  <si>
    <t>婦人科</t>
    <rPh sb="0" eb="2">
      <t>フジン</t>
    </rPh>
    <rPh sb="2" eb="3">
      <t>カ</t>
    </rPh>
    <phoneticPr fontId="4"/>
  </si>
  <si>
    <t>産　科</t>
    <rPh sb="0" eb="1">
      <t>サン</t>
    </rPh>
    <rPh sb="2" eb="3">
      <t>カ</t>
    </rPh>
    <phoneticPr fontId="4"/>
  </si>
  <si>
    <t>いんこ</t>
    <phoneticPr fontId="4"/>
  </si>
  <si>
    <t>眼　科</t>
    <rPh sb="0" eb="1">
      <t>メ</t>
    </rPh>
    <rPh sb="2" eb="3">
      <t>カ</t>
    </rPh>
    <phoneticPr fontId="4"/>
  </si>
  <si>
    <t>外　科</t>
    <rPh sb="0" eb="1">
      <t>ソト</t>
    </rPh>
    <phoneticPr fontId="4"/>
  </si>
  <si>
    <t>食　道</t>
    <rPh sb="0" eb="1">
      <t>ショク</t>
    </rPh>
    <rPh sb="2" eb="3">
      <t>ミチ</t>
    </rPh>
    <phoneticPr fontId="4"/>
  </si>
  <si>
    <t>精神科</t>
    <rPh sb="0" eb="2">
      <t>セイシン</t>
    </rPh>
    <rPh sb="2" eb="3">
      <t>カ</t>
    </rPh>
    <phoneticPr fontId="4"/>
  </si>
  <si>
    <t>小児科</t>
    <rPh sb="0" eb="3">
      <t>ショウニカ</t>
    </rPh>
    <phoneticPr fontId="4"/>
  </si>
  <si>
    <t>皮膚科</t>
    <rPh sb="0" eb="3">
      <t>ヒフカ</t>
    </rPh>
    <phoneticPr fontId="4"/>
  </si>
  <si>
    <t>設従事</t>
    <rPh sb="0" eb="1">
      <t>シセツ</t>
    </rPh>
    <rPh sb="1" eb="3">
      <t>ジュウジ</t>
    </rPh>
    <phoneticPr fontId="4"/>
  </si>
  <si>
    <t>臨　床</t>
    <rPh sb="0" eb="1">
      <t>ノゾミ</t>
    </rPh>
    <rPh sb="2" eb="3">
      <t>ユカ</t>
    </rPh>
    <phoneticPr fontId="4"/>
  </si>
  <si>
    <t>病　理</t>
    <rPh sb="0" eb="1">
      <t>ビョウ</t>
    </rPh>
    <rPh sb="2" eb="3">
      <t>リ</t>
    </rPh>
    <phoneticPr fontId="4"/>
  </si>
  <si>
    <t>放　射</t>
    <rPh sb="0" eb="1">
      <t>ホウ</t>
    </rPh>
    <rPh sb="2" eb="3">
      <t>イ</t>
    </rPh>
    <phoneticPr fontId="4"/>
  </si>
  <si>
    <t>ﾘﾊﾋﾞﾘ</t>
    <phoneticPr fontId="4"/>
  </si>
  <si>
    <t>産　婦</t>
    <rPh sb="0" eb="1">
      <t>サン</t>
    </rPh>
    <rPh sb="2" eb="3">
      <t>フ</t>
    </rPh>
    <phoneticPr fontId="4"/>
  </si>
  <si>
    <t>小　児</t>
    <rPh sb="0" eb="1">
      <t>ショウ</t>
    </rPh>
    <rPh sb="2" eb="3">
      <t>ジ</t>
    </rPh>
    <phoneticPr fontId="4"/>
  </si>
  <si>
    <t>耳　鼻</t>
    <rPh sb="0" eb="1">
      <t>ミミ</t>
    </rPh>
    <rPh sb="2" eb="3">
      <t>ハナ</t>
    </rPh>
    <phoneticPr fontId="4"/>
  </si>
  <si>
    <t>美　容</t>
    <rPh sb="0" eb="1">
      <t>ビ</t>
    </rPh>
    <rPh sb="2" eb="3">
      <t>カタチ</t>
    </rPh>
    <phoneticPr fontId="4"/>
  </si>
  <si>
    <t>形　成</t>
    <rPh sb="0" eb="1">
      <t>ケイ</t>
    </rPh>
    <rPh sb="2" eb="3">
      <t>シゲル</t>
    </rPh>
    <phoneticPr fontId="4"/>
  </si>
  <si>
    <t>整　形</t>
    <rPh sb="0" eb="1">
      <t>ヒトシ</t>
    </rPh>
    <rPh sb="2" eb="3">
      <t>カタチ</t>
    </rPh>
    <phoneticPr fontId="4"/>
  </si>
  <si>
    <t>脳神経</t>
    <rPh sb="0" eb="3">
      <t>ノウシンケイ</t>
    </rPh>
    <phoneticPr fontId="4"/>
  </si>
  <si>
    <t>肛　門</t>
    <rPh sb="0" eb="1">
      <t>コウ</t>
    </rPh>
    <rPh sb="2" eb="3">
      <t>モン</t>
    </rPh>
    <phoneticPr fontId="4"/>
  </si>
  <si>
    <t>泌　尿</t>
    <rPh sb="0" eb="1">
      <t>ヒ</t>
    </rPh>
    <rPh sb="2" eb="3">
      <t>ニョウ</t>
    </rPh>
    <phoneticPr fontId="4"/>
  </si>
  <si>
    <t>消化器</t>
    <rPh sb="0" eb="3">
      <t>ショウカキ</t>
    </rPh>
    <phoneticPr fontId="4"/>
  </si>
  <si>
    <t>気　管</t>
    <rPh sb="0" eb="1">
      <t>キ</t>
    </rPh>
    <rPh sb="2" eb="3">
      <t>カン</t>
    </rPh>
    <phoneticPr fontId="4"/>
  </si>
  <si>
    <t>乳　腺</t>
    <rPh sb="0" eb="1">
      <t>チチ</t>
    </rPh>
    <rPh sb="2" eb="3">
      <t>セン</t>
    </rPh>
    <phoneticPr fontId="4"/>
  </si>
  <si>
    <t>心臓血</t>
    <rPh sb="0" eb="2">
      <t>シンゾウ</t>
    </rPh>
    <rPh sb="2" eb="3">
      <t>ケツ</t>
    </rPh>
    <phoneticPr fontId="4"/>
  </si>
  <si>
    <t>呼吸器</t>
    <rPh sb="0" eb="3">
      <t>コキュウキ</t>
    </rPh>
    <phoneticPr fontId="4"/>
  </si>
  <si>
    <t>心　療</t>
    <rPh sb="0" eb="1">
      <t>ココロ</t>
    </rPh>
    <rPh sb="2" eb="3">
      <t>リョウ</t>
    </rPh>
    <phoneticPr fontId="4"/>
  </si>
  <si>
    <t>感染症</t>
    <rPh sb="0" eb="3">
      <t>カンセンショウ</t>
    </rPh>
    <phoneticPr fontId="4"/>
  </si>
  <si>
    <t>リウマ</t>
    <phoneticPr fontId="4"/>
  </si>
  <si>
    <t>アレル</t>
    <phoneticPr fontId="4"/>
  </si>
  <si>
    <t>血　液</t>
    <rPh sb="0" eb="1">
      <t>チ</t>
    </rPh>
    <rPh sb="2" eb="3">
      <t>エキ</t>
    </rPh>
    <phoneticPr fontId="4"/>
  </si>
  <si>
    <t>糖尿病</t>
    <rPh sb="0" eb="3">
      <t>トウニョウビョウ</t>
    </rPh>
    <phoneticPr fontId="4"/>
  </si>
  <si>
    <t>神　経</t>
    <rPh sb="0" eb="1">
      <t>カミ</t>
    </rPh>
    <rPh sb="2" eb="3">
      <t>ヘ</t>
    </rPh>
    <phoneticPr fontId="4"/>
  </si>
  <si>
    <t>腎　臓</t>
    <rPh sb="0" eb="1">
      <t>ジン</t>
    </rPh>
    <rPh sb="2" eb="3">
      <t>ゾウ</t>
    </rPh>
    <phoneticPr fontId="4"/>
  </si>
  <si>
    <t>循環器</t>
    <rPh sb="0" eb="3">
      <t>ジュンカンキ</t>
    </rPh>
    <phoneticPr fontId="4"/>
  </si>
  <si>
    <t>医療施</t>
    <rPh sb="0" eb="2">
      <t>イリョウ</t>
    </rPh>
    <rPh sb="2" eb="3">
      <t>シセツ</t>
    </rPh>
    <phoneticPr fontId="4"/>
  </si>
  <si>
    <t>平成26（2014）年12月31日現在</t>
    <phoneticPr fontId="4"/>
  </si>
  <si>
    <t>第４－12表　医療施設従事医師数，診療科名（複数回答）・従業地による市町村別</t>
    <phoneticPr fontId="4"/>
  </si>
  <si>
    <t>資料　「医師・歯科医師・薬剤師調査」(厚生労働省）</t>
    <rPh sb="19" eb="21">
      <t>コウセイ</t>
    </rPh>
    <rPh sb="21" eb="24">
      <t>ロウドウショウ</t>
    </rPh>
    <phoneticPr fontId="4"/>
  </si>
  <si>
    <t>矢 掛 町</t>
    <phoneticPr fontId="4"/>
  </si>
  <si>
    <t>務の従事者</t>
    <rPh sb="0" eb="1">
      <t>ム</t>
    </rPh>
    <rPh sb="2" eb="5">
      <t>ジュウジシャ</t>
    </rPh>
    <phoneticPr fontId="4"/>
  </si>
  <si>
    <t>者</t>
    <phoneticPr fontId="4"/>
  </si>
  <si>
    <t>の者</t>
    <phoneticPr fontId="4"/>
  </si>
  <si>
    <t>機関の勤務</t>
    <phoneticPr fontId="4"/>
  </si>
  <si>
    <t>務者又は</t>
  </si>
  <si>
    <t>関又は研究</t>
    <phoneticPr fontId="4"/>
  </si>
  <si>
    <t>以外の勤</t>
  </si>
  <si>
    <t>外の教育機</t>
    <phoneticPr fontId="4"/>
  </si>
  <si>
    <t>の臨床系</t>
  </si>
  <si>
    <t>医育機関以</t>
    <phoneticPr fontId="4"/>
  </si>
  <si>
    <t>病院（医</t>
    <phoneticPr fontId="4"/>
  </si>
  <si>
    <t>介護老人保健施設の従業者</t>
    <rPh sb="0" eb="2">
      <t>カイゴ</t>
    </rPh>
    <rPh sb="4" eb="6">
      <t>ホケン</t>
    </rPh>
    <rPh sb="6" eb="8">
      <t>シセツ</t>
    </rPh>
    <rPh sb="9" eb="12">
      <t>ジュウギョウシャ</t>
    </rPh>
    <phoneticPr fontId="4"/>
  </si>
  <si>
    <t>平成26（2014）年12月31日現在</t>
    <phoneticPr fontId="4"/>
  </si>
  <si>
    <t>第４-13表　歯科医師数、業務の種別・従業地による市町村別</t>
  </si>
  <si>
    <t>矢 掛 町</t>
    <phoneticPr fontId="4"/>
  </si>
  <si>
    <t>歯科医</t>
    <rPh sb="0" eb="3">
      <t>シカイ</t>
    </rPh>
    <phoneticPr fontId="4"/>
  </si>
  <si>
    <t>腔外科</t>
    <rPh sb="0" eb="1">
      <t>コウクウ</t>
    </rPh>
    <rPh sb="1" eb="3">
      <t>ゲカ</t>
    </rPh>
    <phoneticPr fontId="4"/>
  </si>
  <si>
    <t>医師数</t>
  </si>
  <si>
    <t>不　詳</t>
    <rPh sb="0" eb="1">
      <t>フ</t>
    </rPh>
    <rPh sb="2" eb="3">
      <t>ショウ</t>
    </rPh>
    <phoneticPr fontId="4"/>
  </si>
  <si>
    <t>研　修</t>
    <rPh sb="0" eb="1">
      <t>ケン</t>
    </rPh>
    <rPh sb="2" eb="3">
      <t>オサム</t>
    </rPh>
    <phoneticPr fontId="4"/>
  </si>
  <si>
    <t>歯　科</t>
    <phoneticPr fontId="4"/>
  </si>
  <si>
    <t>市   町   村</t>
  </si>
  <si>
    <t>歯科口</t>
    <rPh sb="0" eb="2">
      <t>シカ</t>
    </rPh>
    <rPh sb="2" eb="3">
      <t>コウクウ</t>
    </rPh>
    <phoneticPr fontId="4"/>
  </si>
  <si>
    <t>小　児</t>
  </si>
  <si>
    <t>矯　正</t>
  </si>
  <si>
    <t>平成26（2014）年12月31日現在</t>
    <phoneticPr fontId="4"/>
  </si>
  <si>
    <t>第４－14表　医療施設従事歯科医師数，診療科名（複数回答）・従業地による市町村別</t>
    <phoneticPr fontId="4"/>
  </si>
  <si>
    <t>　営業、その他）</t>
    <rPh sb="6" eb="7">
      <t>ホカ</t>
    </rPh>
    <phoneticPr fontId="4"/>
  </si>
  <si>
    <t>者　　　</t>
  </si>
  <si>
    <t>の　　者</t>
  </si>
  <si>
    <t>（研究・開発、</t>
    <phoneticPr fontId="4"/>
  </si>
  <si>
    <t>・製造業</t>
    <phoneticPr fontId="4"/>
  </si>
  <si>
    <t>（教育・</t>
    <phoneticPr fontId="4"/>
  </si>
  <si>
    <t>外の従事</t>
  </si>
  <si>
    <t>検　　査</t>
  </si>
  <si>
    <t>調　　剤</t>
  </si>
  <si>
    <t>販 売 業</t>
  </si>
  <si>
    <t>造販売業</t>
    <rPh sb="0" eb="1">
      <t>ゾウ</t>
    </rPh>
    <rPh sb="1" eb="3">
      <t>ハンバイ</t>
    </rPh>
    <phoneticPr fontId="4"/>
  </si>
  <si>
    <t>医 薬 品</t>
  </si>
  <si>
    <t>医薬品製</t>
    <phoneticPr fontId="4"/>
  </si>
  <si>
    <t>療施設以</t>
  </si>
  <si>
    <t>病　院　・　診　療　所</t>
    <phoneticPr fontId="4"/>
  </si>
  <si>
    <t>薬　　　　局</t>
  </si>
  <si>
    <t>薬局・医</t>
  </si>
  <si>
    <t>薬 局 ・</t>
  </si>
  <si>
    <t>平成26（2014）年12月31日現在</t>
    <phoneticPr fontId="4"/>
  </si>
  <si>
    <t>第４-15表　薬剤師数，業務の種別・従業地による市町村別</t>
    <phoneticPr fontId="4"/>
  </si>
  <si>
    <t>資料　「衛生行政報告例」（厚生労働省）、医療推進課調</t>
    <rPh sb="4" eb="6">
      <t>エイセイ</t>
    </rPh>
    <rPh sb="6" eb="8">
      <t>ギョウセイ</t>
    </rPh>
    <rPh sb="8" eb="11">
      <t>ホウコクレイ</t>
    </rPh>
    <rPh sb="13" eb="15">
      <t>コウセイ</t>
    </rPh>
    <rPh sb="15" eb="17">
      <t>ロウドウ</t>
    </rPh>
    <rPh sb="17" eb="18">
      <t>ロウドウショウ</t>
    </rPh>
    <rPh sb="20" eb="22">
      <t>イリョウ</t>
    </rPh>
    <rPh sb="22" eb="24">
      <t>スイシン</t>
    </rPh>
    <rPh sb="24" eb="25">
      <t>カ</t>
    </rPh>
    <rPh sb="25" eb="26">
      <t>チョウ</t>
    </rPh>
    <phoneticPr fontId="4"/>
  </si>
  <si>
    <t>吉備中央町</t>
    <rPh sb="0" eb="2">
      <t>キビ</t>
    </rPh>
    <rPh sb="2" eb="5">
      <t>チュウオウチョウ</t>
    </rPh>
    <phoneticPr fontId="4"/>
  </si>
  <si>
    <t>加賀郡</t>
  </si>
  <si>
    <t>美咲町</t>
    <rPh sb="0" eb="3">
      <t>ミサキチョウ</t>
    </rPh>
    <phoneticPr fontId="4"/>
  </si>
  <si>
    <t>久米郡</t>
  </si>
  <si>
    <t>西粟倉村</t>
    <rPh sb="0" eb="1">
      <t>ニシ</t>
    </rPh>
    <rPh sb="1" eb="3">
      <t>アワクラ</t>
    </rPh>
    <rPh sb="3" eb="4">
      <t>ソン</t>
    </rPh>
    <phoneticPr fontId="4"/>
  </si>
  <si>
    <t>英田郡</t>
  </si>
  <si>
    <t>奈義町</t>
    <rPh sb="0" eb="3">
      <t>ナギチョウ</t>
    </rPh>
    <phoneticPr fontId="4"/>
  </si>
  <si>
    <t>勝央町</t>
    <rPh sb="0" eb="3">
      <t>ショウオウチョウ</t>
    </rPh>
    <phoneticPr fontId="4"/>
  </si>
  <si>
    <t>勝田郡</t>
  </si>
  <si>
    <t>鏡野町</t>
    <rPh sb="0" eb="3">
      <t>カガミノチョウ</t>
    </rPh>
    <phoneticPr fontId="4"/>
  </si>
  <si>
    <t>苫田郡</t>
  </si>
  <si>
    <t>新庄村</t>
    <rPh sb="0" eb="3">
      <t>シンジョウソン</t>
    </rPh>
    <phoneticPr fontId="4"/>
  </si>
  <si>
    <t>真庭郡</t>
  </si>
  <si>
    <t>矢掛町</t>
    <rPh sb="0" eb="3">
      <t>ヤカゲチョウ</t>
    </rPh>
    <phoneticPr fontId="4"/>
  </si>
  <si>
    <t>小田郡</t>
  </si>
  <si>
    <t>里庄町</t>
    <rPh sb="0" eb="3">
      <t>サトショウチョウ</t>
    </rPh>
    <phoneticPr fontId="4"/>
  </si>
  <si>
    <t>浅口郡</t>
  </si>
  <si>
    <t>早島町</t>
    <rPh sb="0" eb="3">
      <t>ハヤシマチョウ</t>
    </rPh>
    <phoneticPr fontId="4"/>
  </si>
  <si>
    <t>都窪郡</t>
  </si>
  <si>
    <t>和気町</t>
    <rPh sb="0" eb="3">
      <t>ワケチョウ</t>
    </rPh>
    <phoneticPr fontId="4"/>
  </si>
  <si>
    <t>和気郡</t>
  </si>
  <si>
    <t>浅口市</t>
    <rPh sb="0" eb="3">
      <t>アサクチシ</t>
    </rPh>
    <phoneticPr fontId="4"/>
  </si>
  <si>
    <t>美作市</t>
    <rPh sb="0" eb="3">
      <t>ミマサカシ</t>
    </rPh>
    <phoneticPr fontId="4"/>
  </si>
  <si>
    <t>真庭市</t>
    <rPh sb="0" eb="3">
      <t>マニワシ</t>
    </rPh>
    <phoneticPr fontId="4"/>
  </si>
  <si>
    <t>赤磐市</t>
    <rPh sb="0" eb="3">
      <t>アカイワシ</t>
    </rPh>
    <phoneticPr fontId="4"/>
  </si>
  <si>
    <t>備前市</t>
    <rPh sb="0" eb="3">
      <t>ビゼンシ</t>
    </rPh>
    <phoneticPr fontId="4"/>
  </si>
  <si>
    <t>新見市</t>
    <rPh sb="0" eb="3">
      <t>ニイミシ</t>
    </rPh>
    <phoneticPr fontId="4"/>
  </si>
  <si>
    <t>高梁市</t>
    <rPh sb="0" eb="3">
      <t>タカハシシ</t>
    </rPh>
    <phoneticPr fontId="4"/>
  </si>
  <si>
    <t>総社市</t>
    <rPh sb="0" eb="3">
      <t>ソウジャシ</t>
    </rPh>
    <phoneticPr fontId="4"/>
  </si>
  <si>
    <t>井原市</t>
    <rPh sb="0" eb="3">
      <t>イバラシ</t>
    </rPh>
    <phoneticPr fontId="4"/>
  </si>
  <si>
    <t>笠岡市</t>
    <rPh sb="0" eb="3">
      <t>カサオカシ</t>
    </rPh>
    <phoneticPr fontId="4"/>
  </si>
  <si>
    <t>玉野市</t>
    <rPh sb="0" eb="3">
      <t>タマノシ</t>
    </rPh>
    <phoneticPr fontId="4"/>
  </si>
  <si>
    <t>津山市</t>
    <rPh sb="0" eb="3">
      <t>ツヤマシ</t>
    </rPh>
    <phoneticPr fontId="4"/>
  </si>
  <si>
    <t>倉敷市</t>
    <rPh sb="0" eb="3">
      <t>クラシキシ</t>
    </rPh>
    <phoneticPr fontId="4"/>
  </si>
  <si>
    <t>岡山市</t>
    <rPh sb="0" eb="3">
      <t>オカヤマシ</t>
    </rPh>
    <phoneticPr fontId="4"/>
  </si>
  <si>
    <t>真庭保健医療圏</t>
    <phoneticPr fontId="4"/>
  </si>
  <si>
    <t>岡   山   県</t>
  </si>
  <si>
    <t>看護師</t>
    <rPh sb="0" eb="2">
      <t>カンゴ</t>
    </rPh>
    <rPh sb="2" eb="3">
      <t>シ</t>
    </rPh>
    <phoneticPr fontId="4"/>
  </si>
  <si>
    <t>助産師</t>
    <rPh sb="0" eb="2">
      <t>ジョサン</t>
    </rPh>
    <rPh sb="2" eb="3">
      <t>シ</t>
    </rPh>
    <phoneticPr fontId="4"/>
  </si>
  <si>
    <t>計</t>
    <rPh sb="0" eb="1">
      <t>ケイ</t>
    </rPh>
    <phoneticPr fontId="4"/>
  </si>
  <si>
    <t>准看護師</t>
    <rPh sb="0" eb="1">
      <t>ジュン</t>
    </rPh>
    <rPh sb="1" eb="3">
      <t>カンゴ</t>
    </rPh>
    <rPh sb="3" eb="4">
      <t>シ</t>
    </rPh>
    <phoneticPr fontId="4"/>
  </si>
  <si>
    <r>
      <t>平成26（2014）</t>
    </r>
    <r>
      <rPr>
        <sz val="12"/>
        <rFont val="ＭＳ 明朝"/>
        <family val="1"/>
        <charset val="128"/>
      </rPr>
      <t>年12月31日現在</t>
    </r>
    <phoneticPr fontId="4"/>
  </si>
  <si>
    <t>第４－16表　看護職員届出数，従事市町村別</t>
    <rPh sb="11" eb="13">
      <t>トドケデ</t>
    </rPh>
    <rPh sb="15" eb="17">
      <t>ジュウジ</t>
    </rPh>
    <rPh sb="17" eb="20">
      <t>シチョウソン</t>
    </rPh>
    <phoneticPr fontId="4"/>
  </si>
  <si>
    <t>資料　医療推進課調</t>
    <rPh sb="3" eb="5">
      <t>イリョウ</t>
    </rPh>
    <rPh sb="5" eb="7">
      <t>スイシン</t>
    </rPh>
    <rPh sb="7" eb="8">
      <t>カ</t>
    </rPh>
    <rPh sb="8" eb="9">
      <t>シラ</t>
    </rPh>
    <phoneticPr fontId="4"/>
  </si>
  <si>
    <t>注）大学、統合カリキュラムでは保健師、看護師の国家試験受験資格の取得が可能。</t>
    <rPh sb="0" eb="1">
      <t>チュウ</t>
    </rPh>
    <phoneticPr fontId="14"/>
  </si>
  <si>
    <t>准看護師</t>
    <rPh sb="0" eb="1">
      <t>ジュン</t>
    </rPh>
    <rPh sb="1" eb="4">
      <t>カンゴシ</t>
    </rPh>
    <phoneticPr fontId="14"/>
  </si>
  <si>
    <t>高校５年一貫</t>
    <rPh sb="0" eb="2">
      <t>コウコウ</t>
    </rPh>
    <rPh sb="3" eb="4">
      <t>ネン</t>
    </rPh>
    <rPh sb="4" eb="6">
      <t>イッカン</t>
    </rPh>
    <phoneticPr fontId="14"/>
  </si>
  <si>
    <t>２年課程</t>
    <rPh sb="1" eb="2">
      <t>ネン</t>
    </rPh>
    <rPh sb="2" eb="4">
      <t>カテイ</t>
    </rPh>
    <phoneticPr fontId="14"/>
  </si>
  <si>
    <t>３年課程</t>
    <rPh sb="1" eb="2">
      <t>ネン</t>
    </rPh>
    <rPh sb="2" eb="4">
      <t>カテイ</t>
    </rPh>
    <phoneticPr fontId="14"/>
  </si>
  <si>
    <t>統合カリキュラム</t>
    <rPh sb="0" eb="2">
      <t>トウゴウ</t>
    </rPh>
    <phoneticPr fontId="4"/>
  </si>
  <si>
    <t>看護師</t>
    <rPh sb="0" eb="3">
      <t>カンゴシ</t>
    </rPh>
    <phoneticPr fontId="14"/>
  </si>
  <si>
    <t>大　学</t>
    <rPh sb="0" eb="1">
      <t>ダイ</t>
    </rPh>
    <rPh sb="2" eb="3">
      <t>ガク</t>
    </rPh>
    <phoneticPr fontId="14"/>
  </si>
  <si>
    <t>助産師課程</t>
    <rPh sb="0" eb="3">
      <t>ジョサンシ</t>
    </rPh>
    <rPh sb="3" eb="5">
      <t>カテイ</t>
    </rPh>
    <phoneticPr fontId="14"/>
  </si>
  <si>
    <t>保健師課程</t>
    <rPh sb="0" eb="3">
      <t>ホケンシ</t>
    </rPh>
    <rPh sb="3" eb="5">
      <t>カテイ</t>
    </rPh>
    <phoneticPr fontId="14"/>
  </si>
  <si>
    <t>実習病院外</t>
    <rPh sb="0" eb="2">
      <t>ジッシュウ</t>
    </rPh>
    <rPh sb="2" eb="4">
      <t>ビョウイン</t>
    </rPh>
    <rPh sb="4" eb="5">
      <t>ガイ</t>
    </rPh>
    <phoneticPr fontId="14"/>
  </si>
  <si>
    <t>実習病院</t>
    <rPh sb="0" eb="2">
      <t>ジッシュウ</t>
    </rPh>
    <rPh sb="2" eb="4">
      <t>ビョウイン</t>
    </rPh>
    <phoneticPr fontId="14"/>
  </si>
  <si>
    <t>計</t>
    <rPh sb="0" eb="1">
      <t>ケイ</t>
    </rPh>
    <phoneticPr fontId="14"/>
  </si>
  <si>
    <t>その他</t>
    <rPh sb="2" eb="3">
      <t>タ</t>
    </rPh>
    <phoneticPr fontId="14"/>
  </si>
  <si>
    <t>診療所</t>
    <rPh sb="0" eb="3">
      <t>シンリョウショ</t>
    </rPh>
    <phoneticPr fontId="14"/>
  </si>
  <si>
    <t>病院</t>
    <rPh sb="0" eb="2">
      <t>ビョウイン</t>
    </rPh>
    <phoneticPr fontId="14"/>
  </si>
  <si>
    <t>進学</t>
    <rPh sb="0" eb="2">
      <t>シンガク</t>
    </rPh>
    <phoneticPr fontId="14"/>
  </si>
  <si>
    <t>看護業務以外に就業</t>
    <rPh sb="0" eb="2">
      <t>カンゴ</t>
    </rPh>
    <rPh sb="2" eb="4">
      <t>ギョウム</t>
    </rPh>
    <rPh sb="4" eb="6">
      <t>イガイ</t>
    </rPh>
    <rPh sb="7" eb="9">
      <t>シュウギョウ</t>
    </rPh>
    <phoneticPr fontId="14"/>
  </si>
  <si>
    <t>看護職として就業</t>
    <rPh sb="0" eb="3">
      <t>カンゴショク</t>
    </rPh>
    <rPh sb="6" eb="8">
      <t>シュウギョウ</t>
    </rPh>
    <phoneticPr fontId="14"/>
  </si>
  <si>
    <t>未就業者</t>
    <rPh sb="0" eb="1">
      <t>ミ</t>
    </rPh>
    <rPh sb="1" eb="4">
      <t>シュウギョウシャ</t>
    </rPh>
    <phoneticPr fontId="14"/>
  </si>
  <si>
    <t>就業者</t>
    <rPh sb="0" eb="3">
      <t>シュウギョウシャ</t>
    </rPh>
    <phoneticPr fontId="14"/>
  </si>
  <si>
    <t>卒業者数</t>
    <rPh sb="0" eb="2">
      <t>ソツギョウ</t>
    </rPh>
    <rPh sb="2" eb="3">
      <t>シャ</t>
    </rPh>
    <rPh sb="3" eb="4">
      <t>スウ</t>
    </rPh>
    <phoneticPr fontId="14"/>
  </si>
  <si>
    <t>施設数</t>
    <rPh sb="0" eb="3">
      <t>シセツスウ</t>
    </rPh>
    <phoneticPr fontId="14"/>
  </si>
  <si>
    <t>平成27（2015）年度</t>
    <rPh sb="0" eb="2">
      <t>ヘイセイ</t>
    </rPh>
    <rPh sb="10" eb="12">
      <t>ネンド</t>
    </rPh>
    <phoneticPr fontId="14"/>
  </si>
  <si>
    <t>第４－19表　保健師・助産師・看護師・准看護師学校・養成所卒業状況</t>
    <rPh sb="0" eb="1">
      <t>ダイ</t>
    </rPh>
    <rPh sb="5" eb="6">
      <t>ヒョウ</t>
    </rPh>
    <rPh sb="7" eb="10">
      <t>ホケンシ</t>
    </rPh>
    <rPh sb="11" eb="14">
      <t>ジョサンシ</t>
    </rPh>
    <rPh sb="15" eb="18">
      <t>カンゴシ</t>
    </rPh>
    <rPh sb="19" eb="23">
      <t>ジュンカンゴシ</t>
    </rPh>
    <rPh sb="23" eb="25">
      <t>ガッコウ</t>
    </rPh>
    <rPh sb="26" eb="29">
      <t>ヨウセイショ</t>
    </rPh>
    <rPh sb="29" eb="30">
      <t>ソツ</t>
    </rPh>
    <rPh sb="30" eb="31">
      <t>ギョウ</t>
    </rPh>
    <rPh sb="31" eb="33">
      <t>ジョウキョウ</t>
    </rPh>
    <phoneticPr fontId="4"/>
  </si>
  <si>
    <t>入学者数</t>
    <rPh sb="0" eb="3">
      <t>ニュウガクシャ</t>
    </rPh>
    <rPh sb="3" eb="4">
      <t>スウ</t>
    </rPh>
    <phoneticPr fontId="14"/>
  </si>
  <si>
    <t>受験者数</t>
    <rPh sb="0" eb="3">
      <t>ジュケンシャ</t>
    </rPh>
    <rPh sb="3" eb="4">
      <t>スウ</t>
    </rPh>
    <phoneticPr fontId="14"/>
  </si>
  <si>
    <t>定員数</t>
    <rPh sb="0" eb="2">
      <t>テイイン</t>
    </rPh>
    <rPh sb="2" eb="3">
      <t>スウ</t>
    </rPh>
    <phoneticPr fontId="14"/>
  </si>
  <si>
    <t>第４－18表　保健師・助産師・看護師・准看護師学校・養成所入学状況</t>
    <rPh sb="0" eb="1">
      <t>ダイ</t>
    </rPh>
    <rPh sb="5" eb="6">
      <t>ヒョウ</t>
    </rPh>
    <rPh sb="7" eb="10">
      <t>ホケンシ</t>
    </rPh>
    <rPh sb="11" eb="14">
      <t>ジョサンシ</t>
    </rPh>
    <rPh sb="15" eb="18">
      <t>カンゴシ</t>
    </rPh>
    <rPh sb="19" eb="23">
      <t>ジュンカンゴシ</t>
    </rPh>
    <rPh sb="23" eb="25">
      <t>ガッコウ</t>
    </rPh>
    <rPh sb="26" eb="29">
      <t>ヨウセイショ</t>
    </rPh>
    <rPh sb="29" eb="31">
      <t>ニュウガク</t>
    </rPh>
    <rPh sb="31" eb="33">
      <t>ジョウキョウ</t>
    </rPh>
    <phoneticPr fontId="4"/>
  </si>
  <si>
    <t>27（2015）</t>
    <phoneticPr fontId="14"/>
  </si>
  <si>
    <t>26（2014）</t>
    <phoneticPr fontId="14"/>
  </si>
  <si>
    <t>25（2013）</t>
    <phoneticPr fontId="14"/>
  </si>
  <si>
    <t>24（2012）</t>
    <phoneticPr fontId="14"/>
  </si>
  <si>
    <t>23（2011）</t>
    <phoneticPr fontId="14"/>
  </si>
  <si>
    <t>22（2010）</t>
    <phoneticPr fontId="14"/>
  </si>
  <si>
    <t>21（2009）</t>
    <phoneticPr fontId="14"/>
  </si>
  <si>
    <t>20（2008）</t>
    <phoneticPr fontId="14"/>
  </si>
  <si>
    <t>19（2007）</t>
    <phoneticPr fontId="14"/>
  </si>
  <si>
    <t>18（2006）</t>
    <phoneticPr fontId="14"/>
  </si>
  <si>
    <t>17（2005）</t>
    <phoneticPr fontId="14"/>
  </si>
  <si>
    <t>16（2004）</t>
    <phoneticPr fontId="4"/>
  </si>
  <si>
    <t>15（2003）</t>
    <phoneticPr fontId="4"/>
  </si>
  <si>
    <t>14（2002）</t>
    <phoneticPr fontId="4"/>
  </si>
  <si>
    <t>13（2001）</t>
    <phoneticPr fontId="4"/>
  </si>
  <si>
    <t>12（2000）</t>
    <phoneticPr fontId="4"/>
  </si>
  <si>
    <t>11（1999）</t>
    <phoneticPr fontId="4"/>
  </si>
  <si>
    <t>10（1998）</t>
    <phoneticPr fontId="4"/>
  </si>
  <si>
    <t>９（1997）</t>
    <phoneticPr fontId="4"/>
  </si>
  <si>
    <t>８（1996）</t>
    <phoneticPr fontId="4"/>
  </si>
  <si>
    <t>７（1995）</t>
    <phoneticPr fontId="4"/>
  </si>
  <si>
    <t>平成６（1994）年度</t>
    <rPh sb="0" eb="2">
      <t>ヘイセイ</t>
    </rPh>
    <rPh sb="9" eb="11">
      <t>ネンド</t>
    </rPh>
    <phoneticPr fontId="4"/>
  </si>
  <si>
    <t>免許交付者</t>
    <rPh sb="0" eb="2">
      <t>メンキョ</t>
    </rPh>
    <rPh sb="2" eb="4">
      <t>コウフ</t>
    </rPh>
    <rPh sb="4" eb="5">
      <t>シャ</t>
    </rPh>
    <phoneticPr fontId="4"/>
  </si>
  <si>
    <t>合格率（％）</t>
    <rPh sb="0" eb="3">
      <t>ゴウカクリツ</t>
    </rPh>
    <phoneticPr fontId="4"/>
  </si>
  <si>
    <t>合格者数</t>
    <rPh sb="0" eb="4">
      <t>ゴウカクシャスウ</t>
    </rPh>
    <phoneticPr fontId="4"/>
  </si>
  <si>
    <t>受　験　者</t>
    <rPh sb="0" eb="5">
      <t>ジュケンシャ</t>
    </rPh>
    <phoneticPr fontId="4"/>
  </si>
  <si>
    <t>出　願　者</t>
    <rPh sb="0" eb="5">
      <t>シュツガンシャ</t>
    </rPh>
    <phoneticPr fontId="4"/>
  </si>
  <si>
    <t>第４－17表　准看護師免許交付数，年次別</t>
    <rPh sb="7" eb="8">
      <t>ジュン</t>
    </rPh>
    <rPh sb="8" eb="10">
      <t>カンゴ</t>
    </rPh>
    <rPh sb="10" eb="11">
      <t>シ</t>
    </rPh>
    <rPh sb="11" eb="13">
      <t>メンキョ</t>
    </rPh>
    <rPh sb="13" eb="15">
      <t>コウフ</t>
    </rPh>
    <rPh sb="15" eb="16">
      <t>スウ</t>
    </rPh>
    <rPh sb="17" eb="20">
      <t>ネンジベツ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</si>
</sst>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);[Red]\(0\)"/>
    <numFmt numFmtId="177" formatCode="#,##0.0_ ;[Red]\-#,##0.0\ "/>
    <numFmt numFmtId="178" formatCode="#,##0;\-#,;&quot;－&quot;"/>
    <numFmt numFmtId="179" formatCode="#,##0;\-#;&quot;－&quot;"/>
    <numFmt numFmtId="180" formatCode="#,##0_ ;[Red]\-#,##0\ "/>
    <numFmt numFmtId="181" formatCode="#,##0_);[Red]\(#,##0\)"/>
    <numFmt numFmtId="182" formatCode="#,##0.0_);[Red]\(#,##0.0\)"/>
  </numFmts>
  <fonts count="1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明朝"/>
      <family val="1"/>
      <charset val="128"/>
    </font>
    <font>
      <sz val="12.5"/>
      <name val="ＭＳ 明朝"/>
      <family val="1"/>
      <charset val="128"/>
    </font>
    <font>
      <sz val="15"/>
      <name val="ＭＳ ゴシック"/>
      <family val="3"/>
      <charset val="128"/>
    </font>
    <font>
      <sz val="11.5"/>
      <name val="ＭＳ 明朝"/>
      <family val="1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38" fontId="13" fillId="0" borderId="0" applyFont="0" applyFill="0" applyBorder="0" applyAlignment="0" applyProtection="0"/>
  </cellStyleXfs>
  <cellXfs count="721">
    <xf numFmtId="0" fontId="0" fillId="0" borderId="0" xfId="0"/>
    <xf numFmtId="176" fontId="0" fillId="0" borderId="0" xfId="0" applyNumberFormat="1" applyFont="1" applyFill="1" applyAlignment="1">
      <alignment vertical="center"/>
    </xf>
    <xf numFmtId="177" fontId="0" fillId="0" borderId="1" xfId="1" applyNumberFormat="1" applyFont="1" applyFill="1" applyBorder="1" applyAlignment="1" applyProtection="1">
      <alignment vertical="center"/>
    </xf>
    <xf numFmtId="177" fontId="0" fillId="0" borderId="2" xfId="1" applyNumberFormat="1" applyFont="1" applyFill="1" applyBorder="1" applyAlignment="1" applyProtection="1">
      <alignment vertical="center"/>
    </xf>
    <xf numFmtId="176" fontId="0" fillId="0" borderId="3" xfId="0" quotePrefix="1" applyNumberFormat="1" applyFill="1" applyBorder="1" applyAlignment="1">
      <alignment vertical="center"/>
    </xf>
    <xf numFmtId="177" fontId="0" fillId="0" borderId="4" xfId="1" applyNumberFormat="1" applyFont="1" applyFill="1" applyBorder="1" applyAlignment="1" applyProtection="1">
      <alignment vertical="center"/>
    </xf>
    <xf numFmtId="177" fontId="0" fillId="0" borderId="5" xfId="1" applyNumberFormat="1" applyFont="1" applyFill="1" applyBorder="1" applyAlignment="1" applyProtection="1">
      <alignment vertical="center"/>
    </xf>
    <xf numFmtId="176" fontId="0" fillId="0" borderId="6" xfId="0" quotePrefix="1" applyNumberFormat="1" applyFill="1" applyBorder="1" applyAlignment="1" applyProtection="1">
      <alignment horizontal="left" vertical="center"/>
    </xf>
    <xf numFmtId="176" fontId="0" fillId="0" borderId="6" xfId="0" quotePrefix="1" applyNumberFormat="1" applyFont="1" applyFill="1" applyBorder="1" applyAlignment="1" applyProtection="1">
      <alignment horizontal="left" vertical="center"/>
    </xf>
    <xf numFmtId="176" fontId="0" fillId="0" borderId="7" xfId="0" quotePrefix="1" applyNumberFormat="1" applyFont="1" applyFill="1" applyBorder="1" applyAlignment="1" applyProtection="1">
      <alignment horizontal="left" vertical="center"/>
    </xf>
    <xf numFmtId="176" fontId="0" fillId="0" borderId="7" xfId="0" applyNumberFormat="1" applyFont="1" applyFill="1" applyBorder="1" applyAlignment="1" applyProtection="1">
      <alignment horizontal="left" vertical="center"/>
    </xf>
    <xf numFmtId="176" fontId="0" fillId="0" borderId="7" xfId="0" applyNumberFormat="1" applyFont="1" applyFill="1" applyBorder="1" applyAlignment="1" applyProtection="1">
      <alignment vertical="center"/>
    </xf>
    <xf numFmtId="177" fontId="0" fillId="0" borderId="5" xfId="1" applyNumberFormat="1" applyFont="1" applyFill="1" applyBorder="1" applyAlignment="1" applyProtection="1">
      <alignment horizontal="right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9" xfId="0" applyNumberFormat="1" applyFont="1" applyFill="1" applyBorder="1" applyAlignment="1" applyProtection="1">
      <alignment horizontal="center" vertical="center"/>
    </xf>
    <xf numFmtId="176" fontId="0" fillId="0" borderId="10" xfId="0" applyNumberFormat="1" applyFont="1" applyFill="1" applyBorder="1" applyAlignment="1" applyProtection="1">
      <alignment vertical="center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176" fontId="0" fillId="0" borderId="11" xfId="0" applyNumberFormat="1" applyFont="1" applyFill="1" applyBorder="1" applyAlignment="1" applyProtection="1">
      <alignment horizontal="center" vertical="center"/>
    </xf>
    <xf numFmtId="176" fontId="0" fillId="0" borderId="12" xfId="0" applyNumberFormat="1" applyFont="1" applyFill="1" applyBorder="1" applyAlignment="1" applyProtection="1">
      <alignment horizontal="center" vertical="center"/>
    </xf>
    <xf numFmtId="176" fontId="0" fillId="0" borderId="13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 applyProtection="1">
      <alignment horizontal="left" vertical="center"/>
    </xf>
    <xf numFmtId="176" fontId="0" fillId="0" borderId="0" xfId="0" applyNumberFormat="1" applyFill="1" applyAlignment="1" applyProtection="1">
      <alignment horizontal="left" vertical="center"/>
    </xf>
    <xf numFmtId="176" fontId="0" fillId="0" borderId="0" xfId="0" applyNumberFormat="1" applyFont="1" applyFill="1" applyAlignment="1" applyProtection="1">
      <alignment horizontal="left" vertical="center"/>
    </xf>
    <xf numFmtId="38" fontId="0" fillId="0" borderId="1" xfId="1" applyFont="1" applyFill="1" applyBorder="1" applyAlignment="1" applyProtection="1">
      <alignment vertical="center"/>
    </xf>
    <xf numFmtId="38" fontId="0" fillId="0" borderId="14" xfId="1" applyFont="1" applyFill="1" applyBorder="1" applyAlignment="1" applyProtection="1">
      <alignment vertical="center"/>
    </xf>
    <xf numFmtId="176" fontId="0" fillId="0" borderId="3" xfId="0" quotePrefix="1" applyNumberFormat="1" applyFill="1" applyBorder="1" applyAlignment="1" applyProtection="1">
      <alignment horizontal="left" vertical="center"/>
    </xf>
    <xf numFmtId="38" fontId="0" fillId="0" borderId="4" xfId="1" applyFont="1" applyFill="1" applyBorder="1" applyAlignment="1" applyProtection="1">
      <alignment vertical="center"/>
    </xf>
    <xf numFmtId="38" fontId="0" fillId="0" borderId="15" xfId="1" applyFont="1" applyFill="1" applyBorder="1" applyAlignment="1" applyProtection="1">
      <alignment vertical="center"/>
    </xf>
    <xf numFmtId="38" fontId="0" fillId="0" borderId="5" xfId="1" applyFont="1" applyFill="1" applyBorder="1" applyAlignment="1" applyProtection="1">
      <alignment vertical="center"/>
    </xf>
    <xf numFmtId="38" fontId="0" fillId="0" borderId="5" xfId="1" applyFont="1" applyFill="1" applyBorder="1" applyAlignment="1" applyProtection="1">
      <alignment horizontal="right" vertical="center"/>
    </xf>
    <xf numFmtId="176" fontId="5" fillId="0" borderId="0" xfId="0" applyNumberFormat="1" applyFont="1" applyFill="1" applyAlignment="1" applyProtection="1">
      <alignment horizontal="left" vertical="center"/>
    </xf>
    <xf numFmtId="176" fontId="0" fillId="0" borderId="0" xfId="0" applyNumberForma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37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vertical="center"/>
    </xf>
    <xf numFmtId="37" fontId="0" fillId="0" borderId="14" xfId="0" applyNumberFormat="1" applyFont="1" applyFill="1" applyBorder="1" applyAlignment="1" applyProtection="1">
      <alignment vertical="center"/>
    </xf>
    <xf numFmtId="37" fontId="0" fillId="0" borderId="2" xfId="0" applyNumberFormat="1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horizontal="right" vertical="center"/>
    </xf>
    <xf numFmtId="37" fontId="0" fillId="0" borderId="16" xfId="0" applyNumberFormat="1" applyFont="1" applyFill="1" applyBorder="1" applyAlignment="1" applyProtection="1">
      <alignment vertical="center"/>
    </xf>
    <xf numFmtId="37" fontId="0" fillId="0" borderId="17" xfId="0" applyNumberFormat="1" applyFont="1" applyFill="1" applyBorder="1" applyAlignment="1" applyProtection="1">
      <alignment vertical="center"/>
    </xf>
    <xf numFmtId="0" fontId="0" fillId="0" borderId="3" xfId="0" quotePrefix="1" applyFont="1" applyFill="1" applyBorder="1" applyAlignment="1" applyProtection="1">
      <alignment horizontal="left"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178" fontId="0" fillId="0" borderId="4" xfId="0" applyNumberFormat="1" applyFont="1" applyFill="1" applyBorder="1" applyAlignment="1" applyProtection="1">
      <alignment horizontal="right" vertical="center"/>
    </xf>
    <xf numFmtId="178" fontId="0" fillId="0" borderId="15" xfId="0" applyNumberFormat="1" applyFont="1" applyFill="1" applyBorder="1" applyAlignment="1" applyProtection="1">
      <alignment horizontal="right" vertical="center"/>
    </xf>
    <xf numFmtId="178" fontId="0" fillId="0" borderId="18" xfId="0" applyNumberFormat="1" applyFont="1" applyFill="1" applyBorder="1" applyAlignment="1" applyProtection="1">
      <alignment horizontal="right" vertical="center"/>
    </xf>
    <xf numFmtId="37" fontId="0" fillId="0" borderId="5" xfId="0" applyNumberFormat="1" applyFont="1" applyFill="1" applyBorder="1" applyAlignment="1" applyProtection="1">
      <alignment vertical="center"/>
    </xf>
    <xf numFmtId="0" fontId="0" fillId="0" borderId="7" xfId="0" quotePrefix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horizontal="right" vertical="center"/>
    </xf>
    <xf numFmtId="0" fontId="0" fillId="0" borderId="5" xfId="0" applyFont="1" applyFill="1" applyBorder="1" applyAlignment="1" applyProtection="1">
      <alignment horizontal="right" vertical="center"/>
    </xf>
    <xf numFmtId="37" fontId="0" fillId="0" borderId="19" xfId="0" applyNumberFormat="1" applyFont="1" applyFill="1" applyBorder="1" applyAlignment="1" applyProtection="1">
      <alignment vertical="center"/>
    </xf>
    <xf numFmtId="37" fontId="0" fillId="0" borderId="15" xfId="0" applyNumberFormat="1" applyFont="1" applyFill="1" applyBorder="1" applyAlignment="1" applyProtection="1">
      <alignment vertical="center"/>
    </xf>
    <xf numFmtId="37" fontId="0" fillId="0" borderId="20" xfId="0" applyNumberFormat="1" applyFont="1" applyFill="1" applyBorder="1" applyAlignment="1" applyProtection="1">
      <alignment vertical="center"/>
    </xf>
    <xf numFmtId="0" fontId="0" fillId="0" borderId="7" xfId="0" quotePrefix="1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 wrapText="1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0" fontId="0" fillId="0" borderId="28" xfId="0" applyFont="1" applyFill="1" applyBorder="1" applyAlignment="1" applyProtection="1">
      <alignment vertical="center"/>
    </xf>
    <xf numFmtId="0" fontId="0" fillId="0" borderId="28" xfId="0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0" fillId="0" borderId="19" xfId="0" applyFont="1" applyFill="1" applyBorder="1" applyAlignment="1" applyProtection="1">
      <alignment vertical="center"/>
    </xf>
    <xf numFmtId="37" fontId="0" fillId="0" borderId="5" xfId="0" applyNumberFormat="1" applyFont="1" applyFill="1" applyBorder="1" applyAlignment="1" applyProtection="1">
      <alignment horizontal="right" vertical="center"/>
    </xf>
    <xf numFmtId="37" fontId="0" fillId="0" borderId="6" xfId="0" applyNumberFormat="1" applyFont="1" applyFill="1" applyBorder="1" applyAlignment="1">
      <alignment vertical="center"/>
    </xf>
    <xf numFmtId="0" fontId="0" fillId="0" borderId="7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quotePrefix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37" fontId="0" fillId="0" borderId="29" xfId="0" applyNumberFormat="1" applyFont="1" applyFill="1" applyBorder="1" applyAlignment="1" applyProtection="1">
      <alignment vertical="center"/>
    </xf>
    <xf numFmtId="37" fontId="0" fillId="0" borderId="1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right" vertical="center"/>
    </xf>
    <xf numFmtId="37" fontId="0" fillId="0" borderId="14" xfId="0" applyNumberFormat="1" applyFont="1" applyFill="1" applyBorder="1" applyAlignment="1" applyProtection="1">
      <alignment horizontal="right" vertical="center"/>
    </xf>
    <xf numFmtId="37" fontId="0" fillId="0" borderId="2" xfId="0" applyNumberFormat="1" applyFont="1" applyFill="1" applyBorder="1" applyAlignment="1" applyProtection="1">
      <alignment horizontal="right" vertical="center"/>
    </xf>
    <xf numFmtId="37" fontId="0" fillId="0" borderId="30" xfId="0" applyNumberFormat="1" applyFont="1" applyFill="1" applyBorder="1" applyAlignment="1" applyProtection="1">
      <alignment horizontal="right" vertical="center"/>
    </xf>
    <xf numFmtId="37" fontId="0" fillId="0" borderId="17" xfId="0" applyNumberFormat="1" applyFont="1" applyFill="1" applyBorder="1" applyAlignment="1" applyProtection="1">
      <alignment horizontal="right" vertical="center"/>
    </xf>
    <xf numFmtId="0" fontId="0" fillId="0" borderId="31" xfId="0" quotePrefix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6" xfId="0" quotePrefix="1" applyFill="1" applyBorder="1" applyAlignment="1" applyProtection="1">
      <alignment horizontal="left" vertical="center"/>
    </xf>
    <xf numFmtId="37" fontId="0" fillId="0" borderId="4" xfId="0" applyNumberFormat="1" applyFont="1" applyFill="1" applyBorder="1" applyAlignment="1" applyProtection="1">
      <alignment horizontal="right" vertical="center"/>
    </xf>
    <xf numFmtId="37" fontId="0" fillId="0" borderId="15" xfId="0" applyNumberFormat="1" applyFont="1" applyFill="1" applyBorder="1" applyAlignment="1" applyProtection="1">
      <alignment horizontal="right" vertical="center"/>
    </xf>
    <xf numFmtId="37" fontId="0" fillId="0" borderId="18" xfId="0" applyNumberFormat="1" applyFont="1" applyFill="1" applyBorder="1" applyAlignment="1" applyProtection="1">
      <alignment horizontal="right" vertical="center"/>
    </xf>
    <xf numFmtId="37" fontId="0" fillId="0" borderId="20" xfId="0" applyNumberFormat="1" applyFont="1" applyFill="1" applyBorder="1" applyAlignment="1" applyProtection="1">
      <alignment horizontal="right" vertical="center"/>
    </xf>
    <xf numFmtId="0" fontId="0" fillId="0" borderId="6" xfId="0" quotePrefix="1" applyFont="1" applyFill="1" applyBorder="1" applyAlignment="1" applyProtection="1">
      <alignment horizontal="left" vertical="center"/>
    </xf>
    <xf numFmtId="37" fontId="0" fillId="0" borderId="18" xfId="0" applyNumberFormat="1" applyFont="1" applyFill="1" applyBorder="1" applyAlignment="1" applyProtection="1">
      <alignment vertical="center"/>
    </xf>
    <xf numFmtId="0" fontId="0" fillId="0" borderId="4" xfId="0" applyFont="1" applyFill="1" applyBorder="1" applyAlignment="1" applyProtection="1">
      <alignment horizontal="right" vertical="center"/>
    </xf>
    <xf numFmtId="0" fontId="0" fillId="0" borderId="6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>
      <alignment horizontal="center" vertical="top" wrapText="1"/>
    </xf>
    <xf numFmtId="0" fontId="0" fillId="0" borderId="21" xfId="0" applyFont="1" applyFill="1" applyBorder="1" applyAlignment="1">
      <alignment vertical="center" wrapText="1"/>
    </xf>
    <xf numFmtId="0" fontId="9" fillId="0" borderId="9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>
      <alignment horizontal="center" vertical="top" wrapText="1"/>
    </xf>
    <xf numFmtId="0" fontId="0" fillId="0" borderId="15" xfId="0" applyFont="1" applyFill="1" applyBorder="1" applyAlignment="1">
      <alignment vertical="center" wrapText="1"/>
    </xf>
    <xf numFmtId="0" fontId="9" fillId="0" borderId="5" xfId="0" applyFont="1" applyFill="1" applyBorder="1" applyAlignment="1" applyProtection="1">
      <alignment horizontal="left" vertical="center"/>
    </xf>
    <xf numFmtId="0" fontId="0" fillId="0" borderId="32" xfId="0" applyFont="1" applyFill="1" applyBorder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horizontal="centerContinuous" vertical="center"/>
    </xf>
    <xf numFmtId="0" fontId="9" fillId="0" borderId="9" xfId="0" applyFont="1" applyFill="1" applyBorder="1" applyAlignment="1" applyProtection="1">
      <alignment horizontal="centerContinuous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Continuous" vertical="center"/>
    </xf>
    <xf numFmtId="0" fontId="9" fillId="0" borderId="5" xfId="0" applyFont="1" applyFill="1" applyBorder="1" applyAlignment="1" applyProtection="1">
      <alignment horizontal="centerContinuous" vertical="center"/>
    </xf>
    <xf numFmtId="0" fontId="6" fillId="0" borderId="34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top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Continuous" vertical="center"/>
    </xf>
    <xf numFmtId="37" fontId="0" fillId="0" borderId="28" xfId="0" applyNumberFormat="1" applyFont="1" applyFill="1" applyBorder="1" applyAlignment="1" applyProtection="1">
      <alignment vertical="center"/>
    </xf>
    <xf numFmtId="0" fontId="0" fillId="0" borderId="28" xfId="0" quotePrefix="1" applyFont="1" applyFill="1" applyBorder="1" applyAlignment="1" applyProtection="1">
      <alignment horizontal="left" vertical="center"/>
    </xf>
    <xf numFmtId="0" fontId="9" fillId="0" borderId="34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centerContinuous" vertical="center"/>
    </xf>
    <xf numFmtId="0" fontId="0" fillId="0" borderId="33" xfId="0" applyFill="1" applyBorder="1" applyAlignment="1">
      <alignment horizontal="centerContinuous" vertical="center"/>
    </xf>
    <xf numFmtId="0" fontId="0" fillId="0" borderId="9" xfId="0" applyFont="1" applyFill="1" applyBorder="1" applyAlignment="1" applyProtection="1">
      <alignment horizontal="centerContinuous" vertical="center"/>
    </xf>
    <xf numFmtId="0" fontId="3" fillId="0" borderId="33" xfId="0" applyFont="1" applyFill="1" applyBorder="1" applyAlignment="1" applyProtection="1">
      <alignment horizontal="centerContinuous"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25" xfId="0" applyFill="1" applyBorder="1" applyAlignment="1">
      <alignment vertical="center"/>
    </xf>
    <xf numFmtId="37" fontId="0" fillId="0" borderId="5" xfId="0" applyNumberFormat="1" applyFont="1" applyFill="1" applyBorder="1" applyAlignment="1">
      <alignment vertical="center"/>
    </xf>
    <xf numFmtId="37" fontId="0" fillId="0" borderId="15" xfId="0" applyNumberFormat="1" applyFont="1" applyFill="1" applyBorder="1" applyAlignment="1">
      <alignment vertical="center"/>
    </xf>
    <xf numFmtId="0" fontId="0" fillId="0" borderId="31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vertical="center"/>
    </xf>
    <xf numFmtId="37" fontId="0" fillId="0" borderId="0" xfId="0" applyNumberFormat="1" applyFont="1" applyFill="1" applyBorder="1" applyAlignment="1" applyProtection="1">
      <alignment horizontal="right" vertical="center"/>
    </xf>
    <xf numFmtId="179" fontId="10" fillId="0" borderId="1" xfId="0" applyNumberFormat="1" applyFont="1" applyFill="1" applyBorder="1" applyAlignment="1" applyProtection="1">
      <alignment horizontal="right" vertical="center"/>
    </xf>
    <xf numFmtId="179" fontId="10" fillId="0" borderId="14" xfId="0" applyNumberFormat="1" applyFont="1" applyFill="1" applyBorder="1" applyAlignment="1" applyProtection="1">
      <alignment horizontal="right" vertical="center"/>
    </xf>
    <xf numFmtId="179" fontId="10" fillId="0" borderId="30" xfId="0" applyNumberFormat="1" applyFont="1" applyFill="1" applyBorder="1" applyAlignment="1" applyProtection="1">
      <alignment horizontal="right" vertical="center"/>
    </xf>
    <xf numFmtId="0" fontId="10" fillId="0" borderId="2" xfId="0" applyFont="1" applyFill="1" applyBorder="1" applyAlignment="1" applyProtection="1">
      <alignment horizontal="right" vertical="center"/>
    </xf>
    <xf numFmtId="0" fontId="10" fillId="0" borderId="3" xfId="0" quotePrefix="1" applyFont="1" applyFill="1" applyBorder="1" applyAlignment="1" applyProtection="1">
      <alignment horizontal="center" vertical="center"/>
    </xf>
    <xf numFmtId="179" fontId="10" fillId="0" borderId="4" xfId="0" applyNumberFormat="1" applyFont="1" applyFill="1" applyBorder="1" applyAlignment="1" applyProtection="1">
      <alignment horizontal="right" vertical="center"/>
    </xf>
    <xf numFmtId="179" fontId="10" fillId="0" borderId="15" xfId="0" applyNumberFormat="1" applyFont="1" applyFill="1" applyBorder="1" applyAlignment="1" applyProtection="1">
      <alignment horizontal="right" vertical="center"/>
    </xf>
    <xf numFmtId="179" fontId="10" fillId="0" borderId="18" xfId="0" applyNumberFormat="1" applyFont="1" applyFill="1" applyBorder="1" applyAlignment="1" applyProtection="1">
      <alignment horizontal="right" vertical="center"/>
    </xf>
    <xf numFmtId="0" fontId="10" fillId="0" borderId="5" xfId="0" applyFont="1" applyFill="1" applyBorder="1" applyAlignment="1" applyProtection="1">
      <alignment horizontal="right" vertical="center"/>
    </xf>
    <xf numFmtId="0" fontId="10" fillId="0" borderId="6" xfId="0" quotePrefix="1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34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36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left" vertical="center"/>
    </xf>
    <xf numFmtId="0" fontId="0" fillId="0" borderId="24" xfId="0" applyFont="1" applyFill="1" applyBorder="1" applyAlignment="1" applyProtection="1">
      <alignment horizontal="centerContinuous" vertical="center"/>
    </xf>
    <xf numFmtId="0" fontId="0" fillId="0" borderId="25" xfId="0" applyFont="1" applyFill="1" applyBorder="1" applyAlignment="1" applyProtection="1">
      <alignment horizontal="centerContinuous" vertical="center"/>
    </xf>
    <xf numFmtId="0" fontId="0" fillId="0" borderId="37" xfId="0" applyFont="1" applyFill="1" applyBorder="1" applyAlignment="1" applyProtection="1">
      <alignment horizontal="centerContinuous" vertical="center"/>
    </xf>
    <xf numFmtId="0" fontId="10" fillId="0" borderId="0" xfId="0" applyFont="1" applyFill="1" applyBorder="1" applyAlignment="1" applyProtection="1">
      <alignment horizontal="right" vertical="center"/>
    </xf>
    <xf numFmtId="37" fontId="10" fillId="0" borderId="0" xfId="0" applyNumberFormat="1" applyFont="1" applyFill="1" applyBorder="1" applyAlignment="1" applyProtection="1">
      <alignment vertical="center"/>
    </xf>
    <xf numFmtId="37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37" fontId="10" fillId="0" borderId="28" xfId="0" applyNumberFormat="1" applyFont="1" applyFill="1" applyBorder="1" applyAlignment="1" applyProtection="1">
      <alignment vertical="center"/>
    </xf>
    <xf numFmtId="0" fontId="10" fillId="0" borderId="28" xfId="0" quotePrefix="1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right" vertical="center"/>
    </xf>
    <xf numFmtId="37" fontId="10" fillId="0" borderId="2" xfId="0" applyNumberFormat="1" applyFont="1" applyFill="1" applyBorder="1" applyAlignment="1" applyProtection="1">
      <alignment vertical="center"/>
    </xf>
    <xf numFmtId="37" fontId="10" fillId="0" borderId="16" xfId="0" applyNumberFormat="1" applyFont="1" applyFill="1" applyBorder="1" applyAlignment="1" applyProtection="1">
      <alignment horizontal="right" vertical="center"/>
    </xf>
    <xf numFmtId="0" fontId="10" fillId="0" borderId="2" xfId="0" applyFont="1" applyFill="1" applyBorder="1" applyAlignment="1" applyProtection="1">
      <alignment vertical="center"/>
    </xf>
    <xf numFmtId="37" fontId="10" fillId="0" borderId="2" xfId="0" applyNumberFormat="1" applyFont="1" applyFill="1" applyBorder="1" applyAlignment="1" applyProtection="1">
      <alignment horizontal="right" vertical="center"/>
    </xf>
    <xf numFmtId="37" fontId="10" fillId="0" borderId="16" xfId="0" applyNumberFormat="1" applyFont="1" applyFill="1" applyBorder="1" applyAlignment="1" applyProtection="1">
      <alignment vertical="center"/>
    </xf>
    <xf numFmtId="0" fontId="10" fillId="0" borderId="7" xfId="0" quotePrefix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right" vertical="center"/>
    </xf>
    <xf numFmtId="37" fontId="10" fillId="0" borderId="5" xfId="0" applyNumberFormat="1" applyFont="1" applyFill="1" applyBorder="1" applyAlignment="1" applyProtection="1">
      <alignment vertical="center"/>
    </xf>
    <xf numFmtId="37" fontId="10" fillId="0" borderId="19" xfId="0" applyNumberFormat="1" applyFont="1" applyFill="1" applyBorder="1" applyAlignment="1" applyProtection="1">
      <alignment horizontal="right" vertical="center"/>
    </xf>
    <xf numFmtId="0" fontId="10" fillId="0" borderId="5" xfId="0" applyFont="1" applyFill="1" applyBorder="1" applyAlignment="1" applyProtection="1">
      <alignment vertical="center"/>
    </xf>
    <xf numFmtId="37" fontId="10" fillId="0" borderId="5" xfId="0" applyNumberFormat="1" applyFont="1" applyFill="1" applyBorder="1" applyAlignment="1" applyProtection="1">
      <alignment horizontal="right" vertical="center"/>
    </xf>
    <xf numFmtId="37" fontId="10" fillId="0" borderId="19" xfId="0" applyNumberFormat="1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vertical="center"/>
    </xf>
    <xf numFmtId="0" fontId="10" fillId="0" borderId="19" xfId="0" applyFont="1" applyFill="1" applyBorder="1" applyAlignment="1" applyProtection="1">
      <alignment vertical="center"/>
    </xf>
    <xf numFmtId="0" fontId="10" fillId="0" borderId="19" xfId="0" applyFont="1" applyFill="1" applyBorder="1" applyAlignment="1" applyProtection="1">
      <alignment horizontal="right" vertical="center"/>
    </xf>
    <xf numFmtId="0" fontId="0" fillId="0" borderId="22" xfId="0" applyFont="1" applyFill="1" applyBorder="1" applyAlignment="1" applyProtection="1">
      <alignment vertical="center"/>
    </xf>
    <xf numFmtId="0" fontId="0" fillId="0" borderId="38" xfId="0" applyFont="1" applyFill="1" applyBorder="1" applyAlignment="1">
      <alignment vertical="center"/>
    </xf>
    <xf numFmtId="0" fontId="6" fillId="0" borderId="33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40" xfId="0" applyFont="1" applyFill="1" applyBorder="1" applyAlignment="1" applyProtection="1">
      <alignment horizontal="right" vertical="center"/>
    </xf>
    <xf numFmtId="0" fontId="10" fillId="0" borderId="14" xfId="0" applyFont="1" applyFill="1" applyBorder="1" applyAlignment="1" applyProtection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0" fontId="10" fillId="0" borderId="30" xfId="0" applyFont="1" applyFill="1" applyBorder="1" applyAlignment="1" applyProtection="1">
      <alignment horizontal="right" vertical="center"/>
    </xf>
    <xf numFmtId="37" fontId="10" fillId="0" borderId="2" xfId="0" applyNumberFormat="1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18" xfId="0" applyFont="1" applyFill="1" applyBorder="1" applyAlignment="1" applyProtection="1">
      <alignment horizontal="right" vertical="center"/>
    </xf>
    <xf numFmtId="37" fontId="10" fillId="0" borderId="5" xfId="0" applyNumberFormat="1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distributed" wrapText="1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distributed" wrapText="1"/>
    </xf>
    <xf numFmtId="0" fontId="0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 applyProtection="1">
      <alignment horizontal="centerContinuous" vertical="center"/>
    </xf>
    <xf numFmtId="0" fontId="0" fillId="0" borderId="7" xfId="0" applyFont="1" applyFill="1" applyBorder="1" applyAlignment="1" applyProtection="1">
      <alignment horizontal="centerContinuous" vertical="center"/>
    </xf>
    <xf numFmtId="0" fontId="0" fillId="0" borderId="34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distributed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right" vertical="center"/>
    </xf>
    <xf numFmtId="37" fontId="10" fillId="0" borderId="40" xfId="0" applyNumberFormat="1" applyFont="1" applyFill="1" applyBorder="1" applyAlignment="1" applyProtection="1">
      <alignment vertical="center"/>
    </xf>
    <xf numFmtId="0" fontId="10" fillId="0" borderId="28" xfId="0" applyFont="1" applyFill="1" applyBorder="1" applyAlignment="1" applyProtection="1">
      <alignment vertical="center"/>
    </xf>
    <xf numFmtId="0" fontId="10" fillId="0" borderId="28" xfId="0" applyFont="1" applyFill="1" applyBorder="1" applyAlignment="1" applyProtection="1">
      <alignment horizontal="right" vertical="center"/>
    </xf>
    <xf numFmtId="37" fontId="10" fillId="0" borderId="15" xfId="0" applyNumberFormat="1" applyFont="1" applyFill="1" applyBorder="1" applyAlignment="1" applyProtection="1">
      <alignment vertical="center"/>
    </xf>
    <xf numFmtId="37" fontId="10" fillId="0" borderId="41" xfId="0" applyNumberFormat="1" applyFont="1" applyFill="1" applyBorder="1" applyAlignment="1" applyProtection="1">
      <alignment horizontal="center" vertical="center"/>
    </xf>
    <xf numFmtId="37" fontId="10" fillId="0" borderId="0" xfId="0" applyNumberFormat="1" applyFont="1" applyFill="1" applyBorder="1" applyAlignment="1" applyProtection="1">
      <alignment horizontal="center" vertical="center"/>
    </xf>
    <xf numFmtId="37" fontId="10" fillId="0" borderId="5" xfId="0" applyNumberFormat="1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 applyProtection="1">
      <alignment vertical="center"/>
    </xf>
    <xf numFmtId="37" fontId="10" fillId="0" borderId="0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42" xfId="0" applyFont="1" applyFill="1" applyBorder="1" applyAlignment="1" applyProtection="1">
      <alignment horizontal="center" vertical="center"/>
    </xf>
    <xf numFmtId="0" fontId="10" fillId="0" borderId="43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vertical="center"/>
    </xf>
    <xf numFmtId="0" fontId="0" fillId="0" borderId="38" xfId="0" applyFont="1" applyFill="1" applyBorder="1" applyAlignment="1">
      <alignment horizontal="centerContinuous" vertical="center"/>
    </xf>
    <xf numFmtId="0" fontId="6" fillId="0" borderId="33" xfId="0" applyFont="1" applyFill="1" applyBorder="1" applyAlignment="1" applyProtection="1">
      <alignment horizontal="centerContinuous" vertical="center"/>
    </xf>
    <xf numFmtId="0" fontId="0" fillId="0" borderId="22" xfId="0" applyFont="1" applyFill="1" applyBorder="1" applyAlignment="1" applyProtection="1">
      <alignment horizontal="centerContinuous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37" fontId="0" fillId="0" borderId="0" xfId="0" applyNumberFormat="1" applyFont="1" applyFill="1" applyAlignment="1" applyProtection="1">
      <alignment vertical="center"/>
    </xf>
    <xf numFmtId="38" fontId="10" fillId="0" borderId="1" xfId="1" applyFont="1" applyFill="1" applyBorder="1" applyAlignment="1" applyProtection="1">
      <alignment horizontal="right" vertical="center"/>
    </xf>
    <xf numFmtId="38" fontId="10" fillId="0" borderId="14" xfId="1" applyFont="1" applyFill="1" applyBorder="1" applyAlignment="1" applyProtection="1">
      <alignment horizontal="right" vertical="center"/>
    </xf>
    <xf numFmtId="38" fontId="10" fillId="0" borderId="44" xfId="1" applyFont="1" applyFill="1" applyBorder="1" applyAlignment="1" applyProtection="1">
      <alignment horizontal="right" vertical="center"/>
    </xf>
    <xf numFmtId="38" fontId="10" fillId="0" borderId="17" xfId="1" applyFont="1" applyFill="1" applyBorder="1" applyAlignment="1" applyProtection="1">
      <alignment vertical="center"/>
    </xf>
    <xf numFmtId="38" fontId="10" fillId="0" borderId="4" xfId="1" applyFont="1" applyFill="1" applyBorder="1" applyAlignment="1" applyProtection="1">
      <alignment horizontal="right" vertical="center"/>
    </xf>
    <xf numFmtId="38" fontId="10" fillId="0" borderId="15" xfId="1" applyFont="1" applyFill="1" applyBorder="1" applyAlignment="1" applyProtection="1">
      <alignment horizontal="right" vertical="center"/>
    </xf>
    <xf numFmtId="38" fontId="10" fillId="0" borderId="41" xfId="1" applyFont="1" applyFill="1" applyBorder="1" applyAlignment="1" applyProtection="1">
      <alignment horizontal="right" vertical="center"/>
    </xf>
    <xf numFmtId="38" fontId="10" fillId="0" borderId="20" xfId="1" applyFont="1" applyFill="1" applyBorder="1" applyAlignment="1" applyProtection="1">
      <alignment vertical="center"/>
    </xf>
    <xf numFmtId="38" fontId="10" fillId="0" borderId="34" xfId="1" applyFont="1" applyFill="1" applyBorder="1" applyAlignment="1" applyProtection="1">
      <alignment horizontal="right" vertical="center"/>
    </xf>
    <xf numFmtId="38" fontId="10" fillId="0" borderId="23" xfId="1" applyFont="1" applyFill="1" applyBorder="1" applyAlignment="1" applyProtection="1">
      <alignment horizontal="right" vertical="center"/>
    </xf>
    <xf numFmtId="38" fontId="10" fillId="0" borderId="42" xfId="1" applyFont="1" applyFill="1" applyBorder="1" applyAlignment="1" applyProtection="1">
      <alignment horizontal="right" vertical="center"/>
    </xf>
    <xf numFmtId="38" fontId="10" fillId="0" borderId="45" xfId="1" applyFont="1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/>
    </xf>
    <xf numFmtId="37" fontId="10" fillId="0" borderId="29" xfId="0" applyNumberFormat="1" applyFont="1" applyFill="1" applyBorder="1" applyAlignment="1" applyProtection="1">
      <alignment vertical="center"/>
    </xf>
    <xf numFmtId="37" fontId="10" fillId="0" borderId="40" xfId="0" applyNumberFormat="1" applyFont="1" applyFill="1" applyBorder="1" applyAlignment="1" applyProtection="1">
      <alignment horizontal="right" vertical="center"/>
    </xf>
    <xf numFmtId="0" fontId="10" fillId="0" borderId="40" xfId="0" quotePrefix="1" applyFont="1" applyFill="1" applyBorder="1" applyAlignment="1" applyProtection="1">
      <alignment horizontal="left" vertical="center"/>
    </xf>
    <xf numFmtId="37" fontId="10" fillId="0" borderId="1" xfId="0" applyNumberFormat="1" applyFont="1" applyFill="1" applyBorder="1" applyAlignment="1" applyProtection="1">
      <alignment vertical="center"/>
    </xf>
    <xf numFmtId="37" fontId="10" fillId="0" borderId="4" xfId="0" applyNumberFormat="1" applyFont="1" applyFill="1" applyBorder="1" applyAlignment="1" applyProtection="1">
      <alignment vertical="center"/>
    </xf>
    <xf numFmtId="37" fontId="10" fillId="0" borderId="4" xfId="0" applyNumberFormat="1" applyFont="1" applyFill="1" applyBorder="1" applyAlignment="1" applyProtection="1">
      <alignment horizontal="right" vertical="center"/>
    </xf>
    <xf numFmtId="38" fontId="10" fillId="0" borderId="0" xfId="1" applyFont="1" applyFill="1" applyBorder="1" applyAlignment="1" applyProtection="1">
      <alignment horizontal="right" vertical="center"/>
    </xf>
    <xf numFmtId="38" fontId="10" fillId="0" borderId="30" xfId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vertical="center"/>
    </xf>
    <xf numFmtId="38" fontId="10" fillId="0" borderId="18" xfId="1" applyFont="1" applyFill="1" applyBorder="1" applyAlignment="1" applyProtection="1">
      <alignment horizontal="right" vertical="center"/>
    </xf>
    <xf numFmtId="38" fontId="10" fillId="0" borderId="5" xfId="1" applyFont="1" applyFill="1" applyBorder="1" applyAlignment="1" applyProtection="1">
      <alignment vertical="center"/>
    </xf>
    <xf numFmtId="38" fontId="10" fillId="0" borderId="46" xfId="1" applyFont="1" applyFill="1" applyBorder="1" applyAlignment="1" applyProtection="1">
      <alignment horizontal="right" vertical="center"/>
    </xf>
    <xf numFmtId="38" fontId="10" fillId="0" borderId="43" xfId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Continuous" vertical="center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37" fontId="10" fillId="0" borderId="1" xfId="0" applyNumberFormat="1" applyFont="1" applyFill="1" applyBorder="1" applyAlignment="1" applyProtection="1">
      <alignment horizontal="right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47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0" fontId="0" fillId="0" borderId="3" xfId="0" quotePrefix="1" applyFill="1" applyBorder="1" applyAlignment="1" applyProtection="1">
      <alignment horizontal="center" vertical="center"/>
    </xf>
    <xf numFmtId="0" fontId="0" fillId="0" borderId="48" xfId="0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6" xfId="0" quotePrefix="1" applyFill="1" applyBorder="1" applyAlignment="1" applyProtection="1">
      <alignment horizontal="center" vertical="center"/>
    </xf>
    <xf numFmtId="0" fontId="0" fillId="0" borderId="7" xfId="0" quotePrefix="1" applyFill="1" applyBorder="1" applyAlignment="1" applyProtection="1">
      <alignment horizontal="center" vertical="center"/>
    </xf>
    <xf numFmtId="0" fontId="0" fillId="0" borderId="7" xfId="0" quotePrefix="1" applyFont="1" applyFill="1" applyBorder="1" applyAlignment="1" applyProtection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Continuous" vertical="center"/>
    </xf>
    <xf numFmtId="0" fontId="0" fillId="0" borderId="43" xfId="0" applyFont="1" applyFill="1" applyBorder="1" applyAlignment="1" applyProtection="1">
      <alignment horizontal="centerContinuous" vertical="center"/>
    </xf>
    <xf numFmtId="0" fontId="0" fillId="0" borderId="42" xfId="0" applyFill="1" applyBorder="1" applyAlignment="1">
      <alignment horizontal="centerContinuous" vertical="center"/>
    </xf>
    <xf numFmtId="0" fontId="0" fillId="0" borderId="53" xfId="0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 applyProtection="1">
      <alignment horizontal="left" vertical="center"/>
    </xf>
    <xf numFmtId="180" fontId="0" fillId="0" borderId="1" xfId="1" applyNumberFormat="1" applyFont="1" applyFill="1" applyBorder="1" applyAlignment="1">
      <alignment horizontal="right" vertical="center"/>
    </xf>
    <xf numFmtId="180" fontId="0" fillId="0" borderId="14" xfId="1" applyNumberFormat="1" applyFont="1" applyFill="1" applyBorder="1" applyAlignment="1">
      <alignment horizontal="right" vertical="center"/>
    </xf>
    <xf numFmtId="180" fontId="0" fillId="0" borderId="30" xfId="1" applyNumberFormat="1" applyFont="1" applyFill="1" applyBorder="1" applyAlignment="1">
      <alignment horizontal="right" vertical="center"/>
    </xf>
    <xf numFmtId="181" fontId="0" fillId="0" borderId="2" xfId="0" applyNumberFormat="1" applyFont="1" applyFill="1" applyBorder="1" applyAlignment="1" applyProtection="1">
      <alignment horizontal="right" vertical="center"/>
    </xf>
    <xf numFmtId="180" fontId="0" fillId="0" borderId="4" xfId="1" applyNumberFormat="1" applyFont="1" applyFill="1" applyBorder="1" applyAlignment="1">
      <alignment horizontal="right" vertical="center"/>
    </xf>
    <xf numFmtId="180" fontId="0" fillId="0" borderId="15" xfId="1" applyNumberFormat="1" applyFont="1" applyFill="1" applyBorder="1" applyAlignment="1">
      <alignment horizontal="right" vertical="center"/>
    </xf>
    <xf numFmtId="180" fontId="0" fillId="0" borderId="18" xfId="1" applyNumberFormat="1" applyFont="1" applyFill="1" applyBorder="1" applyAlignment="1">
      <alignment horizontal="right" vertical="center"/>
    </xf>
    <xf numFmtId="181" fontId="0" fillId="0" borderId="5" xfId="0" applyNumberFormat="1" applyFont="1" applyFill="1" applyBorder="1" applyAlignment="1" applyProtection="1">
      <alignment horizontal="right" vertical="center"/>
    </xf>
    <xf numFmtId="181" fontId="0" fillId="0" borderId="4" xfId="0" applyNumberFormat="1" applyFont="1" applyFill="1" applyBorder="1" applyAlignment="1" applyProtection="1">
      <alignment horizontal="right" vertical="center"/>
    </xf>
    <xf numFmtId="181" fontId="0" fillId="0" borderId="15" xfId="0" applyNumberFormat="1" applyFont="1" applyFill="1" applyBorder="1" applyAlignment="1" applyProtection="1">
      <alignment horizontal="right" vertical="center"/>
    </xf>
    <xf numFmtId="181" fontId="0" fillId="0" borderId="19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horizontal="left" vertical="center"/>
    </xf>
    <xf numFmtId="179" fontId="0" fillId="0" borderId="1" xfId="0" applyNumberFormat="1" applyFont="1" applyFill="1" applyBorder="1" applyAlignment="1" applyProtection="1">
      <alignment horizontal="right" vertical="center"/>
    </xf>
    <xf numFmtId="179" fontId="0" fillId="0" borderId="2" xfId="0" applyNumberFormat="1" applyFont="1" applyFill="1" applyBorder="1" applyAlignment="1" applyProtection="1">
      <alignment horizontal="right" vertical="center"/>
    </xf>
    <xf numFmtId="179" fontId="0" fillId="0" borderId="30" xfId="0" applyNumberFormat="1" applyFont="1" applyBorder="1" applyAlignment="1" applyProtection="1">
      <alignment horizontal="right" vertical="center"/>
    </xf>
    <xf numFmtId="37" fontId="0" fillId="0" borderId="2" xfId="0" applyNumberFormat="1" applyFont="1" applyBorder="1" applyAlignment="1" applyProtection="1">
      <alignment horizontal="right" vertical="center"/>
    </xf>
    <xf numFmtId="0" fontId="0" fillId="0" borderId="44" xfId="0" applyFont="1" applyBorder="1" applyAlignment="1" applyProtection="1">
      <alignment horizontal="distributed" vertical="center"/>
    </xf>
    <xf numFmtId="0" fontId="0" fillId="0" borderId="31" xfId="0" applyFont="1" applyBorder="1" applyAlignment="1">
      <alignment horizontal="center" vertical="center"/>
    </xf>
    <xf numFmtId="179" fontId="0" fillId="0" borderId="4" xfId="0" applyNumberFormat="1" applyFont="1" applyFill="1" applyBorder="1" applyAlignment="1" applyProtection="1">
      <alignment horizontal="right" vertical="center"/>
    </xf>
    <xf numFmtId="179" fontId="0" fillId="0" borderId="5" xfId="0" applyNumberFormat="1" applyFont="1" applyFill="1" applyBorder="1" applyAlignment="1" applyProtection="1">
      <alignment horizontal="right" vertical="center"/>
    </xf>
    <xf numFmtId="179" fontId="0" fillId="0" borderId="18" xfId="0" applyNumberFormat="1" applyFont="1" applyBorder="1" applyAlignment="1" applyProtection="1">
      <alignment horizontal="right" vertical="center"/>
    </xf>
    <xf numFmtId="37" fontId="0" fillId="0" borderId="5" xfId="0" applyNumberFormat="1" applyFont="1" applyBorder="1" applyAlignment="1" applyProtection="1">
      <alignment horizontal="right" vertical="center"/>
    </xf>
    <xf numFmtId="0" fontId="0" fillId="0" borderId="41" xfId="0" applyBorder="1" applyAlignment="1" applyProtection="1">
      <alignment horizontal="distributed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9" fontId="0" fillId="0" borderId="5" xfId="0" applyNumberFormat="1" applyFont="1" applyBorder="1" applyAlignment="1" applyProtection="1">
      <alignment horizontal="right" vertical="center"/>
    </xf>
    <xf numFmtId="0" fontId="0" fillId="0" borderId="4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Border="1" applyAlignment="1" applyProtection="1">
      <alignment horizontal="distributed"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 applyProtection="1">
      <alignment horizontal="distributed" vertical="center"/>
    </xf>
    <xf numFmtId="37" fontId="0" fillId="0" borderId="0" xfId="0" applyNumberFormat="1" applyFont="1" applyBorder="1" applyAlignment="1" applyProtection="1">
      <alignment horizontal="right" vertical="center"/>
    </xf>
    <xf numFmtId="37" fontId="0" fillId="0" borderId="48" xfId="0" applyNumberFormat="1" applyFont="1" applyFill="1" applyBorder="1" applyAlignment="1" applyProtection="1">
      <alignment horizontal="right" vertical="center"/>
    </xf>
    <xf numFmtId="37" fontId="0" fillId="0" borderId="18" xfId="0" applyNumberFormat="1" applyFont="1" applyBorder="1" applyAlignment="1" applyProtection="1">
      <alignment horizontal="right" vertical="center"/>
    </xf>
    <xf numFmtId="179" fontId="0" fillId="0" borderId="4" xfId="0" applyNumberFormat="1" applyFont="1" applyBorder="1" applyAlignment="1" applyProtection="1">
      <alignment horizontal="right" vertical="center"/>
    </xf>
    <xf numFmtId="179" fontId="0" fillId="0" borderId="15" xfId="0" applyNumberFormat="1" applyFont="1" applyBorder="1" applyAlignment="1" applyProtection="1">
      <alignment horizontal="right" vertical="center"/>
    </xf>
    <xf numFmtId="0" fontId="0" fillId="0" borderId="41" xfId="0" applyFont="1" applyFill="1" applyBorder="1" applyAlignment="1" applyProtection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0" fontId="0" fillId="0" borderId="7" xfId="0" applyFont="1" applyFill="1" applyBorder="1" applyAlignment="1" applyProtection="1">
      <alignment horizontal="distributed" vertical="center"/>
    </xf>
    <xf numFmtId="179" fontId="0" fillId="0" borderId="48" xfId="0" applyNumberFormat="1" applyFont="1" applyFill="1" applyBorder="1" applyAlignment="1" applyProtection="1">
      <alignment horizontal="right" vertical="center"/>
    </xf>
    <xf numFmtId="179" fontId="0" fillId="0" borderId="15" xfId="0" applyNumberFormat="1" applyFont="1" applyFill="1" applyBorder="1" applyAlignment="1" applyProtection="1">
      <alignment horizontal="right" vertical="center"/>
    </xf>
    <xf numFmtId="0" fontId="0" fillId="0" borderId="41" xfId="0" applyFill="1" applyBorder="1" applyAlignment="1" applyProtection="1">
      <alignment horizontal="distributed" vertical="center"/>
    </xf>
    <xf numFmtId="0" fontId="0" fillId="0" borderId="41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7" fillId="0" borderId="41" xfId="0" applyFont="1" applyFill="1" applyBorder="1" applyAlignment="1" applyProtection="1">
      <alignment horizontal="distributed" vertical="center"/>
    </xf>
    <xf numFmtId="0" fontId="7" fillId="0" borderId="7" xfId="0" applyFont="1" applyFill="1" applyBorder="1" applyAlignment="1" applyProtection="1">
      <alignment horizontal="distributed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37" fontId="0" fillId="0" borderId="34" xfId="0" applyNumberFormat="1" applyFont="1" applyFill="1" applyBorder="1" applyAlignment="1" applyProtection="1">
      <alignment horizontal="right" vertical="center"/>
    </xf>
    <xf numFmtId="37" fontId="0" fillId="0" borderId="43" xfId="0" applyNumberFormat="1" applyFont="1" applyFill="1" applyBorder="1" applyAlignment="1" applyProtection="1">
      <alignment horizontal="right" vertical="center"/>
    </xf>
    <xf numFmtId="37" fontId="0" fillId="0" borderId="53" xfId="0" applyNumberFormat="1" applyFont="1" applyBorder="1" applyAlignment="1" applyProtection="1">
      <alignment horizontal="right" vertical="center"/>
    </xf>
    <xf numFmtId="0" fontId="0" fillId="0" borderId="42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0" fillId="0" borderId="9" xfId="0" applyFont="1" applyBorder="1" applyAlignment="1">
      <alignment horizontal="left" vertical="distributed" wrapText="1"/>
    </xf>
    <xf numFmtId="0" fontId="0" fillId="0" borderId="21" xfId="0" applyFont="1" applyBorder="1" applyAlignment="1">
      <alignment horizontal="left" vertical="distributed" wrapText="1"/>
    </xf>
    <xf numFmtId="0" fontId="0" fillId="0" borderId="9" xfId="0" applyFont="1" applyBorder="1" applyAlignment="1" applyProtection="1">
      <alignment horizontal="center" vertical="distributed" wrapText="1"/>
    </xf>
    <xf numFmtId="0" fontId="0" fillId="0" borderId="22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left" vertical="distributed" wrapText="1"/>
    </xf>
    <xf numFmtId="0" fontId="0" fillId="0" borderId="15" xfId="0" applyFont="1" applyBorder="1" applyAlignment="1">
      <alignment horizontal="left" vertical="distributed" wrapText="1"/>
    </xf>
    <xf numFmtId="0" fontId="0" fillId="0" borderId="5" xfId="0" applyFont="1" applyBorder="1" applyAlignment="1" applyProtection="1">
      <alignment horizontal="center" vertical="distributed" wrapText="1"/>
    </xf>
    <xf numFmtId="0" fontId="0" fillId="0" borderId="19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horizontal="left" vertical="distributed" wrapText="1"/>
    </xf>
    <xf numFmtId="0" fontId="0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distributed" wrapText="1"/>
    </xf>
    <xf numFmtId="0" fontId="0" fillId="0" borderId="12" xfId="0" applyFont="1" applyBorder="1" applyAlignment="1" applyProtection="1">
      <alignment horizontal="center" vertical="distributed" wrapText="1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6" xfId="0" applyFont="1" applyBorder="1" applyAlignment="1" applyProtection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11" fillId="0" borderId="0" xfId="0" applyFont="1" applyAlignment="1" applyProtection="1">
      <alignment horizontal="left" vertical="center"/>
    </xf>
    <xf numFmtId="0" fontId="0" fillId="0" borderId="0" xfId="0" applyAlignment="1">
      <alignment vertical="center"/>
    </xf>
    <xf numFmtId="179" fontId="0" fillId="0" borderId="1" xfId="1" applyNumberFormat="1" applyFont="1" applyBorder="1" applyAlignment="1" applyProtection="1">
      <alignment horizontal="right" vertical="center"/>
    </xf>
    <xf numFmtId="179" fontId="0" fillId="0" borderId="14" xfId="1" applyNumberFormat="1" applyFont="1" applyBorder="1" applyAlignment="1" applyProtection="1">
      <alignment horizontal="right" vertical="center"/>
    </xf>
    <xf numFmtId="179" fontId="0" fillId="0" borderId="0" xfId="1" applyNumberFormat="1" applyFont="1" applyBorder="1" applyAlignment="1" applyProtection="1">
      <alignment horizontal="right" vertical="center"/>
    </xf>
    <xf numFmtId="179" fontId="0" fillId="0" borderId="30" xfId="1" applyNumberFormat="1" applyFont="1" applyBorder="1" applyAlignment="1" applyProtection="1">
      <alignment horizontal="right" vertical="center"/>
    </xf>
    <xf numFmtId="179" fontId="0" fillId="0" borderId="17" xfId="1" applyNumberFormat="1" applyFont="1" applyBorder="1" applyAlignment="1" applyProtection="1">
      <alignment horizontal="right" vertical="center"/>
    </xf>
    <xf numFmtId="179" fontId="0" fillId="0" borderId="4" xfId="1" applyNumberFormat="1" applyFont="1" applyBorder="1" applyAlignment="1" applyProtection="1">
      <alignment horizontal="right" vertical="center"/>
    </xf>
    <xf numFmtId="179" fontId="0" fillId="0" borderId="15" xfId="1" applyNumberFormat="1" applyFont="1" applyBorder="1" applyAlignment="1" applyProtection="1">
      <alignment horizontal="right" vertical="center"/>
    </xf>
    <xf numFmtId="179" fontId="0" fillId="0" borderId="18" xfId="1" applyNumberFormat="1" applyFont="1" applyBorder="1" applyAlignment="1" applyProtection="1">
      <alignment horizontal="right" vertical="center"/>
    </xf>
    <xf numFmtId="179" fontId="0" fillId="0" borderId="5" xfId="1" applyNumberFormat="1" applyFont="1" applyBorder="1" applyAlignment="1" applyProtection="1">
      <alignment horizontal="right" vertical="center"/>
    </xf>
    <xf numFmtId="0" fontId="0" fillId="0" borderId="41" xfId="0" applyFont="1" applyBorder="1" applyAlignment="1">
      <alignment horizontal="distributed" vertical="center"/>
    </xf>
    <xf numFmtId="0" fontId="0" fillId="0" borderId="41" xfId="0" applyFont="1" applyBorder="1" applyAlignment="1" applyProtection="1">
      <alignment horizontal="distributed" vertical="center"/>
    </xf>
    <xf numFmtId="0" fontId="0" fillId="0" borderId="4" xfId="0" applyFont="1" applyBorder="1" applyAlignment="1">
      <alignment horizontal="right" vertical="center"/>
    </xf>
    <xf numFmtId="0" fontId="0" fillId="0" borderId="15" xfId="0" applyFont="1" applyBorder="1" applyAlignment="1">
      <alignment horizontal="right" vertical="center"/>
    </xf>
    <xf numFmtId="0" fontId="0" fillId="0" borderId="1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5" xfId="0" applyFont="1" applyFill="1" applyBorder="1" applyAlignment="1" applyProtection="1">
      <alignment horizontal="distributed" vertical="center"/>
    </xf>
    <xf numFmtId="0" fontId="0" fillId="0" borderId="6" xfId="0" applyFill="1" applyBorder="1" applyAlignment="1" applyProtection="1">
      <alignment horizontal="distributed" vertical="center"/>
    </xf>
    <xf numFmtId="0" fontId="0" fillId="0" borderId="6" xfId="0" applyFont="1" applyFill="1" applyBorder="1" applyAlignment="1" applyProtection="1">
      <alignment horizontal="distributed" vertical="center"/>
    </xf>
    <xf numFmtId="0" fontId="0" fillId="0" borderId="41" xfId="0" applyFont="1" applyFill="1" applyBorder="1" applyAlignment="1" applyProtection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0" fontId="0" fillId="0" borderId="15" xfId="0" applyFill="1" applyBorder="1" applyAlignment="1" applyProtection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7" fillId="0" borderId="15" xfId="0" applyFont="1" applyFill="1" applyBorder="1" applyAlignment="1" applyProtection="1">
      <alignment horizontal="distributed" vertical="center"/>
    </xf>
    <xf numFmtId="0" fontId="7" fillId="0" borderId="6" xfId="0" applyFont="1" applyFill="1" applyBorder="1" applyAlignment="1" applyProtection="1">
      <alignment horizontal="distributed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0" fillId="0" borderId="34" xfId="1" applyNumberFormat="1" applyFont="1" applyFill="1" applyBorder="1" applyAlignment="1" applyProtection="1">
      <alignment horizontal="right" vertical="center"/>
    </xf>
    <xf numFmtId="179" fontId="0" fillId="0" borderId="43" xfId="1" applyNumberFormat="1" applyFont="1" applyFill="1" applyBorder="1" applyAlignment="1" applyProtection="1">
      <alignment horizontal="right" vertical="center"/>
    </xf>
    <xf numFmtId="179" fontId="0" fillId="0" borderId="41" xfId="1" applyNumberFormat="1" applyFont="1" applyFill="1" applyBorder="1" applyAlignment="1" applyProtection="1">
      <alignment horizontal="right" vertical="center"/>
    </xf>
    <xf numFmtId="179" fontId="0" fillId="0" borderId="5" xfId="1" applyNumberFormat="1" applyFont="1" applyFill="1" applyBorder="1" applyAlignment="1" applyProtection="1">
      <alignment horizontal="right" vertical="center"/>
    </xf>
    <xf numFmtId="179" fontId="0" fillId="0" borderId="23" xfId="1" applyNumberFormat="1" applyFont="1" applyFill="1" applyBorder="1" applyAlignment="1" applyProtection="1">
      <alignment horizontal="right" vertical="center"/>
    </xf>
    <xf numFmtId="179" fontId="0" fillId="0" borderId="46" xfId="1" applyNumberFormat="1" applyFont="1" applyFill="1" applyBorder="1" applyAlignment="1" applyProtection="1">
      <alignment horizontal="right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7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15" xfId="0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vertical="center"/>
    </xf>
    <xf numFmtId="0" fontId="0" fillId="0" borderId="26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58" xfId="0" applyFont="1" applyBorder="1" applyAlignment="1" applyProtection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 applyProtection="1">
      <alignment horizontal="centerContinuous" vertical="center"/>
    </xf>
    <xf numFmtId="178" fontId="0" fillId="0" borderId="0" xfId="0" applyNumberFormat="1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horizontal="right" vertical="center"/>
    </xf>
    <xf numFmtId="178" fontId="0" fillId="0" borderId="14" xfId="0" applyNumberFormat="1" applyFont="1" applyBorder="1" applyAlignment="1" applyProtection="1">
      <alignment horizontal="right" vertical="center"/>
    </xf>
    <xf numFmtId="178" fontId="0" fillId="0" borderId="30" xfId="0" applyNumberFormat="1" applyFont="1" applyBorder="1" applyAlignment="1" applyProtection="1">
      <alignment horizontal="right" vertical="center"/>
    </xf>
    <xf numFmtId="178" fontId="0" fillId="0" borderId="17" xfId="0" applyNumberFormat="1" applyFont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right" vertical="center"/>
    </xf>
    <xf numFmtId="178" fontId="0" fillId="0" borderId="15" xfId="0" applyNumberFormat="1" applyFont="1" applyBorder="1" applyAlignment="1" applyProtection="1">
      <alignment horizontal="right" vertical="center"/>
    </xf>
    <xf numFmtId="178" fontId="0" fillId="0" borderId="18" xfId="0" applyNumberFormat="1" applyFont="1" applyBorder="1" applyAlignment="1" applyProtection="1">
      <alignment horizontal="right" vertical="center"/>
    </xf>
    <xf numFmtId="178" fontId="0" fillId="0" borderId="5" xfId="0" applyNumberFormat="1" applyFont="1" applyBorder="1" applyAlignment="1" applyProtection="1">
      <alignment horizontal="right" vertical="center"/>
    </xf>
    <xf numFmtId="178" fontId="0" fillId="0" borderId="48" xfId="0" applyNumberFormat="1" applyFont="1" applyFill="1" applyBorder="1" applyAlignment="1" applyProtection="1">
      <alignment horizontal="right" vertical="center"/>
    </xf>
    <xf numFmtId="178" fontId="0" fillId="0" borderId="48" xfId="0" applyNumberFormat="1" applyFont="1" applyBorder="1" applyAlignment="1" applyProtection="1">
      <alignment horizontal="right" vertical="center"/>
    </xf>
    <xf numFmtId="178" fontId="0" fillId="0" borderId="34" xfId="0" applyNumberFormat="1" applyFont="1" applyBorder="1" applyAlignment="1" applyProtection="1">
      <alignment horizontal="right" vertical="center"/>
    </xf>
    <xf numFmtId="178" fontId="0" fillId="0" borderId="23" xfId="0" applyNumberFormat="1" applyFont="1" applyBorder="1" applyAlignment="1" applyProtection="1">
      <alignment horizontal="right" vertical="center"/>
    </xf>
    <xf numFmtId="178" fontId="0" fillId="0" borderId="46" xfId="0" applyNumberFormat="1" applyFont="1" applyBorder="1" applyAlignment="1" applyProtection="1">
      <alignment horizontal="right" vertical="center"/>
    </xf>
    <xf numFmtId="0" fontId="6" fillId="0" borderId="9" xfId="0" applyFont="1" applyFill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55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41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4" xfId="0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horizontal="left" vertical="distributed" wrapText="1"/>
    </xf>
    <xf numFmtId="0" fontId="0" fillId="0" borderId="26" xfId="0" applyFont="1" applyFill="1" applyBorder="1" applyAlignment="1" applyProtection="1">
      <alignment horizontal="left" vertical="distributed" wrapText="1"/>
    </xf>
    <xf numFmtId="0" fontId="0" fillId="0" borderId="27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vertical="center"/>
    </xf>
    <xf numFmtId="0" fontId="0" fillId="0" borderId="0" xfId="0" applyFill="1" applyAlignment="1">
      <alignment horizontal="right" vertical="center"/>
    </xf>
    <xf numFmtId="0" fontId="8" fillId="0" borderId="0" xfId="0" applyFont="1" applyAlignment="1" applyProtection="1">
      <alignment horizontal="left" vertical="center"/>
    </xf>
    <xf numFmtId="37" fontId="0" fillId="0" borderId="0" xfId="0" applyNumberFormat="1" applyFont="1" applyAlignment="1" applyProtection="1">
      <alignment vertical="center"/>
    </xf>
    <xf numFmtId="179" fontId="0" fillId="0" borderId="0" xfId="0" applyNumberFormat="1" applyFont="1" applyBorder="1" applyAlignment="1" applyProtection="1">
      <alignment horizontal="right" vertical="center"/>
    </xf>
    <xf numFmtId="179" fontId="0" fillId="0" borderId="1" xfId="0" applyNumberFormat="1" applyFont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horizontal="right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 vertical="center"/>
    </xf>
    <xf numFmtId="0" fontId="12" fillId="0" borderId="55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41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40" xfId="0" applyFont="1" applyBorder="1" applyAlignment="1" applyProtection="1">
      <alignment horizontal="center" vertical="center"/>
    </xf>
    <xf numFmtId="0" fontId="12" fillId="0" borderId="5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37" fontId="0" fillId="0" borderId="0" xfId="0" applyNumberFormat="1" applyFont="1" applyFill="1" applyAlignment="1" applyProtection="1">
      <alignment horizontal="right" vertical="center"/>
    </xf>
    <xf numFmtId="37" fontId="0" fillId="0" borderId="0" xfId="0" applyNumberFormat="1" applyFont="1" applyAlignment="1" applyProtection="1">
      <alignment horizontal="right" vertical="center"/>
    </xf>
    <xf numFmtId="37" fontId="0" fillId="0" borderId="0" xfId="0" applyNumberFormat="1" applyFont="1" applyBorder="1" applyAlignment="1" applyProtection="1">
      <alignment vertical="center"/>
    </xf>
    <xf numFmtId="179" fontId="0" fillId="0" borderId="0" xfId="0" applyNumberFormat="1" applyFont="1" applyBorder="1" applyAlignment="1" applyProtection="1">
      <alignment vertical="center"/>
    </xf>
    <xf numFmtId="179" fontId="0" fillId="0" borderId="41" xfId="0" applyNumberFormat="1" applyFont="1" applyBorder="1" applyAlignment="1" applyProtection="1">
      <alignment horizontal="right" vertical="center"/>
    </xf>
    <xf numFmtId="179" fontId="0" fillId="0" borderId="14" xfId="0" applyNumberFormat="1" applyFont="1" applyBorder="1" applyAlignment="1" applyProtection="1">
      <alignment horizontal="right" vertical="center"/>
    </xf>
    <xf numFmtId="179" fontId="0" fillId="0" borderId="5" xfId="0" applyNumberFormat="1" applyFill="1" applyBorder="1" applyAlignment="1" applyProtection="1">
      <alignment horizontal="right" vertical="center"/>
    </xf>
    <xf numFmtId="0" fontId="0" fillId="0" borderId="34" xfId="0" applyBorder="1" applyAlignment="1">
      <alignment vertical="center"/>
    </xf>
    <xf numFmtId="0" fontId="0" fillId="0" borderId="23" xfId="0" applyBorder="1" applyAlignment="1">
      <alignment vertical="center"/>
    </xf>
    <xf numFmtId="179" fontId="0" fillId="0" borderId="23" xfId="0" applyNumberFormat="1" applyFont="1" applyBorder="1" applyAlignment="1" applyProtection="1">
      <alignment horizontal="right" vertical="center"/>
    </xf>
    <xf numFmtId="179" fontId="0" fillId="0" borderId="46" xfId="0" applyNumberFormat="1" applyFont="1" applyBorder="1" applyAlignment="1" applyProtection="1">
      <alignment horizontal="right" vertical="center"/>
    </xf>
    <xf numFmtId="0" fontId="0" fillId="0" borderId="38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48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36" xfId="0" applyFont="1" applyFill="1" applyBorder="1" applyAlignment="1" applyProtection="1">
      <alignment horizontal="center" vertical="center"/>
    </xf>
    <xf numFmtId="0" fontId="0" fillId="0" borderId="59" xfId="0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179" fontId="0" fillId="0" borderId="14" xfId="0" applyNumberFormat="1" applyFont="1" applyFill="1" applyBorder="1" applyAlignment="1" applyProtection="1">
      <alignment horizontal="right" vertical="center"/>
    </xf>
    <xf numFmtId="0" fontId="3" fillId="0" borderId="44" xfId="0" applyFont="1" applyFill="1" applyBorder="1" applyAlignment="1" applyProtection="1">
      <alignment horizontal="distributed" vertical="center"/>
    </xf>
    <xf numFmtId="0" fontId="0" fillId="0" borderId="31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center" vertical="center"/>
    </xf>
    <xf numFmtId="0" fontId="6" fillId="0" borderId="41" xfId="0" applyFont="1" applyFill="1" applyBorder="1" applyAlignment="1" applyProtection="1">
      <alignment horizontal="distributed" vertical="center"/>
    </xf>
    <xf numFmtId="0" fontId="0" fillId="0" borderId="41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179" fontId="0" fillId="0" borderId="4" xfId="0" applyNumberFormat="1" applyFont="1" applyFill="1" applyBorder="1" applyAlignment="1" applyProtection="1">
      <alignment vertical="center"/>
    </xf>
    <xf numFmtId="179" fontId="0" fillId="0" borderId="5" xfId="0" applyNumberFormat="1" applyFont="1" applyFill="1" applyBorder="1" applyAlignment="1" applyProtection="1">
      <alignment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distributed" vertical="center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54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/>
    </xf>
    <xf numFmtId="0" fontId="12" fillId="0" borderId="55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41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26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0" fillId="0" borderId="0" xfId="0" applyFont="1" applyFill="1" applyAlignment="1"/>
    <xf numFmtId="0" fontId="0" fillId="0" borderId="0" xfId="0" applyFont="1" applyFill="1" applyAlignment="1" applyProtection="1"/>
    <xf numFmtId="0" fontId="3" fillId="0" borderId="0" xfId="0" applyFont="1" applyFill="1" applyAlignment="1" applyProtection="1">
      <alignment horizontal="left"/>
    </xf>
    <xf numFmtId="0" fontId="0" fillId="0" borderId="0" xfId="0" applyFill="1" applyAlignment="1"/>
    <xf numFmtId="38" fontId="0" fillId="0" borderId="0" xfId="2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179" fontId="0" fillId="0" borderId="0" xfId="0" applyNumberFormat="1" applyFill="1" applyAlignment="1"/>
    <xf numFmtId="179" fontId="0" fillId="0" borderId="61" xfId="0" applyNumberFormat="1" applyFill="1" applyBorder="1" applyAlignment="1">
      <alignment horizontal="right" vertical="center"/>
    </xf>
    <xf numFmtId="179" fontId="0" fillId="0" borderId="62" xfId="0" applyNumberFormat="1" applyFill="1" applyBorder="1" applyAlignment="1">
      <alignment horizontal="right" vertical="center"/>
    </xf>
    <xf numFmtId="179" fontId="0" fillId="0" borderId="62" xfId="2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0" fontId="0" fillId="0" borderId="6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179" fontId="0" fillId="0" borderId="34" xfId="0" applyNumberFormat="1" applyFill="1" applyBorder="1" applyAlignment="1">
      <alignment horizontal="right" vertical="center"/>
    </xf>
    <xf numFmtId="179" fontId="0" fillId="0" borderId="23" xfId="0" applyNumberFormat="1" applyFill="1" applyBorder="1" applyAlignment="1">
      <alignment horizontal="right" vertical="center"/>
    </xf>
    <xf numFmtId="179" fontId="0" fillId="0" borderId="21" xfId="0" applyNumberFormat="1" applyFont="1" applyFill="1" applyBorder="1" applyAlignment="1">
      <alignment vertical="center"/>
    </xf>
    <xf numFmtId="179" fontId="0" fillId="0" borderId="23" xfId="2" applyNumberFormat="1" applyFont="1" applyFill="1" applyBorder="1" applyAlignment="1">
      <alignment horizontal="right" vertical="center"/>
    </xf>
    <xf numFmtId="179" fontId="0" fillId="0" borderId="50" xfId="2" applyNumberFormat="1" applyFont="1" applyFill="1" applyBorder="1" applyAlignment="1">
      <alignment horizontal="right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179" fontId="0" fillId="0" borderId="49" xfId="0" applyNumberFormat="1" applyFill="1" applyBorder="1" applyAlignment="1">
      <alignment horizontal="right" vertical="center"/>
    </xf>
    <xf numFmtId="179" fontId="0" fillId="0" borderId="50" xfId="0" applyNumberFormat="1" applyFill="1" applyBorder="1" applyAlignment="1">
      <alignment horizontal="right" vertical="center"/>
    </xf>
    <xf numFmtId="0" fontId="0" fillId="0" borderId="35" xfId="0" applyFill="1" applyBorder="1" applyAlignment="1">
      <alignment horizontal="distributed" vertical="center"/>
    </xf>
    <xf numFmtId="0" fontId="0" fillId="0" borderId="36" xfId="0" applyFill="1" applyBorder="1" applyAlignment="1">
      <alignment horizontal="distributed" vertical="center"/>
    </xf>
    <xf numFmtId="0" fontId="0" fillId="0" borderId="6" xfId="0" applyFill="1" applyBorder="1" applyAlignment="1">
      <alignment horizontal="center" vertical="center"/>
    </xf>
    <xf numFmtId="179" fontId="0" fillId="0" borderId="49" xfId="2" applyNumberFormat="1" applyFont="1" applyFill="1" applyBorder="1" applyAlignment="1">
      <alignment horizontal="right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 textRotation="255"/>
    </xf>
    <xf numFmtId="0" fontId="0" fillId="0" borderId="67" xfId="0" applyFill="1" applyBorder="1" applyAlignment="1">
      <alignment horizontal="center" vertical="center"/>
    </xf>
    <xf numFmtId="179" fontId="0" fillId="0" borderId="8" xfId="0" applyNumberFormat="1" applyFill="1" applyBorder="1" applyAlignment="1">
      <alignment horizontal="right" vertical="center"/>
    </xf>
    <xf numFmtId="179" fontId="0" fillId="0" borderId="21" xfId="0" applyNumberFormat="1" applyFill="1" applyBorder="1" applyAlignment="1">
      <alignment horizontal="right" vertical="center"/>
    </xf>
    <xf numFmtId="179" fontId="0" fillId="0" borderId="21" xfId="0" applyNumberFormat="1" applyFont="1" applyFill="1" applyBorder="1" applyAlignment="1">
      <alignment horizontal="right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67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50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55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4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3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 wrapText="1"/>
    </xf>
    <xf numFmtId="0" fontId="0" fillId="0" borderId="68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69" xfId="0" applyFont="1" applyFill="1" applyBorder="1" applyAlignment="1">
      <alignment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56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0" xfId="0" applyFill="1" applyAlignment="1">
      <alignment horizontal="right"/>
    </xf>
    <xf numFmtId="0" fontId="5" fillId="0" borderId="0" xfId="0" applyFont="1" applyFill="1" applyAlignment="1" applyProtection="1">
      <alignment horizontal="left"/>
    </xf>
    <xf numFmtId="0" fontId="0" fillId="0" borderId="0" xfId="0" applyFont="1" applyFill="1" applyBorder="1" applyAlignment="1"/>
    <xf numFmtId="0" fontId="16" fillId="0" borderId="0" xfId="0" applyFont="1" applyFill="1" applyAlignment="1" applyProtection="1"/>
    <xf numFmtId="0" fontId="15" fillId="0" borderId="47" xfId="0" applyFont="1" applyFill="1" applyBorder="1" applyAlignment="1">
      <alignment horizontal="right" vertical="center"/>
    </xf>
    <xf numFmtId="38" fontId="15" fillId="0" borderId="2" xfId="2" applyFont="1" applyFill="1" applyBorder="1" applyAlignment="1">
      <alignment horizontal="right" vertical="center"/>
    </xf>
    <xf numFmtId="0" fontId="15" fillId="0" borderId="63" xfId="0" applyFont="1" applyFill="1" applyBorder="1" applyAlignment="1">
      <alignment horizontal="right" vertical="center"/>
    </xf>
    <xf numFmtId="38" fontId="15" fillId="0" borderId="70" xfId="2" applyFont="1" applyFill="1" applyBorder="1" applyAlignment="1">
      <alignment horizontal="right" vertical="center"/>
    </xf>
    <xf numFmtId="38" fontId="15" fillId="0" borderId="63" xfId="2" applyFont="1" applyFill="1" applyBorder="1" applyAlignment="1">
      <alignment horizontal="right" vertical="center"/>
    </xf>
    <xf numFmtId="38" fontId="15" fillId="0" borderId="62" xfId="2" applyFont="1" applyFill="1" applyBorder="1" applyAlignment="1">
      <alignment horizontal="right" vertical="center"/>
    </xf>
    <xf numFmtId="0" fontId="15" fillId="0" borderId="71" xfId="0" applyFont="1" applyFill="1" applyBorder="1" applyAlignment="1">
      <alignment horizontal="right" vertical="center"/>
    </xf>
    <xf numFmtId="38" fontId="15" fillId="0" borderId="59" xfId="2" applyFont="1" applyFill="1" applyBorder="1" applyAlignment="1">
      <alignment horizontal="right" vertical="center"/>
    </xf>
    <xf numFmtId="0" fontId="15" fillId="0" borderId="35" xfId="0" applyFont="1" applyFill="1" applyBorder="1" applyAlignment="1">
      <alignment horizontal="right" vertical="center"/>
    </xf>
    <xf numFmtId="38" fontId="15" fillId="0" borderId="35" xfId="2" applyFont="1" applyFill="1" applyBorder="1" applyAlignment="1">
      <alignment horizontal="right" vertical="center"/>
    </xf>
    <xf numFmtId="38" fontId="15" fillId="0" borderId="50" xfId="2" applyFont="1" applyFill="1" applyBorder="1" applyAlignment="1">
      <alignment horizontal="right" vertical="center"/>
    </xf>
    <xf numFmtId="0" fontId="15" fillId="0" borderId="36" xfId="0" applyFont="1" applyFill="1" applyBorder="1" applyAlignment="1">
      <alignment horizontal="right" vertical="center"/>
    </xf>
    <xf numFmtId="0" fontId="7" fillId="0" borderId="59" xfId="0" applyFont="1" applyFill="1" applyBorder="1" applyAlignment="1">
      <alignment horizontal="center" vertical="center"/>
    </xf>
    <xf numFmtId="38" fontId="15" fillId="0" borderId="71" xfId="2" applyFont="1" applyFill="1" applyBorder="1" applyAlignment="1">
      <alignment horizontal="right" vertical="center"/>
    </xf>
    <xf numFmtId="0" fontId="0" fillId="0" borderId="3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60" xfId="0" applyFill="1" applyBorder="1" applyAlignment="1"/>
    <xf numFmtId="0" fontId="0" fillId="0" borderId="25" xfId="0" applyFill="1" applyBorder="1" applyAlignment="1"/>
    <xf numFmtId="0" fontId="0" fillId="0" borderId="73" xfId="0" applyFill="1" applyBorder="1" applyAlignment="1"/>
    <xf numFmtId="0" fontId="0" fillId="0" borderId="47" xfId="0" applyFill="1" applyBorder="1" applyAlignment="1">
      <alignment horizontal="right"/>
    </xf>
    <xf numFmtId="181" fontId="0" fillId="0" borderId="29" xfId="0" applyNumberFormat="1" applyFont="1" applyFill="1" applyBorder="1" applyAlignment="1" applyProtection="1">
      <alignment horizontal="right"/>
    </xf>
    <xf numFmtId="182" fontId="0" fillId="0" borderId="44" xfId="0" applyNumberFormat="1" applyFill="1" applyBorder="1" applyAlignment="1"/>
    <xf numFmtId="182" fontId="0" fillId="0" borderId="2" xfId="0" applyNumberFormat="1" applyFont="1" applyFill="1" applyBorder="1" applyAlignment="1" applyProtection="1"/>
    <xf numFmtId="0" fontId="0" fillId="0" borderId="44" xfId="0" applyFill="1" applyBorder="1" applyAlignment="1"/>
    <xf numFmtId="181" fontId="0" fillId="0" borderId="2" xfId="0" applyNumberFormat="1" applyFont="1" applyFill="1" applyBorder="1" applyAlignment="1" applyProtection="1"/>
    <xf numFmtId="0" fontId="0" fillId="0" borderId="29" xfId="0" applyFill="1" applyBorder="1" applyAlignment="1">
      <alignment horizontal="distributed"/>
    </xf>
    <xf numFmtId="49" fontId="6" fillId="0" borderId="31" xfId="0" applyNumberFormat="1" applyFont="1" applyFill="1" applyBorder="1" applyAlignment="1" applyProtection="1">
      <alignment horizontal="distributed"/>
    </xf>
    <xf numFmtId="181" fontId="0" fillId="0" borderId="48" xfId="0" applyNumberFormat="1" applyFont="1" applyFill="1" applyBorder="1" applyAlignment="1" applyProtection="1"/>
    <xf numFmtId="181" fontId="0" fillId="0" borderId="5" xfId="0" applyNumberFormat="1" applyFont="1" applyFill="1" applyBorder="1" applyAlignment="1" applyProtection="1"/>
    <xf numFmtId="182" fontId="0" fillId="0" borderId="41" xfId="0" applyNumberFormat="1" applyFont="1" applyFill="1" applyBorder="1" applyAlignment="1" applyProtection="1"/>
    <xf numFmtId="182" fontId="0" fillId="0" borderId="5" xfId="0" applyNumberFormat="1" applyFont="1" applyFill="1" applyBorder="1" applyAlignment="1" applyProtection="1"/>
    <xf numFmtId="181" fontId="0" fillId="0" borderId="41" xfId="0" applyNumberFormat="1" applyFont="1" applyFill="1" applyBorder="1" applyAlignment="1" applyProtection="1"/>
    <xf numFmtId="176" fontId="0" fillId="0" borderId="41" xfId="0" applyNumberFormat="1" applyFill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176" fontId="0" fillId="0" borderId="41" xfId="0" applyNumberFormat="1" applyFill="1" applyBorder="1" applyAlignment="1"/>
    <xf numFmtId="176" fontId="0" fillId="0" borderId="5" xfId="0" applyNumberFormat="1" applyFill="1" applyBorder="1" applyAlignment="1"/>
    <xf numFmtId="0" fontId="0" fillId="0" borderId="5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6" fillId="0" borderId="6" xfId="0" applyNumberFormat="1" applyFont="1" applyFill="1" applyBorder="1" applyAlignment="1" applyProtection="1">
      <alignment horizontal="center"/>
    </xf>
    <xf numFmtId="0" fontId="0" fillId="0" borderId="4" xfId="0" applyFill="1" applyBorder="1" applyAlignment="1">
      <alignment horizontal="right"/>
    </xf>
    <xf numFmtId="181" fontId="0" fillId="0" borderId="41" xfId="0" applyNumberFormat="1" applyFont="1" applyFill="1" applyBorder="1" applyAlignment="1" applyProtection="1">
      <alignment horizontal="right"/>
    </xf>
    <xf numFmtId="182" fontId="0" fillId="0" borderId="15" xfId="0" applyNumberFormat="1" applyFill="1" applyBorder="1" applyAlignment="1"/>
    <xf numFmtId="182" fontId="0" fillId="0" borderId="15" xfId="0" applyNumberFormat="1" applyFont="1" applyFill="1" applyBorder="1" applyAlignment="1" applyProtection="1"/>
    <xf numFmtId="0" fontId="0" fillId="0" borderId="15" xfId="0" applyFill="1" applyBorder="1" applyAlignment="1"/>
    <xf numFmtId="181" fontId="0" fillId="0" borderId="15" xfId="0" applyNumberFormat="1" applyFont="1" applyFill="1" applyBorder="1" applyAlignment="1" applyProtection="1"/>
    <xf numFmtId="181" fontId="0" fillId="0" borderId="15" xfId="0" applyNumberFormat="1" applyFont="1" applyFill="1" applyBorder="1" applyAlignment="1" applyProtection="1">
      <alignment horizontal="right"/>
    </xf>
    <xf numFmtId="0" fontId="0" fillId="0" borderId="48" xfId="0" applyFill="1" applyBorder="1" applyAlignment="1">
      <alignment horizontal="right"/>
    </xf>
    <xf numFmtId="181" fontId="0" fillId="0" borderId="5" xfId="0" applyNumberFormat="1" applyFont="1" applyFill="1" applyBorder="1" applyAlignment="1" applyProtection="1">
      <alignment horizontal="right"/>
    </xf>
    <xf numFmtId="182" fontId="0" fillId="0" borderId="41" xfId="0" applyNumberFormat="1" applyFill="1" applyBorder="1" applyAlignment="1"/>
    <xf numFmtId="0" fontId="0" fillId="0" borderId="41" xfId="0" applyFill="1" applyBorder="1" applyAlignment="1"/>
    <xf numFmtId="0" fontId="0" fillId="0" borderId="4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6" fillId="0" borderId="7" xfId="0" applyNumberFormat="1" applyFont="1" applyFill="1" applyBorder="1" applyAlignment="1" applyProtection="1">
      <alignment horizontal="center"/>
    </xf>
    <xf numFmtId="181" fontId="0" fillId="0" borderId="48" xfId="0" applyNumberFormat="1" applyFont="1" applyFill="1" applyBorder="1" applyAlignment="1" applyProtection="1">
      <alignment horizontal="right"/>
    </xf>
    <xf numFmtId="49" fontId="6" fillId="0" borderId="41" xfId="0" applyNumberFormat="1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>
      <alignment horizontal="center"/>
    </xf>
    <xf numFmtId="0" fontId="0" fillId="0" borderId="48" xfId="0" applyFill="1" applyBorder="1" applyAlignment="1"/>
    <xf numFmtId="181" fontId="0" fillId="0" borderId="48" xfId="0" applyNumberFormat="1" applyFill="1" applyBorder="1" applyAlignment="1"/>
    <xf numFmtId="181" fontId="0" fillId="0" borderId="41" xfId="0" applyNumberFormat="1" applyFill="1" applyBorder="1" applyAlignment="1"/>
    <xf numFmtId="0" fontId="0" fillId="0" borderId="42" xfId="0" applyFill="1" applyBorder="1" applyAlignment="1">
      <alignment horizontal="center"/>
    </xf>
    <xf numFmtId="0" fontId="0" fillId="0" borderId="74" xfId="0" applyFill="1" applyBorder="1" applyAlignment="1">
      <alignment horizontal="center"/>
    </xf>
    <xf numFmtId="0" fontId="6" fillId="0" borderId="54" xfId="0" applyFont="1" applyFill="1" applyBorder="1" applyAlignment="1" applyProtection="1">
      <alignment horizont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0" fillId="0" borderId="55" xfId="0" applyFill="1" applyBorder="1" applyAlignment="1"/>
    <xf numFmtId="0" fontId="0" fillId="0" borderId="33" xfId="0" applyFill="1" applyBorder="1" applyAlignment="1"/>
    <xf numFmtId="0" fontId="0" fillId="0" borderId="10" xfId="0" applyFill="1" applyBorder="1" applyAlignment="1"/>
    <xf numFmtId="0" fontId="6" fillId="0" borderId="3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0" fillId="0" borderId="56" xfId="0" applyFill="1" applyBorder="1" applyAlignment="1"/>
    <xf numFmtId="0" fontId="0" fillId="0" borderId="40" xfId="0" applyFont="1" applyFill="1" applyBorder="1" applyAlignment="1" applyProtection="1"/>
    <xf numFmtId="0" fontId="0" fillId="0" borderId="13" xfId="0" applyFont="1" applyFill="1" applyBorder="1" applyAlignment="1" applyProtection="1"/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left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8</xdr:row>
      <xdr:rowOff>66675</xdr:rowOff>
    </xdr:from>
    <xdr:to>
      <xdr:col>8</xdr:col>
      <xdr:colOff>466725</xdr:colOff>
      <xdr:row>8</xdr:row>
      <xdr:rowOff>142875</xdr:rowOff>
    </xdr:to>
    <xdr:sp macro="" textlink="">
      <xdr:nvSpPr>
        <xdr:cNvPr id="2" name="AutoShape 1"/>
        <xdr:cNvSpPr>
          <a:spLocks/>
        </xdr:cNvSpPr>
      </xdr:nvSpPr>
      <xdr:spPr bwMode="auto">
        <a:xfrm rot="5400000">
          <a:off x="6353175" y="1076325"/>
          <a:ext cx="76200" cy="952500"/>
        </a:xfrm>
        <a:prstGeom prst="rightBrace">
          <a:avLst>
            <a:gd name="adj1" fmla="val 9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342900</xdr:colOff>
      <xdr:row>17</xdr:row>
      <xdr:rowOff>85725</xdr:rowOff>
    </xdr:from>
    <xdr:to>
      <xdr:col>9</xdr:col>
      <xdr:colOff>485775</xdr:colOff>
      <xdr:row>17</xdr:row>
      <xdr:rowOff>200025</xdr:rowOff>
    </xdr:to>
    <xdr:sp macro="" textlink="">
      <xdr:nvSpPr>
        <xdr:cNvPr id="3" name="AutoShape 2"/>
        <xdr:cNvSpPr>
          <a:spLocks/>
        </xdr:cNvSpPr>
      </xdr:nvSpPr>
      <xdr:spPr bwMode="auto">
        <a:xfrm rot="5390283">
          <a:off x="6767513" y="2338387"/>
          <a:ext cx="95250" cy="1743075"/>
        </a:xfrm>
        <a:prstGeom prst="rightBrace">
          <a:avLst>
            <a:gd name="adj1" fmla="val 11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127"/>
  <sheetViews>
    <sheetView showGridLines="0" view="pageBreakPreview" zoomScale="85" zoomScaleNormal="10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43" sqref="M43:M44"/>
    </sheetView>
  </sheetViews>
  <sheetFormatPr defaultColWidth="10.625" defaultRowHeight="21.6" customHeight="1"/>
  <cols>
    <col min="1" max="1" width="2.625" style="1" customWidth="1"/>
    <col min="2" max="2" width="17" style="1" customWidth="1"/>
    <col min="3" max="7" width="8.375" style="1" customWidth="1"/>
    <col min="8" max="8" width="9.25" style="1" customWidth="1"/>
    <col min="9" max="14" width="8.375" style="1" customWidth="1"/>
    <col min="15" max="15" width="9.625" style="1" bestFit="1" customWidth="1"/>
    <col min="16" max="16" width="2.625" style="1" customWidth="1"/>
    <col min="17" max="16384" width="10.625" style="1"/>
  </cols>
  <sheetData>
    <row r="1" spans="1:15" ht="18" customHeight="1">
      <c r="A1" s="33"/>
      <c r="B1" s="32" t="s">
        <v>93</v>
      </c>
    </row>
    <row r="2" spans="1:15" ht="18" customHeight="1" thickBot="1">
      <c r="B2" s="22" t="s">
        <v>92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1.6" customHeight="1">
      <c r="B3" s="20"/>
      <c r="C3" s="19"/>
      <c r="D3" s="19" t="s">
        <v>70</v>
      </c>
      <c r="E3" s="19"/>
      <c r="F3" s="19"/>
      <c r="G3" s="19"/>
      <c r="H3" s="19"/>
      <c r="I3" s="19" t="s">
        <v>69</v>
      </c>
      <c r="J3" s="19" t="s">
        <v>68</v>
      </c>
      <c r="K3" s="19" t="s">
        <v>68</v>
      </c>
      <c r="L3" s="19" t="s">
        <v>67</v>
      </c>
      <c r="M3" s="19"/>
      <c r="N3" s="19" t="s">
        <v>66</v>
      </c>
      <c r="O3" s="18" t="s">
        <v>65</v>
      </c>
    </row>
    <row r="4" spans="1:15" ht="21.6" customHeight="1">
      <c r="B4" s="11"/>
      <c r="C4" s="17" t="s">
        <v>63</v>
      </c>
      <c r="D4" s="17"/>
      <c r="E4" s="17" t="s">
        <v>62</v>
      </c>
      <c r="F4" s="17" t="s">
        <v>91</v>
      </c>
      <c r="G4" s="17" t="s">
        <v>90</v>
      </c>
      <c r="H4" s="17" t="s">
        <v>89</v>
      </c>
      <c r="I4" s="17"/>
      <c r="J4" s="17"/>
      <c r="K4" s="17"/>
      <c r="L4" s="17" t="s">
        <v>58</v>
      </c>
      <c r="M4" s="17" t="s">
        <v>57</v>
      </c>
      <c r="N4" s="17"/>
      <c r="O4" s="16"/>
    </row>
    <row r="5" spans="1:15" ht="21.6" customHeight="1">
      <c r="B5" s="15"/>
      <c r="C5" s="14"/>
      <c r="D5" s="14" t="s">
        <v>56</v>
      </c>
      <c r="E5" s="14"/>
      <c r="F5" s="14"/>
      <c r="G5" s="14"/>
      <c r="H5" s="14"/>
      <c r="I5" s="14" t="s">
        <v>55</v>
      </c>
      <c r="J5" s="14" t="s">
        <v>54</v>
      </c>
      <c r="K5" s="14" t="s">
        <v>53</v>
      </c>
      <c r="L5" s="14" t="s">
        <v>52</v>
      </c>
      <c r="M5" s="14"/>
      <c r="N5" s="14" t="s">
        <v>88</v>
      </c>
      <c r="O5" s="13" t="s">
        <v>50</v>
      </c>
    </row>
    <row r="6" spans="1:15" ht="21" customHeight="1">
      <c r="B6" s="10" t="s">
        <v>49</v>
      </c>
      <c r="C6" s="30">
        <v>1950</v>
      </c>
      <c r="D6" s="30">
        <v>675</v>
      </c>
      <c r="E6" s="30">
        <v>669</v>
      </c>
      <c r="F6" s="30">
        <v>220</v>
      </c>
      <c r="G6" s="30">
        <v>1017</v>
      </c>
      <c r="H6" s="30">
        <v>1991</v>
      </c>
      <c r="I6" s="31" t="s">
        <v>45</v>
      </c>
      <c r="J6" s="30">
        <v>5</v>
      </c>
      <c r="K6" s="31" t="s">
        <v>47</v>
      </c>
      <c r="L6" s="30">
        <v>386</v>
      </c>
      <c r="M6" s="30">
        <v>38</v>
      </c>
      <c r="N6" s="30">
        <v>42</v>
      </c>
      <c r="O6" s="28">
        <v>199</v>
      </c>
    </row>
    <row r="7" spans="1:15" ht="21" customHeight="1">
      <c r="B7" s="10" t="s">
        <v>87</v>
      </c>
      <c r="C7" s="30">
        <v>1966</v>
      </c>
      <c r="D7" s="30">
        <v>663</v>
      </c>
      <c r="E7" s="30">
        <v>671</v>
      </c>
      <c r="F7" s="30">
        <v>261</v>
      </c>
      <c r="G7" s="30">
        <v>1030</v>
      </c>
      <c r="H7" s="30">
        <v>2202</v>
      </c>
      <c r="I7" s="30">
        <v>74</v>
      </c>
      <c r="J7" s="30">
        <v>5</v>
      </c>
      <c r="K7" s="31" t="s">
        <v>47</v>
      </c>
      <c r="L7" s="30">
        <v>378</v>
      </c>
      <c r="M7" s="30">
        <v>37</v>
      </c>
      <c r="N7" s="30">
        <v>37</v>
      </c>
      <c r="O7" s="28">
        <v>176</v>
      </c>
    </row>
    <row r="8" spans="1:15" ht="21" customHeight="1">
      <c r="B8" s="9" t="s">
        <v>46</v>
      </c>
      <c r="C8" s="30">
        <v>2009</v>
      </c>
      <c r="D8" s="30">
        <v>665</v>
      </c>
      <c r="E8" s="30">
        <v>680</v>
      </c>
      <c r="F8" s="30">
        <v>282</v>
      </c>
      <c r="G8" s="30">
        <v>1016</v>
      </c>
      <c r="H8" s="30">
        <v>2204</v>
      </c>
      <c r="I8" s="30">
        <v>133</v>
      </c>
      <c r="J8" s="30">
        <v>5</v>
      </c>
      <c r="K8" s="31" t="s">
        <v>45</v>
      </c>
      <c r="L8" s="30">
        <v>571</v>
      </c>
      <c r="M8" s="30">
        <v>352</v>
      </c>
      <c r="N8" s="30">
        <v>319</v>
      </c>
      <c r="O8" s="28">
        <v>185</v>
      </c>
    </row>
    <row r="9" spans="1:15" ht="21" hidden="1" customHeight="1">
      <c r="B9" s="11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28"/>
    </row>
    <row r="10" spans="1:15" ht="21" hidden="1" customHeight="1">
      <c r="B10" s="10" t="s">
        <v>44</v>
      </c>
      <c r="C10" s="30">
        <v>2019</v>
      </c>
      <c r="D10" s="30">
        <v>666</v>
      </c>
      <c r="E10" s="30">
        <v>679</v>
      </c>
      <c r="F10" s="30">
        <v>266</v>
      </c>
      <c r="G10" s="30">
        <v>1022</v>
      </c>
      <c r="H10" s="30">
        <v>2474</v>
      </c>
      <c r="I10" s="30">
        <v>268</v>
      </c>
      <c r="J10" s="30">
        <v>3</v>
      </c>
      <c r="K10" s="30">
        <v>15</v>
      </c>
      <c r="L10" s="30">
        <v>526</v>
      </c>
      <c r="M10" s="30">
        <v>215</v>
      </c>
      <c r="N10" s="30">
        <v>187</v>
      </c>
      <c r="O10" s="28">
        <v>173</v>
      </c>
    </row>
    <row r="11" spans="1:15" ht="21" hidden="1" customHeight="1">
      <c r="B11" s="10" t="s">
        <v>43</v>
      </c>
      <c r="C11" s="30">
        <v>2044</v>
      </c>
      <c r="D11" s="30">
        <v>659</v>
      </c>
      <c r="E11" s="30">
        <v>693</v>
      </c>
      <c r="F11" s="30">
        <v>262</v>
      </c>
      <c r="G11" s="30">
        <v>1026</v>
      </c>
      <c r="H11" s="30">
        <v>2615</v>
      </c>
      <c r="I11" s="30">
        <v>508</v>
      </c>
      <c r="J11" s="30">
        <v>3</v>
      </c>
      <c r="K11" s="30">
        <v>87</v>
      </c>
      <c r="L11" s="30">
        <v>450</v>
      </c>
      <c r="M11" s="30">
        <v>330</v>
      </c>
      <c r="N11" s="30">
        <v>332</v>
      </c>
      <c r="O11" s="28">
        <v>149</v>
      </c>
    </row>
    <row r="12" spans="1:15" ht="21" hidden="1" customHeight="1">
      <c r="B12" s="10" t="s">
        <v>42</v>
      </c>
      <c r="C12" s="30">
        <v>2009</v>
      </c>
      <c r="D12" s="30">
        <v>652</v>
      </c>
      <c r="E12" s="30">
        <v>711</v>
      </c>
      <c r="F12" s="30">
        <v>264</v>
      </c>
      <c r="G12" s="30">
        <v>1029</v>
      </c>
      <c r="H12" s="30">
        <v>2631</v>
      </c>
      <c r="I12" s="30">
        <v>841</v>
      </c>
      <c r="J12" s="30">
        <v>4</v>
      </c>
      <c r="K12" s="30">
        <v>114</v>
      </c>
      <c r="L12" s="30">
        <v>635</v>
      </c>
      <c r="M12" s="30">
        <v>461</v>
      </c>
      <c r="N12" s="30">
        <v>433</v>
      </c>
      <c r="O12" s="28">
        <v>158</v>
      </c>
    </row>
    <row r="13" spans="1:15" ht="21" hidden="1" customHeight="1">
      <c r="B13" s="10" t="s">
        <v>41</v>
      </c>
      <c r="C13" s="30">
        <v>1999</v>
      </c>
      <c r="D13" s="30">
        <v>657</v>
      </c>
      <c r="E13" s="30">
        <v>739</v>
      </c>
      <c r="F13" s="30">
        <v>272</v>
      </c>
      <c r="G13" s="30">
        <v>1037</v>
      </c>
      <c r="H13" s="30">
        <v>2773</v>
      </c>
      <c r="I13" s="30">
        <v>1108</v>
      </c>
      <c r="J13" s="30">
        <v>7</v>
      </c>
      <c r="K13" s="30">
        <v>121</v>
      </c>
      <c r="L13" s="30">
        <v>617</v>
      </c>
      <c r="M13" s="30">
        <v>468</v>
      </c>
      <c r="N13" s="30">
        <v>445</v>
      </c>
      <c r="O13" s="28">
        <v>272</v>
      </c>
    </row>
    <row r="14" spans="1:15" ht="21" customHeight="1">
      <c r="B14" s="10" t="s">
        <v>40</v>
      </c>
      <c r="C14" s="30">
        <v>2048</v>
      </c>
      <c r="D14" s="30">
        <v>661</v>
      </c>
      <c r="E14" s="30">
        <v>741</v>
      </c>
      <c r="F14" s="30">
        <v>290</v>
      </c>
      <c r="G14" s="30">
        <v>1042</v>
      </c>
      <c r="H14" s="30">
        <v>2915</v>
      </c>
      <c r="I14" s="30">
        <v>1441</v>
      </c>
      <c r="J14" s="30">
        <v>23</v>
      </c>
      <c r="K14" s="30">
        <v>127</v>
      </c>
      <c r="L14" s="30">
        <v>603</v>
      </c>
      <c r="M14" s="30">
        <v>415</v>
      </c>
      <c r="N14" s="30">
        <v>401</v>
      </c>
      <c r="O14" s="28">
        <v>171</v>
      </c>
    </row>
    <row r="15" spans="1:15" ht="20.25" customHeight="1">
      <c r="B15" s="11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8"/>
    </row>
    <row r="16" spans="1:15" ht="20.25" customHeight="1">
      <c r="B16" s="10" t="s">
        <v>39</v>
      </c>
      <c r="C16" s="30">
        <v>2064</v>
      </c>
      <c r="D16" s="30">
        <v>665</v>
      </c>
      <c r="E16" s="30">
        <v>755</v>
      </c>
      <c r="F16" s="30">
        <v>299</v>
      </c>
      <c r="G16" s="30">
        <v>1047</v>
      </c>
      <c r="H16" s="30">
        <v>3009</v>
      </c>
      <c r="I16" s="30">
        <v>1797</v>
      </c>
      <c r="J16" s="30">
        <v>37</v>
      </c>
      <c r="K16" s="30">
        <v>134</v>
      </c>
      <c r="L16" s="30">
        <v>632</v>
      </c>
      <c r="M16" s="30">
        <v>443</v>
      </c>
      <c r="N16" s="30">
        <v>428</v>
      </c>
      <c r="O16" s="28">
        <v>163</v>
      </c>
    </row>
    <row r="17" spans="2:15" ht="20.25" customHeight="1">
      <c r="B17" s="10" t="s">
        <v>38</v>
      </c>
      <c r="C17" s="30">
        <v>2098</v>
      </c>
      <c r="D17" s="30">
        <v>669</v>
      </c>
      <c r="E17" s="30">
        <v>764</v>
      </c>
      <c r="F17" s="30">
        <v>289</v>
      </c>
      <c r="G17" s="30">
        <v>1041</v>
      </c>
      <c r="H17" s="30">
        <v>3125</v>
      </c>
      <c r="I17" s="30">
        <v>2191</v>
      </c>
      <c r="J17" s="30">
        <v>46</v>
      </c>
      <c r="K17" s="30">
        <v>119</v>
      </c>
      <c r="L17" s="30">
        <v>627</v>
      </c>
      <c r="M17" s="30">
        <v>420</v>
      </c>
      <c r="N17" s="30">
        <v>393</v>
      </c>
      <c r="O17" s="28">
        <v>183</v>
      </c>
    </row>
    <row r="18" spans="2:15" ht="20.25" customHeight="1">
      <c r="B18" s="10" t="s">
        <v>37</v>
      </c>
      <c r="C18" s="30">
        <v>2103</v>
      </c>
      <c r="D18" s="30">
        <v>674</v>
      </c>
      <c r="E18" s="30">
        <v>755</v>
      </c>
      <c r="F18" s="30">
        <v>292</v>
      </c>
      <c r="G18" s="30">
        <v>1042</v>
      </c>
      <c r="H18" s="30">
        <v>3108</v>
      </c>
      <c r="I18" s="30">
        <v>2508</v>
      </c>
      <c r="J18" s="30">
        <v>60</v>
      </c>
      <c r="K18" s="30">
        <v>122</v>
      </c>
      <c r="L18" s="30">
        <v>577</v>
      </c>
      <c r="M18" s="30">
        <v>377</v>
      </c>
      <c r="N18" s="30">
        <v>354</v>
      </c>
      <c r="O18" s="28">
        <v>162</v>
      </c>
    </row>
    <row r="19" spans="2:15" ht="20.25" customHeight="1">
      <c r="B19" s="10" t="s">
        <v>36</v>
      </c>
      <c r="C19" s="30">
        <v>2127</v>
      </c>
      <c r="D19" s="30">
        <v>679</v>
      </c>
      <c r="E19" s="30">
        <v>775</v>
      </c>
      <c r="F19" s="30">
        <v>294</v>
      </c>
      <c r="G19" s="30">
        <v>1046</v>
      </c>
      <c r="H19" s="30">
        <v>3248</v>
      </c>
      <c r="I19" s="30">
        <v>2858</v>
      </c>
      <c r="J19" s="30">
        <v>61</v>
      </c>
      <c r="K19" s="30">
        <v>120</v>
      </c>
      <c r="L19" s="30">
        <v>675</v>
      </c>
      <c r="M19" s="30">
        <v>436</v>
      </c>
      <c r="N19" s="30">
        <v>408</v>
      </c>
      <c r="O19" s="28">
        <v>180</v>
      </c>
    </row>
    <row r="20" spans="2:15" ht="20.25" customHeight="1">
      <c r="B20" s="10" t="s">
        <v>35</v>
      </c>
      <c r="C20" s="30">
        <v>2183</v>
      </c>
      <c r="D20" s="30">
        <v>679</v>
      </c>
      <c r="E20" s="30">
        <v>797</v>
      </c>
      <c r="F20" s="30">
        <v>302</v>
      </c>
      <c r="G20" s="30">
        <v>696</v>
      </c>
      <c r="H20" s="30">
        <v>3334</v>
      </c>
      <c r="I20" s="30">
        <v>3328</v>
      </c>
      <c r="J20" s="30">
        <v>68</v>
      </c>
      <c r="K20" s="30">
        <v>114</v>
      </c>
      <c r="L20" s="30">
        <v>647</v>
      </c>
      <c r="M20" s="30">
        <v>379</v>
      </c>
      <c r="N20" s="30">
        <v>388</v>
      </c>
      <c r="O20" s="28">
        <v>180</v>
      </c>
    </row>
    <row r="21" spans="2:15" ht="20.25" customHeight="1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8"/>
    </row>
    <row r="22" spans="2:15" ht="20.25" customHeight="1">
      <c r="B22" s="10" t="s">
        <v>34</v>
      </c>
      <c r="C22" s="30">
        <v>2226</v>
      </c>
      <c r="D22" s="30">
        <v>675</v>
      </c>
      <c r="E22" s="30">
        <v>813</v>
      </c>
      <c r="F22" s="30">
        <v>304</v>
      </c>
      <c r="G22" s="30">
        <v>746</v>
      </c>
      <c r="H22" s="30">
        <v>3521</v>
      </c>
      <c r="I22" s="30">
        <v>3828</v>
      </c>
      <c r="J22" s="30">
        <v>87</v>
      </c>
      <c r="K22" s="30">
        <v>129</v>
      </c>
      <c r="L22" s="30">
        <v>717</v>
      </c>
      <c r="M22" s="30">
        <v>401</v>
      </c>
      <c r="N22" s="30">
        <v>397</v>
      </c>
      <c r="O22" s="28">
        <v>185</v>
      </c>
    </row>
    <row r="23" spans="2:15" ht="20.25" customHeight="1">
      <c r="B23" s="10" t="s">
        <v>33</v>
      </c>
      <c r="C23" s="30">
        <v>2231</v>
      </c>
      <c r="D23" s="30">
        <v>680</v>
      </c>
      <c r="E23" s="30">
        <v>796</v>
      </c>
      <c r="F23" s="30">
        <v>307</v>
      </c>
      <c r="G23" s="30">
        <v>414</v>
      </c>
      <c r="H23" s="30">
        <v>2742</v>
      </c>
      <c r="I23" s="30">
        <v>2689</v>
      </c>
      <c r="J23" s="30">
        <v>92</v>
      </c>
      <c r="K23" s="30">
        <v>114</v>
      </c>
      <c r="L23" s="30">
        <v>763</v>
      </c>
      <c r="M23" s="30">
        <v>405</v>
      </c>
      <c r="N23" s="30">
        <v>402</v>
      </c>
      <c r="O23" s="28">
        <v>187</v>
      </c>
    </row>
    <row r="24" spans="2:15" ht="20.25" customHeight="1">
      <c r="B24" s="10" t="s">
        <v>32</v>
      </c>
      <c r="C24" s="30">
        <v>2373</v>
      </c>
      <c r="D24" s="30">
        <v>676</v>
      </c>
      <c r="E24" s="30">
        <v>871</v>
      </c>
      <c r="F24" s="30">
        <v>311</v>
      </c>
      <c r="G24" s="30">
        <v>390</v>
      </c>
      <c r="H24" s="30">
        <v>2842</v>
      </c>
      <c r="I24" s="30">
        <v>2958</v>
      </c>
      <c r="J24" s="30">
        <v>121</v>
      </c>
      <c r="K24" s="30">
        <v>133</v>
      </c>
      <c r="L24" s="30">
        <v>655</v>
      </c>
      <c r="M24" s="30">
        <v>352</v>
      </c>
      <c r="N24" s="30">
        <v>351</v>
      </c>
      <c r="O24" s="28">
        <v>154</v>
      </c>
    </row>
    <row r="25" spans="2:15" ht="20.25" customHeight="1">
      <c r="B25" s="10" t="s">
        <v>31</v>
      </c>
      <c r="C25" s="30">
        <v>2406</v>
      </c>
      <c r="D25" s="30">
        <v>680</v>
      </c>
      <c r="E25" s="30">
        <v>924</v>
      </c>
      <c r="F25" s="30">
        <v>314</v>
      </c>
      <c r="G25" s="30">
        <v>378</v>
      </c>
      <c r="H25" s="30">
        <v>2895</v>
      </c>
      <c r="I25" s="30">
        <v>3284</v>
      </c>
      <c r="J25" s="30">
        <v>154</v>
      </c>
      <c r="K25" s="30">
        <v>150</v>
      </c>
      <c r="L25" s="30">
        <v>701</v>
      </c>
      <c r="M25" s="30">
        <v>374</v>
      </c>
      <c r="N25" s="30">
        <v>366</v>
      </c>
      <c r="O25" s="28">
        <v>162</v>
      </c>
    </row>
    <row r="26" spans="2:15" ht="20.25" customHeight="1">
      <c r="B26" s="10" t="s">
        <v>30</v>
      </c>
      <c r="C26" s="30">
        <v>2471</v>
      </c>
      <c r="D26" s="30">
        <v>679</v>
      </c>
      <c r="E26" s="30">
        <v>973</v>
      </c>
      <c r="F26" s="30">
        <v>315</v>
      </c>
      <c r="G26" s="30">
        <v>378</v>
      </c>
      <c r="H26" s="30">
        <v>3101</v>
      </c>
      <c r="I26" s="30">
        <v>3643</v>
      </c>
      <c r="J26" s="30">
        <v>157</v>
      </c>
      <c r="K26" s="30">
        <v>162</v>
      </c>
      <c r="L26" s="30">
        <v>708</v>
      </c>
      <c r="M26" s="30">
        <v>388</v>
      </c>
      <c r="N26" s="30">
        <v>373</v>
      </c>
      <c r="O26" s="28">
        <v>167</v>
      </c>
    </row>
    <row r="27" spans="2:15" ht="20.25" customHeight="1">
      <c r="B27" s="1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28"/>
    </row>
    <row r="28" spans="2:15" ht="20.25" customHeight="1">
      <c r="B28" s="10" t="s">
        <v>29</v>
      </c>
      <c r="C28" s="30">
        <v>2552</v>
      </c>
      <c r="D28" s="30">
        <v>691</v>
      </c>
      <c r="E28" s="30">
        <v>1042</v>
      </c>
      <c r="F28" s="30">
        <v>322</v>
      </c>
      <c r="G28" s="30">
        <v>402</v>
      </c>
      <c r="H28" s="30">
        <v>3256</v>
      </c>
      <c r="I28" s="30">
        <v>3841</v>
      </c>
      <c r="J28" s="30">
        <v>189</v>
      </c>
      <c r="K28" s="30">
        <v>174</v>
      </c>
      <c r="L28" s="30">
        <v>776</v>
      </c>
      <c r="M28" s="30">
        <v>413</v>
      </c>
      <c r="N28" s="30">
        <v>387</v>
      </c>
      <c r="O28" s="28">
        <v>149</v>
      </c>
    </row>
    <row r="29" spans="2:15" ht="20.25" customHeight="1">
      <c r="B29" s="10" t="s">
        <v>28</v>
      </c>
      <c r="C29" s="30">
        <v>2632</v>
      </c>
      <c r="D29" s="30">
        <v>683</v>
      </c>
      <c r="E29" s="30">
        <v>1061</v>
      </c>
      <c r="F29" s="30">
        <v>334</v>
      </c>
      <c r="G29" s="30">
        <v>393</v>
      </c>
      <c r="H29" s="30">
        <v>3436</v>
      </c>
      <c r="I29" s="30">
        <v>3920</v>
      </c>
      <c r="J29" s="30">
        <v>215</v>
      </c>
      <c r="K29" s="30">
        <v>173</v>
      </c>
      <c r="L29" s="30">
        <v>778</v>
      </c>
      <c r="M29" s="30">
        <v>478</v>
      </c>
      <c r="N29" s="30">
        <v>449</v>
      </c>
      <c r="O29" s="28">
        <v>149</v>
      </c>
    </row>
    <row r="30" spans="2:15" ht="20.25" customHeight="1">
      <c r="B30" s="10" t="s">
        <v>27</v>
      </c>
      <c r="C30" s="30">
        <v>2660</v>
      </c>
      <c r="D30" s="30">
        <v>682</v>
      </c>
      <c r="E30" s="30">
        <v>1061</v>
      </c>
      <c r="F30" s="30">
        <v>339</v>
      </c>
      <c r="G30" s="30">
        <v>380</v>
      </c>
      <c r="H30" s="30">
        <v>3693</v>
      </c>
      <c r="I30" s="30">
        <v>3860</v>
      </c>
      <c r="J30" s="30">
        <v>234</v>
      </c>
      <c r="K30" s="30">
        <v>193</v>
      </c>
      <c r="L30" s="30">
        <v>900</v>
      </c>
      <c r="M30" s="30">
        <v>477</v>
      </c>
      <c r="N30" s="30">
        <v>463</v>
      </c>
      <c r="O30" s="28">
        <v>152</v>
      </c>
    </row>
    <row r="31" spans="2:15" ht="20.25" customHeight="1">
      <c r="B31" s="10" t="s">
        <v>26</v>
      </c>
      <c r="C31" s="30">
        <v>2765</v>
      </c>
      <c r="D31" s="30">
        <v>682</v>
      </c>
      <c r="E31" s="30">
        <v>1134</v>
      </c>
      <c r="F31" s="30">
        <v>345</v>
      </c>
      <c r="G31" s="30">
        <v>359</v>
      </c>
      <c r="H31" s="30">
        <v>3969</v>
      </c>
      <c r="I31" s="30">
        <v>3914</v>
      </c>
      <c r="J31" s="30">
        <v>237</v>
      </c>
      <c r="K31" s="30">
        <v>204</v>
      </c>
      <c r="L31" s="30">
        <v>908</v>
      </c>
      <c r="M31" s="30">
        <v>480</v>
      </c>
      <c r="N31" s="30">
        <v>462</v>
      </c>
      <c r="O31" s="28">
        <v>125</v>
      </c>
    </row>
    <row r="32" spans="2:15" ht="20.25" customHeight="1">
      <c r="B32" s="10" t="s">
        <v>25</v>
      </c>
      <c r="C32" s="30">
        <v>2755</v>
      </c>
      <c r="D32" s="30">
        <v>691</v>
      </c>
      <c r="E32" s="30">
        <v>1201</v>
      </c>
      <c r="F32" s="30">
        <v>355</v>
      </c>
      <c r="G32" s="30">
        <v>358</v>
      </c>
      <c r="H32" s="30">
        <v>4301</v>
      </c>
      <c r="I32" s="30">
        <v>4037</v>
      </c>
      <c r="J32" s="30">
        <v>273</v>
      </c>
      <c r="K32" s="30">
        <v>219</v>
      </c>
      <c r="L32" s="30">
        <v>689</v>
      </c>
      <c r="M32" s="30">
        <v>387</v>
      </c>
      <c r="N32" s="30">
        <v>370</v>
      </c>
      <c r="O32" s="28">
        <v>123</v>
      </c>
    </row>
    <row r="33" spans="2:15" ht="20.25" customHeight="1">
      <c r="B33" s="11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28"/>
    </row>
    <row r="34" spans="2:15" ht="20.25" customHeight="1">
      <c r="B34" s="10" t="s">
        <v>24</v>
      </c>
      <c r="C34" s="30">
        <v>2926</v>
      </c>
      <c r="D34" s="30">
        <v>715</v>
      </c>
      <c r="E34" s="30">
        <v>1279</v>
      </c>
      <c r="F34" s="30">
        <v>369</v>
      </c>
      <c r="G34" s="30">
        <v>377</v>
      </c>
      <c r="H34" s="30">
        <v>4544</v>
      </c>
      <c r="I34" s="30">
        <v>4192</v>
      </c>
      <c r="J34" s="30">
        <v>333</v>
      </c>
      <c r="K34" s="30">
        <v>265</v>
      </c>
      <c r="L34" s="30">
        <v>738</v>
      </c>
      <c r="M34" s="30">
        <v>406</v>
      </c>
      <c r="N34" s="30">
        <v>386</v>
      </c>
      <c r="O34" s="28">
        <v>120</v>
      </c>
    </row>
    <row r="35" spans="2:15" ht="20.25" customHeight="1">
      <c r="B35" s="10" t="s">
        <v>23</v>
      </c>
      <c r="C35" s="30">
        <v>2976</v>
      </c>
      <c r="D35" s="30">
        <v>739</v>
      </c>
      <c r="E35" s="30">
        <v>1336</v>
      </c>
      <c r="F35" s="30">
        <v>384</v>
      </c>
      <c r="G35" s="30">
        <v>401</v>
      </c>
      <c r="H35" s="30">
        <v>4838</v>
      </c>
      <c r="I35" s="30">
        <v>4245</v>
      </c>
      <c r="J35" s="30">
        <v>385</v>
      </c>
      <c r="K35" s="30">
        <v>282</v>
      </c>
      <c r="L35" s="30">
        <v>729</v>
      </c>
      <c r="M35" s="30">
        <v>421</v>
      </c>
      <c r="N35" s="30">
        <v>409</v>
      </c>
      <c r="O35" s="28">
        <v>120</v>
      </c>
    </row>
    <row r="36" spans="2:15" ht="20.25" customHeight="1">
      <c r="B36" s="10" t="s">
        <v>22</v>
      </c>
      <c r="C36" s="30">
        <v>3054</v>
      </c>
      <c r="D36" s="30">
        <v>762</v>
      </c>
      <c r="E36" s="30">
        <v>1361</v>
      </c>
      <c r="F36" s="30">
        <v>389</v>
      </c>
      <c r="G36" s="30">
        <v>402</v>
      </c>
      <c r="H36" s="30">
        <v>5151</v>
      </c>
      <c r="I36" s="30">
        <v>4563</v>
      </c>
      <c r="J36" s="30">
        <v>434</v>
      </c>
      <c r="K36" s="30">
        <v>314</v>
      </c>
      <c r="L36" s="30">
        <v>732</v>
      </c>
      <c r="M36" s="30">
        <v>415</v>
      </c>
      <c r="N36" s="30">
        <v>402</v>
      </c>
      <c r="O36" s="28">
        <v>119</v>
      </c>
    </row>
    <row r="37" spans="2:15" ht="20.25" customHeight="1">
      <c r="B37" s="10" t="s">
        <v>21</v>
      </c>
      <c r="C37" s="30">
        <v>3118</v>
      </c>
      <c r="D37" s="30">
        <v>782</v>
      </c>
      <c r="E37" s="30">
        <v>1434</v>
      </c>
      <c r="F37" s="30">
        <v>391</v>
      </c>
      <c r="G37" s="30">
        <v>407</v>
      </c>
      <c r="H37" s="30">
        <v>5381</v>
      </c>
      <c r="I37" s="30">
        <v>4685</v>
      </c>
      <c r="J37" s="30">
        <v>502</v>
      </c>
      <c r="K37" s="30">
        <v>346</v>
      </c>
      <c r="L37" s="30">
        <v>840</v>
      </c>
      <c r="M37" s="30">
        <v>509</v>
      </c>
      <c r="N37" s="30">
        <v>488</v>
      </c>
      <c r="O37" s="28">
        <v>145</v>
      </c>
    </row>
    <row r="38" spans="2:15" ht="20.25" customHeight="1">
      <c r="B38" s="10" t="s">
        <v>20</v>
      </c>
      <c r="C38" s="30">
        <v>3217</v>
      </c>
      <c r="D38" s="30">
        <v>811</v>
      </c>
      <c r="E38" s="30">
        <v>1526</v>
      </c>
      <c r="F38" s="30">
        <v>400</v>
      </c>
      <c r="G38" s="30">
        <v>376</v>
      </c>
      <c r="H38" s="30">
        <v>5728</v>
      </c>
      <c r="I38" s="30">
        <v>4817</v>
      </c>
      <c r="J38" s="30">
        <v>474</v>
      </c>
      <c r="K38" s="30">
        <v>380</v>
      </c>
      <c r="L38" s="30">
        <v>820</v>
      </c>
      <c r="M38" s="30">
        <v>521</v>
      </c>
      <c r="N38" s="30">
        <v>504</v>
      </c>
      <c r="O38" s="28">
        <v>130</v>
      </c>
    </row>
    <row r="39" spans="2:15" ht="20.25" customHeight="1">
      <c r="B39" s="11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28"/>
    </row>
    <row r="40" spans="2:15" ht="20.25" customHeight="1">
      <c r="B40" s="10" t="s">
        <v>19</v>
      </c>
      <c r="C40" s="30">
        <v>3318</v>
      </c>
      <c r="D40" s="30">
        <v>891</v>
      </c>
      <c r="E40" s="30">
        <v>1619</v>
      </c>
      <c r="F40" s="30">
        <v>435</v>
      </c>
      <c r="G40" s="30">
        <v>364</v>
      </c>
      <c r="H40" s="30">
        <v>6159</v>
      </c>
      <c r="I40" s="30">
        <v>5219</v>
      </c>
      <c r="J40" s="30">
        <v>650</v>
      </c>
      <c r="K40" s="30">
        <v>436</v>
      </c>
      <c r="L40" s="30">
        <v>710</v>
      </c>
      <c r="M40" s="30">
        <v>459</v>
      </c>
      <c r="N40" s="30">
        <v>448</v>
      </c>
      <c r="O40" s="28">
        <v>119</v>
      </c>
    </row>
    <row r="41" spans="2:15" ht="20.25" customHeight="1">
      <c r="B41" s="10" t="s">
        <v>18</v>
      </c>
      <c r="C41" s="30">
        <v>3428</v>
      </c>
      <c r="D41" s="30">
        <v>927</v>
      </c>
      <c r="E41" s="30">
        <v>1700</v>
      </c>
      <c r="F41" s="30">
        <v>433</v>
      </c>
      <c r="G41" s="30">
        <v>341</v>
      </c>
      <c r="H41" s="30">
        <v>6393</v>
      </c>
      <c r="I41" s="30">
        <v>5412</v>
      </c>
      <c r="J41" s="30">
        <v>719</v>
      </c>
      <c r="K41" s="30">
        <v>441</v>
      </c>
      <c r="L41" s="30">
        <v>719</v>
      </c>
      <c r="M41" s="30">
        <v>473</v>
      </c>
      <c r="N41" s="30">
        <v>464</v>
      </c>
      <c r="O41" s="28">
        <v>122</v>
      </c>
    </row>
    <row r="42" spans="2:15" ht="20.25" customHeight="1">
      <c r="B42" s="10" t="s">
        <v>17</v>
      </c>
      <c r="C42" s="30">
        <v>3579</v>
      </c>
      <c r="D42" s="30">
        <v>1024</v>
      </c>
      <c r="E42" s="30">
        <v>1783</v>
      </c>
      <c r="F42" s="30">
        <v>486</v>
      </c>
      <c r="G42" s="30">
        <v>338</v>
      </c>
      <c r="H42" s="30">
        <v>7057</v>
      </c>
      <c r="I42" s="30">
        <v>5697</v>
      </c>
      <c r="J42" s="30">
        <v>838</v>
      </c>
      <c r="K42" s="30">
        <v>511</v>
      </c>
      <c r="L42" s="30">
        <v>675</v>
      </c>
      <c r="M42" s="30">
        <v>449</v>
      </c>
      <c r="N42" s="30">
        <v>433</v>
      </c>
      <c r="O42" s="28">
        <v>126</v>
      </c>
    </row>
    <row r="43" spans="2:15" ht="20.25" customHeight="1">
      <c r="B43" s="10" t="s">
        <v>86</v>
      </c>
      <c r="C43" s="30">
        <v>3701</v>
      </c>
      <c r="D43" s="30">
        <v>1150</v>
      </c>
      <c r="E43" s="30">
        <v>1930</v>
      </c>
      <c r="F43" s="30">
        <v>495</v>
      </c>
      <c r="G43" s="30">
        <v>328</v>
      </c>
      <c r="H43" s="30">
        <v>7633</v>
      </c>
      <c r="I43" s="30">
        <v>5737</v>
      </c>
      <c r="J43" s="30">
        <v>916</v>
      </c>
      <c r="K43" s="30">
        <v>539</v>
      </c>
      <c r="L43" s="30">
        <v>716</v>
      </c>
      <c r="M43" s="30">
        <v>512</v>
      </c>
      <c r="N43" s="30">
        <v>495</v>
      </c>
      <c r="O43" s="28">
        <v>147</v>
      </c>
    </row>
    <row r="44" spans="2:15" ht="20.25" customHeight="1">
      <c r="B44" s="10" t="s">
        <v>85</v>
      </c>
      <c r="C44" s="30">
        <v>3880</v>
      </c>
      <c r="D44" s="30">
        <v>1237</v>
      </c>
      <c r="E44" s="30">
        <v>2025</v>
      </c>
      <c r="F44" s="30">
        <v>516</v>
      </c>
      <c r="G44" s="30">
        <v>310</v>
      </c>
      <c r="H44" s="30">
        <v>8395</v>
      </c>
      <c r="I44" s="30">
        <v>5913</v>
      </c>
      <c r="J44" s="30">
        <v>990</v>
      </c>
      <c r="K44" s="30">
        <v>583</v>
      </c>
      <c r="L44" s="30">
        <v>826</v>
      </c>
      <c r="M44" s="30">
        <v>512</v>
      </c>
      <c r="N44" s="30">
        <v>555</v>
      </c>
      <c r="O44" s="28">
        <v>157</v>
      </c>
    </row>
    <row r="45" spans="2:15" ht="20.25" customHeight="1">
      <c r="B45" s="11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28"/>
    </row>
    <row r="46" spans="2:15" ht="20.25" customHeight="1">
      <c r="B46" s="10" t="s">
        <v>14</v>
      </c>
      <c r="C46" s="30">
        <v>4074</v>
      </c>
      <c r="D46" s="30">
        <v>1289</v>
      </c>
      <c r="E46" s="30">
        <v>2091</v>
      </c>
      <c r="F46" s="30">
        <v>524</v>
      </c>
      <c r="G46" s="30">
        <v>297</v>
      </c>
      <c r="H46" s="30">
        <v>9072</v>
      </c>
      <c r="I46" s="30">
        <v>6286</v>
      </c>
      <c r="J46" s="30">
        <v>1081</v>
      </c>
      <c r="K46" s="30">
        <v>612</v>
      </c>
      <c r="L46" s="30">
        <v>865</v>
      </c>
      <c r="M46" s="30">
        <v>582</v>
      </c>
      <c r="N46" s="30">
        <v>585</v>
      </c>
      <c r="O46" s="28">
        <v>180</v>
      </c>
    </row>
    <row r="47" spans="2:15" ht="20.25" customHeight="1">
      <c r="B47" s="10" t="s">
        <v>13</v>
      </c>
      <c r="C47" s="30">
        <v>4157</v>
      </c>
      <c r="D47" s="30">
        <v>1345</v>
      </c>
      <c r="E47" s="30">
        <v>2179</v>
      </c>
      <c r="F47" s="30">
        <v>585</v>
      </c>
      <c r="G47" s="30">
        <v>303</v>
      </c>
      <c r="H47" s="30">
        <v>9960</v>
      </c>
      <c r="I47" s="30">
        <v>6316</v>
      </c>
      <c r="J47" s="30">
        <v>1138</v>
      </c>
      <c r="K47" s="30">
        <v>596</v>
      </c>
      <c r="L47" s="30">
        <v>960</v>
      </c>
      <c r="M47" s="30">
        <v>663</v>
      </c>
      <c r="N47" s="30">
        <v>624</v>
      </c>
      <c r="O47" s="28">
        <v>192</v>
      </c>
    </row>
    <row r="48" spans="2:15" ht="20.25" customHeight="1">
      <c r="B48" s="9" t="s">
        <v>12</v>
      </c>
      <c r="C48" s="30">
        <v>4405</v>
      </c>
      <c r="D48" s="30">
        <v>1416</v>
      </c>
      <c r="E48" s="30">
        <v>2341</v>
      </c>
      <c r="F48" s="30">
        <v>644</v>
      </c>
      <c r="G48" s="30">
        <v>299</v>
      </c>
      <c r="H48" s="30">
        <v>10918</v>
      </c>
      <c r="I48" s="30">
        <v>6880</v>
      </c>
      <c r="J48" s="30">
        <v>1265</v>
      </c>
      <c r="K48" s="30">
        <v>632</v>
      </c>
      <c r="L48" s="30">
        <v>686</v>
      </c>
      <c r="M48" s="30">
        <v>500</v>
      </c>
      <c r="N48" s="30">
        <v>479</v>
      </c>
      <c r="O48" s="28">
        <v>155</v>
      </c>
    </row>
    <row r="49" spans="2:15" ht="20.25" customHeight="1">
      <c r="B49" s="9" t="s">
        <v>11</v>
      </c>
      <c r="C49" s="30">
        <v>4513</v>
      </c>
      <c r="D49" s="30">
        <v>1461</v>
      </c>
      <c r="E49" s="30">
        <v>2785</v>
      </c>
      <c r="F49" s="30">
        <v>677</v>
      </c>
      <c r="G49" s="30">
        <v>312</v>
      </c>
      <c r="H49" s="30">
        <v>11827</v>
      </c>
      <c r="I49" s="30">
        <v>7000</v>
      </c>
      <c r="J49" s="30">
        <v>1408</v>
      </c>
      <c r="K49" s="30">
        <v>647</v>
      </c>
      <c r="L49" s="30">
        <v>941</v>
      </c>
      <c r="M49" s="30">
        <v>709</v>
      </c>
      <c r="N49" s="30">
        <v>668</v>
      </c>
      <c r="O49" s="28">
        <v>214</v>
      </c>
    </row>
    <row r="50" spans="2:15" ht="20.25" customHeight="1">
      <c r="B50" s="8" t="s">
        <v>84</v>
      </c>
      <c r="C50" s="29">
        <v>4640</v>
      </c>
      <c r="D50" s="29">
        <v>1487</v>
      </c>
      <c r="E50" s="29">
        <v>2903</v>
      </c>
      <c r="F50" s="29">
        <v>724</v>
      </c>
      <c r="G50" s="29">
        <v>343</v>
      </c>
      <c r="H50" s="29">
        <v>12623</v>
      </c>
      <c r="I50" s="29">
        <v>7058</v>
      </c>
      <c r="J50" s="29">
        <v>1508</v>
      </c>
      <c r="K50" s="29">
        <v>632</v>
      </c>
      <c r="L50" s="29">
        <v>982</v>
      </c>
      <c r="M50" s="29">
        <v>748</v>
      </c>
      <c r="N50" s="29">
        <v>711</v>
      </c>
      <c r="O50" s="28">
        <v>220</v>
      </c>
    </row>
    <row r="51" spans="2:15" ht="20.25" customHeight="1">
      <c r="B51" s="8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8"/>
    </row>
    <row r="52" spans="2:15" ht="20.25" customHeight="1">
      <c r="B52" s="8" t="s">
        <v>83</v>
      </c>
      <c r="C52" s="29">
        <v>4673</v>
      </c>
      <c r="D52" s="29">
        <v>1524</v>
      </c>
      <c r="E52" s="29">
        <v>3211</v>
      </c>
      <c r="F52" s="29">
        <v>756</v>
      </c>
      <c r="G52" s="29">
        <v>341</v>
      </c>
      <c r="H52" s="29">
        <v>13718</v>
      </c>
      <c r="I52" s="29">
        <v>6958</v>
      </c>
      <c r="J52" s="29">
        <v>1632</v>
      </c>
      <c r="K52" s="29">
        <v>661</v>
      </c>
      <c r="L52" s="29">
        <v>1017</v>
      </c>
      <c r="M52" s="29">
        <v>786</v>
      </c>
      <c r="N52" s="29">
        <v>743</v>
      </c>
      <c r="O52" s="28">
        <v>237</v>
      </c>
    </row>
    <row r="53" spans="2:15" ht="20.25" customHeight="1">
      <c r="B53" s="8" t="s">
        <v>82</v>
      </c>
      <c r="C53" s="29">
        <v>4955</v>
      </c>
      <c r="D53" s="29">
        <v>1560</v>
      </c>
      <c r="E53" s="29">
        <v>3318</v>
      </c>
      <c r="F53" s="29">
        <v>803</v>
      </c>
      <c r="G53" s="29">
        <v>344</v>
      </c>
      <c r="H53" s="29">
        <v>14989</v>
      </c>
      <c r="I53" s="29">
        <v>6935</v>
      </c>
      <c r="J53" s="29">
        <v>1789</v>
      </c>
      <c r="K53" s="29">
        <v>647</v>
      </c>
      <c r="L53" s="29">
        <v>970</v>
      </c>
      <c r="M53" s="29">
        <v>761</v>
      </c>
      <c r="N53" s="29">
        <v>719</v>
      </c>
      <c r="O53" s="28">
        <v>249</v>
      </c>
    </row>
    <row r="54" spans="2:15" ht="20.25" customHeight="1">
      <c r="B54" s="8" t="s">
        <v>81</v>
      </c>
      <c r="C54" s="29">
        <v>5051</v>
      </c>
      <c r="D54" s="29">
        <v>1601</v>
      </c>
      <c r="E54" s="29">
        <v>3435</v>
      </c>
      <c r="F54" s="29">
        <v>838</v>
      </c>
      <c r="G54" s="29">
        <v>355</v>
      </c>
      <c r="H54" s="29">
        <v>15702</v>
      </c>
      <c r="I54" s="29">
        <v>6514</v>
      </c>
      <c r="J54" s="29">
        <v>1912</v>
      </c>
      <c r="K54" s="29">
        <v>640</v>
      </c>
      <c r="L54" s="29">
        <v>956</v>
      </c>
      <c r="M54" s="29">
        <v>790</v>
      </c>
      <c r="N54" s="29">
        <v>747</v>
      </c>
      <c r="O54" s="28">
        <v>278</v>
      </c>
    </row>
    <row r="55" spans="2:15" ht="20.25" customHeight="1">
      <c r="B55" s="8" t="s">
        <v>80</v>
      </c>
      <c r="C55" s="29">
        <v>5163</v>
      </c>
      <c r="D55" s="29">
        <v>1605</v>
      </c>
      <c r="E55" s="29">
        <v>3587</v>
      </c>
      <c r="F55" s="29">
        <v>848</v>
      </c>
      <c r="G55" s="29">
        <v>369</v>
      </c>
      <c r="H55" s="29">
        <v>16621</v>
      </c>
      <c r="I55" s="29">
        <v>6207</v>
      </c>
      <c r="J55" s="29">
        <v>1939</v>
      </c>
      <c r="K55" s="29">
        <v>552</v>
      </c>
      <c r="L55" s="29">
        <v>938</v>
      </c>
      <c r="M55" s="29">
        <v>786</v>
      </c>
      <c r="N55" s="29">
        <v>744</v>
      </c>
      <c r="O55" s="28">
        <v>302</v>
      </c>
    </row>
    <row r="56" spans="2:15" ht="20.25" customHeight="1">
      <c r="B56" s="7" t="s">
        <v>79</v>
      </c>
      <c r="C56" s="29">
        <v>5317</v>
      </c>
      <c r="D56" s="29">
        <v>1672</v>
      </c>
      <c r="E56" s="29">
        <v>3719</v>
      </c>
      <c r="F56" s="29">
        <v>914</v>
      </c>
      <c r="G56" s="29">
        <v>433</v>
      </c>
      <c r="H56" s="29">
        <v>17769</v>
      </c>
      <c r="I56" s="29">
        <v>6042</v>
      </c>
      <c r="J56" s="29">
        <v>2170</v>
      </c>
      <c r="K56" s="29">
        <v>563</v>
      </c>
      <c r="L56" s="29">
        <v>958</v>
      </c>
      <c r="M56" s="29">
        <v>854</v>
      </c>
      <c r="N56" s="29">
        <v>812</v>
      </c>
      <c r="O56" s="28">
        <v>434</v>
      </c>
    </row>
    <row r="57" spans="2:15" ht="20.25" customHeight="1"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8"/>
    </row>
    <row r="58" spans="2:15" ht="20.25" customHeight="1">
      <c r="B58" s="7" t="s">
        <v>78</v>
      </c>
      <c r="C58" s="29">
        <v>5504</v>
      </c>
      <c r="D58" s="29">
        <v>1686</v>
      </c>
      <c r="E58" s="29">
        <v>3775</v>
      </c>
      <c r="F58" s="29">
        <v>908</v>
      </c>
      <c r="G58" s="29">
        <v>437</v>
      </c>
      <c r="H58" s="29">
        <v>19029</v>
      </c>
      <c r="I58" s="29">
        <v>5791</v>
      </c>
      <c r="J58" s="29">
        <v>2292</v>
      </c>
      <c r="K58" s="29">
        <v>594</v>
      </c>
      <c r="L58" s="29">
        <v>973</v>
      </c>
      <c r="M58" s="29">
        <v>917</v>
      </c>
      <c r="N58" s="29">
        <v>873</v>
      </c>
      <c r="O58" s="28">
        <v>552</v>
      </c>
    </row>
    <row r="59" spans="2:15" ht="20.25" customHeight="1">
      <c r="B59" s="7" t="s">
        <v>77</v>
      </c>
      <c r="C59" s="29">
        <v>5618</v>
      </c>
      <c r="D59" s="29">
        <v>1735</v>
      </c>
      <c r="E59" s="29">
        <v>3777</v>
      </c>
      <c r="F59" s="29">
        <v>946</v>
      </c>
      <c r="G59" s="29">
        <v>468</v>
      </c>
      <c r="H59" s="29">
        <v>19989</v>
      </c>
      <c r="I59" s="29">
        <v>5472</v>
      </c>
      <c r="J59" s="29">
        <v>2414</v>
      </c>
      <c r="K59" s="29">
        <v>555</v>
      </c>
      <c r="L59" s="29">
        <v>997</v>
      </c>
      <c r="M59" s="29">
        <v>980</v>
      </c>
      <c r="N59" s="29">
        <v>896</v>
      </c>
      <c r="O59" s="28">
        <v>637</v>
      </c>
    </row>
    <row r="60" spans="2:15" ht="20.25" customHeight="1">
      <c r="B60" s="7" t="s">
        <v>1</v>
      </c>
      <c r="C60" s="29">
        <v>5760</v>
      </c>
      <c r="D60" s="29">
        <v>1715</v>
      </c>
      <c r="E60" s="29">
        <v>3937</v>
      </c>
      <c r="F60" s="29">
        <v>936</v>
      </c>
      <c r="G60" s="29">
        <v>453</v>
      </c>
      <c r="H60" s="29">
        <v>20926</v>
      </c>
      <c r="I60" s="29">
        <v>5119</v>
      </c>
      <c r="J60" s="29">
        <v>2490</v>
      </c>
      <c r="K60" s="29">
        <v>532</v>
      </c>
      <c r="L60" s="29">
        <v>1008</v>
      </c>
      <c r="M60" s="29">
        <v>1085</v>
      </c>
      <c r="N60" s="29">
        <v>1031</v>
      </c>
      <c r="O60" s="28">
        <v>731</v>
      </c>
    </row>
    <row r="61" spans="2:15" ht="8.25" customHeight="1" thickBot="1"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5"/>
    </row>
    <row r="62" spans="2:15" ht="21.6" customHeight="1">
      <c r="B62" s="24" t="s">
        <v>76</v>
      </c>
    </row>
    <row r="63" spans="2:15" ht="21.6" customHeight="1">
      <c r="B63" s="24" t="s">
        <v>75</v>
      </c>
    </row>
    <row r="64" spans="2:15" ht="21.6" customHeight="1">
      <c r="B64" s="24" t="s">
        <v>74</v>
      </c>
    </row>
    <row r="65" spans="2:18" ht="21.6" customHeight="1">
      <c r="B65" s="23" t="s">
        <v>73</v>
      </c>
    </row>
    <row r="66" spans="2:18" ht="21.6" customHeight="1">
      <c r="B66" s="23" t="s">
        <v>72</v>
      </c>
    </row>
    <row r="68" spans="2:18" ht="15" thickBot="1">
      <c r="B68" s="22" t="s">
        <v>71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2:18" ht="21" customHeight="1">
      <c r="B69" s="20"/>
      <c r="C69" s="19"/>
      <c r="D69" s="19" t="s">
        <v>70</v>
      </c>
      <c r="E69" s="19"/>
      <c r="F69" s="19"/>
      <c r="G69" s="19"/>
      <c r="H69" s="19"/>
      <c r="I69" s="19" t="s">
        <v>69</v>
      </c>
      <c r="J69" s="19" t="s">
        <v>68</v>
      </c>
      <c r="K69" s="19" t="s">
        <v>68</v>
      </c>
      <c r="L69" s="19" t="s">
        <v>67</v>
      </c>
      <c r="M69" s="19"/>
      <c r="N69" s="19" t="s">
        <v>66</v>
      </c>
      <c r="O69" s="18" t="s">
        <v>65</v>
      </c>
      <c r="R69" s="1" t="s">
        <v>64</v>
      </c>
    </row>
    <row r="70" spans="2:18" ht="21.6" customHeight="1">
      <c r="B70" s="11"/>
      <c r="C70" s="17" t="s">
        <v>63</v>
      </c>
      <c r="D70" s="17"/>
      <c r="E70" s="17" t="s">
        <v>62</v>
      </c>
      <c r="F70" s="17" t="s">
        <v>61</v>
      </c>
      <c r="G70" s="17" t="s">
        <v>60</v>
      </c>
      <c r="H70" s="17" t="s">
        <v>59</v>
      </c>
      <c r="I70" s="17"/>
      <c r="J70" s="17"/>
      <c r="K70" s="17"/>
      <c r="L70" s="17" t="s">
        <v>58</v>
      </c>
      <c r="M70" s="17" t="s">
        <v>57</v>
      </c>
      <c r="N70" s="17"/>
      <c r="O70" s="16"/>
    </row>
    <row r="71" spans="2:18" ht="21.6" customHeight="1">
      <c r="B71" s="15"/>
      <c r="C71" s="14"/>
      <c r="D71" s="14" t="s">
        <v>56</v>
      </c>
      <c r="E71" s="14"/>
      <c r="F71" s="14"/>
      <c r="G71" s="14"/>
      <c r="H71" s="14"/>
      <c r="I71" s="14" t="s">
        <v>55</v>
      </c>
      <c r="J71" s="14" t="s">
        <v>54</v>
      </c>
      <c r="K71" s="14" t="s">
        <v>53</v>
      </c>
      <c r="L71" s="14" t="s">
        <v>52</v>
      </c>
      <c r="M71" s="14"/>
      <c r="N71" s="14" t="s">
        <v>51</v>
      </c>
      <c r="O71" s="13" t="s">
        <v>50</v>
      </c>
    </row>
    <row r="72" spans="2:18" ht="21.75" customHeight="1">
      <c r="B72" s="10" t="s">
        <v>49</v>
      </c>
      <c r="C72" s="6">
        <v>115.4904018592178</v>
      </c>
      <c r="D72" s="6">
        <v>39.977446797421543</v>
      </c>
      <c r="E72" s="6">
        <v>39.622091714777795</v>
      </c>
      <c r="F72" s="6">
        <v>13.029686363604059</v>
      </c>
      <c r="G72" s="6">
        <v>60.232686508115123</v>
      </c>
      <c r="H72" s="6">
        <v>117.91866159061674</v>
      </c>
      <c r="I72" s="12" t="s">
        <v>45</v>
      </c>
      <c r="J72" s="6">
        <v>0.29612923553645587</v>
      </c>
      <c r="K72" s="12" t="s">
        <v>47</v>
      </c>
      <c r="L72" s="6">
        <v>22.861176983414392</v>
      </c>
      <c r="M72" s="6">
        <v>2.2505821900770648</v>
      </c>
      <c r="N72" s="6">
        <v>2.4874855785062295</v>
      </c>
      <c r="O72" s="5">
        <v>11.785943574350943</v>
      </c>
    </row>
    <row r="73" spans="2:18" ht="21.75" customHeight="1">
      <c r="B73" s="10" t="s">
        <v>48</v>
      </c>
      <c r="C73" s="6">
        <v>116.2073147953309</v>
      </c>
      <c r="D73" s="6">
        <v>39.188936779910676</v>
      </c>
      <c r="E73" s="6">
        <v>39.661804795354541</v>
      </c>
      <c r="F73" s="6">
        <v>15.427319003856239</v>
      </c>
      <c r="G73" s="6">
        <v>60.88175698839818</v>
      </c>
      <c r="H73" s="6">
        <v>130.15692125092505</v>
      </c>
      <c r="I73" s="6">
        <v>4.3740291428557914</v>
      </c>
      <c r="J73" s="6">
        <v>0.29554250965241835</v>
      </c>
      <c r="K73" s="12" t="s">
        <v>47</v>
      </c>
      <c r="L73" s="6">
        <v>22.343013729722827</v>
      </c>
      <c r="M73" s="6">
        <v>2.1870145714278957</v>
      </c>
      <c r="N73" s="6">
        <v>2.1870145714278957</v>
      </c>
      <c r="O73" s="5">
        <v>10.403096339765126</v>
      </c>
    </row>
    <row r="74" spans="2:18" ht="21.75" customHeight="1">
      <c r="B74" s="9" t="s">
        <v>46</v>
      </c>
      <c r="C74" s="6">
        <v>118.88980944490473</v>
      </c>
      <c r="D74" s="6">
        <v>39.353769676884838</v>
      </c>
      <c r="E74" s="6">
        <v>40.241448692152915</v>
      </c>
      <c r="F74" s="6">
        <v>16.688365487039885</v>
      </c>
      <c r="G74" s="6">
        <v>60.125458634157887</v>
      </c>
      <c r="H74" s="6">
        <v>130.42963664338976</v>
      </c>
      <c r="I74" s="6">
        <v>7.8707539353769675</v>
      </c>
      <c r="J74" s="6">
        <v>0.29589300508935967</v>
      </c>
      <c r="K74" s="12" t="s">
        <v>45</v>
      </c>
      <c r="L74" s="6">
        <v>33.790981181204877</v>
      </c>
      <c r="M74" s="6">
        <v>20.830867558290922</v>
      </c>
      <c r="N74" s="6">
        <v>18.87797372470115</v>
      </c>
      <c r="O74" s="5">
        <v>10.948041188306309</v>
      </c>
    </row>
    <row r="75" spans="2:18" ht="21" hidden="1" customHeight="1">
      <c r="B75" s="11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5"/>
    </row>
    <row r="76" spans="2:18" ht="21" hidden="1" customHeight="1">
      <c r="B76" s="10" t="s">
        <v>44</v>
      </c>
      <c r="C76" s="6">
        <v>119.31813145087656</v>
      </c>
      <c r="D76" s="6">
        <v>39.359027016485285</v>
      </c>
      <c r="E76" s="6">
        <v>40.127296312602866</v>
      </c>
      <c r="F76" s="6">
        <v>15.719971751328957</v>
      </c>
      <c r="G76" s="6">
        <v>60.397786202474421</v>
      </c>
      <c r="H76" s="6">
        <v>146.20755681499188</v>
      </c>
      <c r="I76" s="6">
        <v>15.838167027654739</v>
      </c>
      <c r="J76" s="6">
        <v>0.17729291448867246</v>
      </c>
      <c r="K76" s="6">
        <v>0.8864645724433623</v>
      </c>
      <c r="L76" s="6">
        <v>31.085357673680573</v>
      </c>
      <c r="M76" s="6">
        <v>12.705992205021527</v>
      </c>
      <c r="N76" s="6">
        <v>11.051258336460583</v>
      </c>
      <c r="O76" s="5">
        <v>10.223891402180111</v>
      </c>
    </row>
    <row r="77" spans="2:18" ht="21" hidden="1" customHeight="1">
      <c r="B77" s="10" t="s">
        <v>43</v>
      </c>
      <c r="C77" s="6">
        <v>121.18402244394498</v>
      </c>
      <c r="D77" s="6">
        <v>39.070582578551729</v>
      </c>
      <c r="E77" s="6">
        <v>41.086363773803264</v>
      </c>
      <c r="F77" s="6">
        <v>15.533372739879445</v>
      </c>
      <c r="G77" s="6">
        <v>60.829161950825608</v>
      </c>
      <c r="H77" s="6">
        <v>155.03728898772803</v>
      </c>
      <c r="I77" s="6">
        <v>30.118142564346403</v>
      </c>
      <c r="J77" s="6">
        <v>0.17786304663984095</v>
      </c>
      <c r="K77" s="6">
        <v>5.1580283525553883</v>
      </c>
      <c r="L77" s="6">
        <v>26.679456995976146</v>
      </c>
      <c r="M77" s="6">
        <v>19.564935130382505</v>
      </c>
      <c r="N77" s="6">
        <v>19.683510494809067</v>
      </c>
      <c r="O77" s="5">
        <v>8.8338646497787678</v>
      </c>
    </row>
    <row r="78" spans="2:18" ht="21" hidden="1" customHeight="1">
      <c r="B78" s="10" t="s">
        <v>42</v>
      </c>
      <c r="C78" s="6">
        <v>119.52997173880708</v>
      </c>
      <c r="D78" s="6">
        <v>38.792205860478951</v>
      </c>
      <c r="E78" s="6">
        <v>42.302543507362785</v>
      </c>
      <c r="F78" s="6">
        <v>15.707273538598839</v>
      </c>
      <c r="G78" s="6">
        <v>61.222668451584113</v>
      </c>
      <c r="H78" s="6">
        <v>156.53726015171799</v>
      </c>
      <c r="I78" s="6">
        <v>50.037185780157671</v>
      </c>
      <c r="J78" s="6">
        <v>0.23798899300907334</v>
      </c>
      <c r="K78" s="6">
        <v>6.7826863007585896</v>
      </c>
      <c r="L78" s="6">
        <v>37.780752640190393</v>
      </c>
      <c r="M78" s="6">
        <v>27.428231444295701</v>
      </c>
      <c r="N78" s="6">
        <v>25.762308493232187</v>
      </c>
      <c r="O78" s="5">
        <v>9.400565223858397</v>
      </c>
    </row>
    <row r="79" spans="2:18" ht="21" hidden="1" customHeight="1">
      <c r="B79" s="10" t="s">
        <v>41</v>
      </c>
      <c r="C79" s="6">
        <v>119.30717090409053</v>
      </c>
      <c r="D79" s="6">
        <v>39.212011647817647</v>
      </c>
      <c r="E79" s="6">
        <v>44.106052675399148</v>
      </c>
      <c r="F79" s="6">
        <v>16.233892189050838</v>
      </c>
      <c r="G79" s="6">
        <v>61.891713970756314</v>
      </c>
      <c r="H79" s="6">
        <v>165.50214353028665</v>
      </c>
      <c r="I79" s="6">
        <v>66.129237299515907</v>
      </c>
      <c r="J79" s="6">
        <v>0.41778399015939655</v>
      </c>
      <c r="K79" s="6">
        <v>7.2216946870409968</v>
      </c>
      <c r="L79" s="6">
        <v>36.824674561192523</v>
      </c>
      <c r="M79" s="6">
        <v>27.931843913513941</v>
      </c>
      <c r="N79" s="6">
        <v>26.559125088704494</v>
      </c>
      <c r="O79" s="5">
        <v>16.233892189050838</v>
      </c>
    </row>
    <row r="80" spans="2:18" ht="21" customHeight="1">
      <c r="B80" s="10" t="s">
        <v>40</v>
      </c>
      <c r="C80" s="6">
        <v>122.60140057732808</v>
      </c>
      <c r="D80" s="6">
        <v>39.570080948053644</v>
      </c>
      <c r="E80" s="6">
        <v>44.359198158105521</v>
      </c>
      <c r="F80" s="6">
        <v>17.360549886438058</v>
      </c>
      <c r="G80" s="6">
        <v>62.378251660925713</v>
      </c>
      <c r="H80" s="6">
        <v>174.50345834126531</v>
      </c>
      <c r="I80" s="6">
        <v>86.263973746059449</v>
      </c>
      <c r="J80" s="6">
        <v>1.3768711978899149</v>
      </c>
      <c r="K80" s="6">
        <v>7.6027235709573562</v>
      </c>
      <c r="L80" s="6">
        <v>36.097970970766035</v>
      </c>
      <c r="M80" s="6">
        <v>24.843545527144119</v>
      </c>
      <c r="N80" s="6">
        <v>24.005450015385041</v>
      </c>
      <c r="O80" s="5">
        <v>10.236738036485889</v>
      </c>
    </row>
    <row r="81" spans="2:15" ht="21" customHeight="1">
      <c r="B81" s="11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5"/>
    </row>
    <row r="82" spans="2:15" ht="21" customHeight="1">
      <c r="B82" s="10" t="s">
        <v>39</v>
      </c>
      <c r="C82" s="6">
        <v>124.12596138984993</v>
      </c>
      <c r="D82" s="6">
        <v>39.992133878028199</v>
      </c>
      <c r="E82" s="6">
        <v>45.404603124678637</v>
      </c>
      <c r="F82" s="6">
        <v>17.981425608316439</v>
      </c>
      <c r="G82" s="6">
        <v>62.965058902700044</v>
      </c>
      <c r="H82" s="6">
        <v>180.95688847967949</v>
      </c>
      <c r="I82" s="6">
        <v>108.06896929145366</v>
      </c>
      <c r="J82" s="6">
        <v>2.2251262458451779</v>
      </c>
      <c r="K82" s="6">
        <v>8.0585653227906455</v>
      </c>
      <c r="L82" s="6">
        <v>38.007561820923044</v>
      </c>
      <c r="M82" s="6">
        <v>26.641376402957132</v>
      </c>
      <c r="N82" s="6">
        <v>25.739298195182059</v>
      </c>
      <c r="O82" s="5">
        <v>9.8025831911557848</v>
      </c>
    </row>
    <row r="83" spans="2:15" ht="21" customHeight="1">
      <c r="B83" s="10" t="s">
        <v>38</v>
      </c>
      <c r="C83" s="6">
        <v>126.9201358977089</v>
      </c>
      <c r="D83" s="6">
        <v>40.471673458325668</v>
      </c>
      <c r="E83" s="6">
        <v>46.218772080957869</v>
      </c>
      <c r="F83" s="6">
        <v>17.483278967796888</v>
      </c>
      <c r="G83" s="6">
        <v>62.976101749053846</v>
      </c>
      <c r="H83" s="6">
        <v>189.04929679711168</v>
      </c>
      <c r="I83" s="6">
        <v>132.54624297039095</v>
      </c>
      <c r="J83" s="6">
        <v>2.782805648853484</v>
      </c>
      <c r="K83" s="6">
        <v>7.1989972220340128</v>
      </c>
      <c r="L83" s="6">
        <v>37.930850909372488</v>
      </c>
      <c r="M83" s="6">
        <v>25.408225489531812</v>
      </c>
      <c r="N83" s="6">
        <v>23.774839565204765</v>
      </c>
      <c r="O83" s="5">
        <v>11.07072682043886</v>
      </c>
    </row>
    <row r="84" spans="2:15" ht="21" customHeight="1">
      <c r="B84" s="10" t="s">
        <v>37</v>
      </c>
      <c r="C84" s="6">
        <v>127.78811114831259</v>
      </c>
      <c r="D84" s="6">
        <v>40.955390829273746</v>
      </c>
      <c r="E84" s="6">
        <v>45.877329489765103</v>
      </c>
      <c r="F84" s="6">
        <v>17.743285047697231</v>
      </c>
      <c r="G84" s="6">
        <v>63.316791163357927</v>
      </c>
      <c r="H84" s="6">
        <v>188.85660934329792</v>
      </c>
      <c r="I84" s="6">
        <v>152.39780445076937</v>
      </c>
      <c r="J84" s="6">
        <v>3.6458804892528556</v>
      </c>
      <c r="K84" s="6">
        <v>7.4132903281474736</v>
      </c>
      <c r="L84" s="6">
        <v>35.061217371648297</v>
      </c>
      <c r="M84" s="6">
        <v>22.908282407472111</v>
      </c>
      <c r="N84" s="6">
        <v>21.51069488659185</v>
      </c>
      <c r="O84" s="5">
        <v>9.8438773209827115</v>
      </c>
    </row>
    <row r="85" spans="2:15" ht="21" customHeight="1">
      <c r="B85" s="10" t="s">
        <v>36</v>
      </c>
      <c r="C85" s="6">
        <v>129.43420154250029</v>
      </c>
      <c r="D85" s="6">
        <v>41.319145673416884</v>
      </c>
      <c r="E85" s="6">
        <v>47.161027830483185</v>
      </c>
      <c r="F85" s="6">
        <v>17.890764106015556</v>
      </c>
      <c r="G85" s="6">
        <v>63.652174336368269</v>
      </c>
      <c r="H85" s="6">
        <v>197.65034631407661</v>
      </c>
      <c r="I85" s="6">
        <v>173.91770005099477</v>
      </c>
      <c r="J85" s="6">
        <v>3.7120292873025473</v>
      </c>
      <c r="K85" s="6">
        <v>7.3023526963328802</v>
      </c>
      <c r="L85" s="6">
        <v>41.075733916872451</v>
      </c>
      <c r="M85" s="6">
        <v>26.531881463342799</v>
      </c>
      <c r="N85" s="6">
        <v>24.827999167531793</v>
      </c>
      <c r="O85" s="5">
        <v>10.953529044499319</v>
      </c>
    </row>
    <row r="86" spans="2:15" ht="21" customHeight="1">
      <c r="B86" s="10" t="s">
        <v>35</v>
      </c>
      <c r="C86" s="6">
        <v>132.69427736933443</v>
      </c>
      <c r="D86" s="6">
        <v>41.273208581666552</v>
      </c>
      <c r="E86" s="6">
        <v>48.445872223252195</v>
      </c>
      <c r="F86" s="6">
        <v>18.357156099651398</v>
      </c>
      <c r="G86" s="6">
        <v>42.30655842833567</v>
      </c>
      <c r="H86" s="6">
        <v>202.65814051734355</v>
      </c>
      <c r="I86" s="6">
        <v>202.29342880675446</v>
      </c>
      <c r="J86" s="6">
        <v>4.1333993866764738</v>
      </c>
      <c r="K86" s="6">
        <v>6.9295225011929116</v>
      </c>
      <c r="L86" s="6">
        <v>39.328079458524684</v>
      </c>
      <c r="M86" s="6">
        <v>23.037623052211522</v>
      </c>
      <c r="N86" s="6">
        <v>23.58469061809517</v>
      </c>
      <c r="O86" s="5">
        <v>10.941351317673018</v>
      </c>
    </row>
    <row r="87" spans="2:15" ht="21" customHeight="1">
      <c r="B87" s="11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5"/>
    </row>
    <row r="88" spans="2:15" ht="21" customHeight="1">
      <c r="B88" s="10" t="s">
        <v>34</v>
      </c>
      <c r="C88" s="6">
        <v>135.08191389104485</v>
      </c>
      <c r="D88" s="6">
        <v>40.961496799845136</v>
      </c>
      <c r="E88" s="6">
        <v>49.335847256702365</v>
      </c>
      <c r="F88" s="6">
        <v>18.447844484670995</v>
      </c>
      <c r="G88" s="6">
        <v>45.270039426199219</v>
      </c>
      <c r="H88" s="6">
        <v>213.66730404778477</v>
      </c>
      <c r="I88" s="6">
        <v>232.29719962934396</v>
      </c>
      <c r="J88" s="6">
        <v>5.2794818097578178</v>
      </c>
      <c r="K88" s="6">
        <v>7.8281971661926262</v>
      </c>
      <c r="L88" s="6">
        <v>43.510212156279941</v>
      </c>
      <c r="M88" s="6">
        <v>24.334163284056146</v>
      </c>
      <c r="N88" s="6">
        <v>24.091428488205214</v>
      </c>
      <c r="O88" s="5">
        <v>11.226484308105704</v>
      </c>
    </row>
    <row r="89" spans="2:15" ht="21" customHeight="1">
      <c r="B89" s="10" t="s">
        <v>33</v>
      </c>
      <c r="C89" s="6">
        <v>134.41929178927683</v>
      </c>
      <c r="D89" s="6">
        <v>40.970469931290111</v>
      </c>
      <c r="E89" s="6">
        <v>47.9595500960396</v>
      </c>
      <c r="F89" s="6">
        <v>18.496962160155977</v>
      </c>
      <c r="G89" s="6">
        <v>24.943786105226629</v>
      </c>
      <c r="H89" s="6">
        <v>165.20739492881984</v>
      </c>
      <c r="I89" s="6">
        <v>162.01410830182223</v>
      </c>
      <c r="J89" s="6">
        <v>5.5430635789392504</v>
      </c>
      <c r="K89" s="6">
        <v>6.868578782598636</v>
      </c>
      <c r="L89" s="6">
        <v>45.971277290550525</v>
      </c>
      <c r="M89" s="6">
        <v>24.401529885547788</v>
      </c>
      <c r="N89" s="6">
        <v>24.220777812321508</v>
      </c>
      <c r="O89" s="5">
        <v>11.266879231104781</v>
      </c>
    </row>
    <row r="90" spans="2:15" ht="21" customHeight="1">
      <c r="B90" s="10" t="s">
        <v>32</v>
      </c>
      <c r="C90" s="6">
        <v>141.94680673520551</v>
      </c>
      <c r="D90" s="6">
        <v>40.436595597555382</v>
      </c>
      <c r="E90" s="6">
        <v>52.100998173773277</v>
      </c>
      <c r="F90" s="6">
        <v>18.603226672839828</v>
      </c>
      <c r="G90" s="6">
        <v>23.328805152435795</v>
      </c>
      <c r="H90" s="6">
        <v>170.00119036723726</v>
      </c>
      <c r="I90" s="6">
        <v>176.9400144638592</v>
      </c>
      <c r="J90" s="6">
        <v>7.2379113421659778</v>
      </c>
      <c r="K90" s="6">
        <v>7.9557207314716951</v>
      </c>
      <c r="L90" s="6">
        <v>39.180429166270379</v>
      </c>
      <c r="M90" s="6">
        <v>21.055742086301027</v>
      </c>
      <c r="N90" s="6">
        <v>20.995924637192218</v>
      </c>
      <c r="O90" s="5">
        <v>9.2118871627566996</v>
      </c>
    </row>
    <row r="91" spans="2:15" ht="21" customHeight="1">
      <c r="B91" s="10" t="s">
        <v>31</v>
      </c>
      <c r="C91" s="6">
        <v>142.69413162970221</v>
      </c>
      <c r="D91" s="6">
        <v>40.329181009225891</v>
      </c>
      <c r="E91" s="6">
        <v>54.800240077242243</v>
      </c>
      <c r="F91" s="6">
        <v>18.622592407201367</v>
      </c>
      <c r="G91" s="6">
        <v>22.4182800315991</v>
      </c>
      <c r="H91" s="6">
        <v>171.69555738486611</v>
      </c>
      <c r="I91" s="6">
        <v>194.76622122690858</v>
      </c>
      <c r="J91" s="6">
        <v>9.1333733462070406</v>
      </c>
      <c r="K91" s="6">
        <v>8.8961428696821816</v>
      </c>
      <c r="L91" s="6">
        <v>41.574641010981402</v>
      </c>
      <c r="M91" s="6">
        <v>22.181049555074242</v>
      </c>
      <c r="N91" s="6">
        <v>21.706588602024524</v>
      </c>
      <c r="O91" s="5">
        <v>9.6078342992567567</v>
      </c>
    </row>
    <row r="92" spans="2:15" ht="21" customHeight="1">
      <c r="B92" s="10" t="s">
        <v>30</v>
      </c>
      <c r="C92" s="6">
        <v>144.75467860477812</v>
      </c>
      <c r="D92" s="6">
        <v>39.77678137298436</v>
      </c>
      <c r="E92" s="6">
        <v>56.999717637575529</v>
      </c>
      <c r="F92" s="6">
        <v>18.45314599777625</v>
      </c>
      <c r="G92" s="6">
        <v>22.1437751973315</v>
      </c>
      <c r="H92" s="6">
        <v>181.66097060033064</v>
      </c>
      <c r="I92" s="6">
        <v>213.41209799967896</v>
      </c>
      <c r="J92" s="6">
        <v>9.1972822909551457</v>
      </c>
      <c r="K92" s="6">
        <v>9.4901893702849289</v>
      </c>
      <c r="L92" s="6">
        <v>41.475642433097093</v>
      </c>
      <c r="M92" s="6">
        <v>22.729589355991063</v>
      </c>
      <c r="N92" s="6">
        <v>21.850868118001717</v>
      </c>
      <c r="O92" s="5">
        <v>9.7830964496147104</v>
      </c>
    </row>
    <row r="93" spans="2:15" ht="21" customHeight="1">
      <c r="B93" s="11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5"/>
    </row>
    <row r="94" spans="2:15" ht="21" customHeight="1">
      <c r="B94" s="10" t="s">
        <v>29</v>
      </c>
      <c r="C94" s="6">
        <v>147.32250582189448</v>
      </c>
      <c r="D94" s="6">
        <v>39.890223950991022</v>
      </c>
      <c r="E94" s="6">
        <v>60.152841326964754</v>
      </c>
      <c r="F94" s="6">
        <v>18.588497991634021</v>
      </c>
      <c r="G94" s="6">
        <v>23.206758362226324</v>
      </c>
      <c r="H94" s="6">
        <v>187.96319708310676</v>
      </c>
      <c r="I94" s="6">
        <v>221.73422604306296</v>
      </c>
      <c r="J94" s="6">
        <v>10.910640125524317</v>
      </c>
      <c r="K94" s="6">
        <v>10.044716306038261</v>
      </c>
      <c r="L94" s="6">
        <v>44.797125594745346</v>
      </c>
      <c r="M94" s="6">
        <v>23.841769163182768</v>
      </c>
      <c r="N94" s="6">
        <v>22.340834542740268</v>
      </c>
      <c r="O94" s="5">
        <v>8.6015099402281656</v>
      </c>
    </row>
    <row r="95" spans="2:15" ht="21" customHeight="1">
      <c r="B95" s="10" t="s">
        <v>28</v>
      </c>
      <c r="C95" s="6">
        <v>150.17645162486698</v>
      </c>
      <c r="D95" s="6">
        <v>38.970560964963582</v>
      </c>
      <c r="E95" s="6">
        <v>60.538455613215753</v>
      </c>
      <c r="F95" s="6">
        <v>19.05734606485774</v>
      </c>
      <c r="G95" s="6">
        <v>22.423763483500274</v>
      </c>
      <c r="H95" s="6">
        <v>196.05102119416526</v>
      </c>
      <c r="I95" s="6">
        <v>223.66705561150403</v>
      </c>
      <c r="J95" s="6">
        <v>12.267453305222796</v>
      </c>
      <c r="K95" s="6">
        <v>9.8710205665281112</v>
      </c>
      <c r="L95" s="6">
        <v>44.391063588201561</v>
      </c>
      <c r="M95" s="6">
        <v>27.27368688323952</v>
      </c>
      <c r="N95" s="6">
        <v>25.619007135093192</v>
      </c>
      <c r="O95" s="5">
        <v>8.5016304301311472</v>
      </c>
    </row>
    <row r="96" spans="2:15" ht="21" customHeight="1">
      <c r="B96" s="10" t="s">
        <v>27</v>
      </c>
      <c r="C96" s="6">
        <v>150.0774647966789</v>
      </c>
      <c r="D96" s="6">
        <v>38.478507891479325</v>
      </c>
      <c r="E96" s="6">
        <v>59.861725620028686</v>
      </c>
      <c r="F96" s="6">
        <v>19.126413746644413</v>
      </c>
      <c r="G96" s="6">
        <v>21.439637828096984</v>
      </c>
      <c r="H96" s="6">
        <v>208.3594276293741</v>
      </c>
      <c r="I96" s="6">
        <v>217.78158425382725</v>
      </c>
      <c r="J96" s="6">
        <v>13.202303294143933</v>
      </c>
      <c r="K96" s="6">
        <v>10.889079212691362</v>
      </c>
      <c r="L96" s="6">
        <v>50.778089592861278</v>
      </c>
      <c r="M96" s="6">
        <v>26.912387484216477</v>
      </c>
      <c r="N96" s="6">
        <v>26.122506090549745</v>
      </c>
      <c r="O96" s="5">
        <v>8.5758551312387929</v>
      </c>
    </row>
    <row r="97" spans="2:15" ht="21" customHeight="1">
      <c r="B97" s="10" t="s">
        <v>26</v>
      </c>
      <c r="C97" s="6">
        <v>154.03865395286027</v>
      </c>
      <c r="D97" s="6">
        <v>37.994344302296817</v>
      </c>
      <c r="E97" s="6">
        <v>63.175346684464216</v>
      </c>
      <c r="F97" s="6">
        <v>19.22001288019414</v>
      </c>
      <c r="G97" s="6">
        <v>19.99995543185419</v>
      </c>
      <c r="H97" s="6">
        <v>221.11371339562476</v>
      </c>
      <c r="I97" s="6">
        <v>218.04965337124597</v>
      </c>
      <c r="J97" s="6">
        <v>13.203313195959453</v>
      </c>
      <c r="K97" s="6">
        <v>11.364877181332186</v>
      </c>
      <c r="L97" s="6">
        <v>50.584845493380513</v>
      </c>
      <c r="M97" s="6">
        <v>26.740887485487498</v>
      </c>
      <c r="N97" s="6">
        <v>25.738104204781717</v>
      </c>
      <c r="O97" s="5">
        <v>6.9637727826790359</v>
      </c>
    </row>
    <row r="98" spans="2:15" ht="21" customHeight="1">
      <c r="B98" s="10" t="s">
        <v>25</v>
      </c>
      <c r="C98" s="6">
        <v>151.84877956021728</v>
      </c>
      <c r="D98" s="6">
        <v>38.086209319822188</v>
      </c>
      <c r="E98" s="6">
        <v>66.196146733873306</v>
      </c>
      <c r="F98" s="6">
        <v>19.566721141153224</v>
      </c>
      <c r="G98" s="6">
        <v>19.732073714177055</v>
      </c>
      <c r="H98" s="6">
        <v>237.06047219183102</v>
      </c>
      <c r="I98" s="6">
        <v>222.509445765734</v>
      </c>
      <c r="J98" s="6">
        <v>15.047084145168535</v>
      </c>
      <c r="K98" s="6">
        <v>12.070737830739594</v>
      </c>
      <c r="L98" s="6">
        <v>37.975974271139634</v>
      </c>
      <c r="M98" s="6">
        <v>21.330481920074078</v>
      </c>
      <c r="N98" s="6">
        <v>20.393484006272374</v>
      </c>
      <c r="O98" s="5">
        <v>6.7794554939770322</v>
      </c>
    </row>
    <row r="99" spans="2:15" ht="21" customHeight="1">
      <c r="B99" s="11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5"/>
    </row>
    <row r="100" spans="2:15" ht="21" customHeight="1">
      <c r="B100" s="10" t="s">
        <v>24</v>
      </c>
      <c r="C100" s="6">
        <v>160.01338731278679</v>
      </c>
      <c r="D100" s="6">
        <v>39.101015696733619</v>
      </c>
      <c r="E100" s="6">
        <v>69.944334372199009</v>
      </c>
      <c r="F100" s="6">
        <v>20.179405303628958</v>
      </c>
      <c r="G100" s="6">
        <v>20.616899185550452</v>
      </c>
      <c r="H100" s="6">
        <v>248.49652493140917</v>
      </c>
      <c r="I100" s="6">
        <v>229.24679412686339</v>
      </c>
      <c r="J100" s="6">
        <v>18.210682834982229</v>
      </c>
      <c r="K100" s="6">
        <v>14.491984838649522</v>
      </c>
      <c r="L100" s="6">
        <v>40.358810607257915</v>
      </c>
      <c r="M100" s="6">
        <v>22.202814507515871</v>
      </c>
      <c r="N100" s="6">
        <v>21.109079802712134</v>
      </c>
      <c r="O100" s="5">
        <v>6.5624082288224255</v>
      </c>
    </row>
    <row r="101" spans="2:15" ht="21" customHeight="1">
      <c r="B101" s="10" t="s">
        <v>23</v>
      </c>
      <c r="C101" s="6">
        <v>161.77552992901664</v>
      </c>
      <c r="D101" s="6">
        <v>40.172082196755142</v>
      </c>
      <c r="E101" s="6">
        <v>72.625036285338112</v>
      </c>
      <c r="F101" s="6">
        <v>20.874261926324728</v>
      </c>
      <c r="G101" s="6">
        <v>21.798382897021394</v>
      </c>
      <c r="H101" s="6">
        <v>262.99395624885165</v>
      </c>
      <c r="I101" s="6">
        <v>230.75844238866787</v>
      </c>
      <c r="J101" s="6">
        <v>20.928621983424531</v>
      </c>
      <c r="K101" s="6">
        <v>15.329536102144722</v>
      </c>
      <c r="L101" s="6">
        <v>39.628481625757097</v>
      </c>
      <c r="M101" s="6">
        <v>22.885584039017473</v>
      </c>
      <c r="N101" s="6">
        <v>22.233263353819826</v>
      </c>
      <c r="O101" s="5">
        <v>6.523206851976477</v>
      </c>
    </row>
    <row r="102" spans="2:15" ht="21" customHeight="1">
      <c r="B102" s="10" t="s">
        <v>22</v>
      </c>
      <c r="C102" s="6">
        <v>165.05609961735522</v>
      </c>
      <c r="D102" s="6">
        <v>41.18295609313185</v>
      </c>
      <c r="E102" s="6">
        <v>73.556434701774862</v>
      </c>
      <c r="F102" s="6">
        <v>21.02384503966967</v>
      </c>
      <c r="G102" s="6">
        <v>21.726441403463259</v>
      </c>
      <c r="H102" s="6">
        <v>278.39029768467475</v>
      </c>
      <c r="I102" s="6">
        <v>246.61132369154939</v>
      </c>
      <c r="J102" s="6">
        <v>23.455909375878246</v>
      </c>
      <c r="K102" s="6">
        <v>16.970404479322049</v>
      </c>
      <c r="L102" s="6">
        <v>39.561579868992801</v>
      </c>
      <c r="M102" s="6">
        <v>22.429037767256848</v>
      </c>
      <c r="N102" s="6">
        <v>21.726441403463259</v>
      </c>
      <c r="O102" s="5">
        <v>6.4314590224182284</v>
      </c>
    </row>
    <row r="103" spans="2:15" ht="21" customHeight="1">
      <c r="B103" s="10" t="s">
        <v>21</v>
      </c>
      <c r="C103" s="6">
        <v>167.52407688484735</v>
      </c>
      <c r="D103" s="6">
        <v>42.015339359830222</v>
      </c>
      <c r="E103" s="6">
        <v>77.046031511504523</v>
      </c>
      <c r="F103" s="6">
        <v>21.007669679915111</v>
      </c>
      <c r="G103" s="6">
        <v>21.867318567072761</v>
      </c>
      <c r="H103" s="6">
        <v>289.11066636220767</v>
      </c>
      <c r="I103" s="6">
        <v>251.71593977084984</v>
      </c>
      <c r="J103" s="6">
        <v>26.971483834571316</v>
      </c>
      <c r="K103" s="6">
        <v>18.589907184784213</v>
      </c>
      <c r="L103" s="6">
        <v>45.131566575776709</v>
      </c>
      <c r="M103" s="6">
        <v>27.347580222702788</v>
      </c>
      <c r="N103" s="6">
        <v>26.219291058308372</v>
      </c>
      <c r="O103" s="5">
        <v>7.7905680398662174</v>
      </c>
    </row>
    <row r="104" spans="2:15" ht="21" customHeight="1">
      <c r="B104" s="10" t="s">
        <v>20</v>
      </c>
      <c r="C104" s="6">
        <v>171.93802534763068</v>
      </c>
      <c r="D104" s="6">
        <v>43.345271543962845</v>
      </c>
      <c r="E104" s="6">
        <v>81.559660143140945</v>
      </c>
      <c r="F104" s="6">
        <v>21.37867893660313</v>
      </c>
      <c r="G104" s="6">
        <v>20.095958200406944</v>
      </c>
      <c r="H104" s="6">
        <v>306.14268237215686</v>
      </c>
      <c r="I104" s="6">
        <v>257.45274109404323</v>
      </c>
      <c r="J104" s="6">
        <v>25.333734539874712</v>
      </c>
      <c r="K104" s="6">
        <v>20.309744989772973</v>
      </c>
      <c r="L104" s="6">
        <v>43.826291820036417</v>
      </c>
      <c r="M104" s="6">
        <v>27.845729314925578</v>
      </c>
      <c r="N104" s="6">
        <v>26.937135460119944</v>
      </c>
      <c r="O104" s="5">
        <v>6.9480706543960178</v>
      </c>
    </row>
    <row r="105" spans="2:15" ht="21" customHeight="1">
      <c r="B105" s="11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5"/>
    </row>
    <row r="106" spans="2:15" ht="21" customHeight="1">
      <c r="B106" s="10" t="s">
        <v>19</v>
      </c>
      <c r="C106" s="6">
        <v>176.37012424047359</v>
      </c>
      <c r="D106" s="6">
        <v>47.361597558246523</v>
      </c>
      <c r="E106" s="6">
        <v>86.058840007633137</v>
      </c>
      <c r="F106" s="6">
        <v>23.122665474564801</v>
      </c>
      <c r="G106" s="6">
        <v>19.348621224693307</v>
      </c>
      <c r="H106" s="6">
        <v>327.38504978814854</v>
      </c>
      <c r="I106" s="6">
        <v>277.41883014196253</v>
      </c>
      <c r="J106" s="6">
        <v>34.551109329809478</v>
      </c>
      <c r="K106" s="6">
        <v>23.175821027379893</v>
      </c>
      <c r="L106" s="6">
        <v>37.740442498714962</v>
      </c>
      <c r="M106" s="6">
        <v>24.398398742126997</v>
      </c>
      <c r="N106" s="6">
        <v>23.813687661160991</v>
      </c>
      <c r="O106" s="5">
        <v>6.3255107849958883</v>
      </c>
    </row>
    <row r="107" spans="2:15" ht="21" customHeight="1">
      <c r="B107" s="10" t="s">
        <v>18</v>
      </c>
      <c r="C107" s="6">
        <v>181.26450499402748</v>
      </c>
      <c r="D107" s="6">
        <v>49.017560131115367</v>
      </c>
      <c r="E107" s="6">
        <v>89.891965720492038</v>
      </c>
      <c r="F107" s="6">
        <v>22.896012445278267</v>
      </c>
      <c r="G107" s="6">
        <v>18.031270770992815</v>
      </c>
      <c r="H107" s="6">
        <v>338.04666873594448</v>
      </c>
      <c r="I107" s="6">
        <v>286.17371675253111</v>
      </c>
      <c r="J107" s="6">
        <v>38.019013737078694</v>
      </c>
      <c r="K107" s="6">
        <v>23.319033460433523</v>
      </c>
      <c r="L107" s="6">
        <v>38.019013737078694</v>
      </c>
      <c r="M107" s="6">
        <v>25.011117521054548</v>
      </c>
      <c r="N107" s="6">
        <v>24.535218879004887</v>
      </c>
      <c r="O107" s="5">
        <v>6.4510704811176636</v>
      </c>
    </row>
    <row r="108" spans="2:15" ht="21" customHeight="1">
      <c r="B108" s="10" t="s">
        <v>17</v>
      </c>
      <c r="C108" s="6">
        <v>187.46778634015109</v>
      </c>
      <c r="D108" s="6">
        <v>53.637053146776957</v>
      </c>
      <c r="E108" s="6">
        <v>93.393423594436825</v>
      </c>
      <c r="F108" s="6">
        <v>25.456648270833597</v>
      </c>
      <c r="G108" s="6">
        <v>17.704417933213488</v>
      </c>
      <c r="H108" s="6">
        <v>369.64519927422361</v>
      </c>
      <c r="I108" s="6">
        <v>298.40848806366046</v>
      </c>
      <c r="J108" s="6">
        <v>43.894385290038173</v>
      </c>
      <c r="K108" s="6">
        <v>26.766146638674829</v>
      </c>
      <c r="L108" s="6">
        <v>35.356455931713327</v>
      </c>
      <c r="M108" s="6">
        <v>23.518590686428567</v>
      </c>
      <c r="N108" s="6">
        <v>22.680511731010178</v>
      </c>
      <c r="O108" s="5">
        <v>6.5998717739198209</v>
      </c>
    </row>
    <row r="109" spans="2:15" ht="21" customHeight="1">
      <c r="B109" s="10" t="s">
        <v>16</v>
      </c>
      <c r="C109" s="6">
        <v>192.47381113227752</v>
      </c>
      <c r="D109" s="6">
        <v>59.806777304004086</v>
      </c>
      <c r="E109" s="6">
        <v>100.37137408411121</v>
      </c>
      <c r="F109" s="6">
        <v>25.742917187375674</v>
      </c>
      <c r="G109" s="6">
        <v>17.057933004968124</v>
      </c>
      <c r="H109" s="6">
        <v>396.96098361866365</v>
      </c>
      <c r="I109" s="6">
        <v>298.35780990701869</v>
      </c>
      <c r="J109" s="6">
        <v>47.637398269971953</v>
      </c>
      <c r="K109" s="6">
        <v>28.031176492920178</v>
      </c>
      <c r="L109" s="6">
        <v>37.236219608406024</v>
      </c>
      <c r="M109" s="6">
        <v>26.627017373608776</v>
      </c>
      <c r="N109" s="6">
        <v>25.742917187375674</v>
      </c>
      <c r="O109" s="5">
        <v>7.6448663162509574</v>
      </c>
    </row>
    <row r="110" spans="2:15" ht="21" customHeight="1">
      <c r="B110" s="10" t="s">
        <v>15</v>
      </c>
      <c r="C110" s="6">
        <v>201.10139293812765</v>
      </c>
      <c r="D110" s="6">
        <v>64.114026563006149</v>
      </c>
      <c r="E110" s="6">
        <v>104.95626822157435</v>
      </c>
      <c r="F110" s="6">
        <v>26.7444120505345</v>
      </c>
      <c r="G110" s="6">
        <v>16.067379332685455</v>
      </c>
      <c r="H110" s="6">
        <v>435.11499838030448</v>
      </c>
      <c r="I110" s="6">
        <v>306.47230320699708</v>
      </c>
      <c r="J110" s="6">
        <v>51.311953352769677</v>
      </c>
      <c r="K110" s="6">
        <v>30.217039196631035</v>
      </c>
      <c r="L110" s="6">
        <v>42.811791383219955</v>
      </c>
      <c r="M110" s="6">
        <v>29.543245869776481</v>
      </c>
      <c r="N110" s="6">
        <v>28.765792031098155</v>
      </c>
      <c r="O110" s="5">
        <v>8.1373501781665052</v>
      </c>
    </row>
    <row r="111" spans="2:15" ht="21" customHeight="1">
      <c r="B111" s="11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5"/>
    </row>
    <row r="112" spans="2:15" ht="21" customHeight="1">
      <c r="B112" s="10" t="s">
        <v>14</v>
      </c>
      <c r="C112" s="6">
        <v>211.5399893139593</v>
      </c>
      <c r="D112" s="6">
        <v>66.930546447151087</v>
      </c>
      <c r="E112" s="6">
        <v>108.57391204111165</v>
      </c>
      <c r="F112" s="6">
        <v>27.20838350528097</v>
      </c>
      <c r="G112" s="6">
        <v>89</v>
      </c>
      <c r="H112" s="6">
        <v>471.05812053417742</v>
      </c>
      <c r="I112" s="6">
        <v>326.39675327136678</v>
      </c>
      <c r="J112" s="6">
        <v>56.130272078642612</v>
      </c>
      <c r="K112" s="6">
        <v>31.777730353496096</v>
      </c>
      <c r="L112" s="6">
        <v>44.914602542114579</v>
      </c>
      <c r="M112" s="6">
        <v>30.219998473422759</v>
      </c>
      <c r="N112" s="6">
        <v>30.37577166143009</v>
      </c>
      <c r="O112" s="5">
        <v>9.3463912804400273</v>
      </c>
    </row>
    <row r="113" spans="2:19" ht="21" customHeight="1">
      <c r="B113" s="10" t="s">
        <v>13</v>
      </c>
      <c r="C113" s="6">
        <v>215.15761317383618</v>
      </c>
      <c r="D113" s="6">
        <v>69.614382900844276</v>
      </c>
      <c r="E113" s="6">
        <v>112.78047608991797</v>
      </c>
      <c r="F113" s="6">
        <v>30.278374718954574</v>
      </c>
      <c r="G113" s="6">
        <v>15.682645367253395</v>
      </c>
      <c r="H113" s="6">
        <v>515.50873880476502</v>
      </c>
      <c r="I113" s="6">
        <v>326.9029311537044</v>
      </c>
      <c r="J113" s="6">
        <v>58.900496461829583</v>
      </c>
      <c r="K113" s="6">
        <v>30.847711679481925</v>
      </c>
      <c r="L113" s="6">
        <v>49.687589282386995</v>
      </c>
      <c r="M113" s="6">
        <v>34.31549134814852</v>
      </c>
      <c r="N113" s="6">
        <v>32.296933033551547</v>
      </c>
      <c r="O113" s="5">
        <v>9.9375178564773989</v>
      </c>
    </row>
    <row r="114" spans="2:19" ht="21" customHeight="1">
      <c r="B114" s="9" t="s">
        <v>12</v>
      </c>
      <c r="C114" s="6">
        <v>227.2</v>
      </c>
      <c r="D114" s="6">
        <v>73</v>
      </c>
      <c r="E114" s="6">
        <v>120.7</v>
      </c>
      <c r="F114" s="6">
        <v>33.200000000000003</v>
      </c>
      <c r="G114" s="6">
        <v>15.4</v>
      </c>
      <c r="H114" s="6">
        <v>563.1</v>
      </c>
      <c r="I114" s="6">
        <v>354.8</v>
      </c>
      <c r="J114" s="6">
        <v>65.2</v>
      </c>
      <c r="K114" s="6">
        <v>32.6</v>
      </c>
      <c r="L114" s="6">
        <v>35.4</v>
      </c>
      <c r="M114" s="6">
        <v>25.8</v>
      </c>
      <c r="N114" s="6">
        <v>24.7</v>
      </c>
      <c r="O114" s="5">
        <v>8</v>
      </c>
    </row>
    <row r="115" spans="2:19" ht="21" customHeight="1">
      <c r="B115" s="9" t="s">
        <v>11</v>
      </c>
      <c r="C115" s="6">
        <v>231.1</v>
      </c>
      <c r="D115" s="6">
        <v>74.8</v>
      </c>
      <c r="E115" s="6">
        <v>142.6</v>
      </c>
      <c r="F115" s="6">
        <v>34.700000000000003</v>
      </c>
      <c r="G115" s="6">
        <v>16</v>
      </c>
      <c r="H115" s="6">
        <v>605.6</v>
      </c>
      <c r="I115" s="6">
        <v>358.4</v>
      </c>
      <c r="J115" s="6">
        <v>72.099999999999994</v>
      </c>
      <c r="K115" s="6">
        <v>33.1</v>
      </c>
      <c r="L115" s="6">
        <v>48.2</v>
      </c>
      <c r="M115" s="6">
        <v>36.299999999999997</v>
      </c>
      <c r="N115" s="6">
        <v>34.200000000000003</v>
      </c>
      <c r="O115" s="5">
        <v>11</v>
      </c>
    </row>
    <row r="116" spans="2:19" ht="21" customHeight="1">
      <c r="B116" s="8" t="s">
        <v>10</v>
      </c>
      <c r="C116" s="6">
        <v>237</v>
      </c>
      <c r="D116" s="6">
        <v>75.900000000000006</v>
      </c>
      <c r="E116" s="6">
        <v>148.30000000000001</v>
      </c>
      <c r="F116" s="6">
        <v>37</v>
      </c>
      <c r="G116" s="6">
        <v>17.5</v>
      </c>
      <c r="H116" s="6">
        <v>644.70000000000005</v>
      </c>
      <c r="I116" s="6">
        <v>360.5</v>
      </c>
      <c r="J116" s="6">
        <v>77</v>
      </c>
      <c r="K116" s="6">
        <v>32.299999999999997</v>
      </c>
      <c r="L116" s="6">
        <v>50.2</v>
      </c>
      <c r="M116" s="6">
        <v>38.200000000000003</v>
      </c>
      <c r="N116" s="6">
        <v>36.299999999999997</v>
      </c>
      <c r="O116" s="5">
        <v>11.2</v>
      </c>
      <c r="R116" s="1">
        <v>1958000</v>
      </c>
    </row>
    <row r="117" spans="2:19" ht="21" customHeight="1">
      <c r="B117" s="8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5"/>
    </row>
    <row r="118" spans="2:19" ht="21" customHeight="1">
      <c r="B118" s="8" t="s">
        <v>9</v>
      </c>
      <c r="C118" s="6">
        <f>C52/$R$118*100000</f>
        <v>239.53931356326649</v>
      </c>
      <c r="D118" s="6">
        <f>D52/$R$118*100000</f>
        <v>78.120674913421382</v>
      </c>
      <c r="E118" s="6">
        <f>E52/$R$118*100000</f>
        <v>164.59677634317327</v>
      </c>
      <c r="F118" s="6">
        <f>F52/$R$118*100000</f>
        <v>38.752775744453125</v>
      </c>
      <c r="G118" s="6">
        <f>G52/$R$118*100000</f>
        <v>17.479757313304916</v>
      </c>
      <c r="H118" s="6">
        <f>H52/$R$118*100000</f>
        <v>703.18859479154492</v>
      </c>
      <c r="I118" s="6">
        <f>I52/$R$118*100000</f>
        <v>356.66906564802224</v>
      </c>
      <c r="J118" s="6">
        <f>J52/$R$118*100000</f>
        <v>83.656785734057536</v>
      </c>
      <c r="K118" s="6">
        <f>K52/$R$118*100000</f>
        <v>33.883048633708356</v>
      </c>
      <c r="L118" s="6">
        <f>L52/$R$118*100000</f>
        <v>52.131710227657173</v>
      </c>
      <c r="M118" s="6">
        <f>M52/$R$118*100000</f>
        <v>40.29058430574095</v>
      </c>
      <c r="N118" s="6">
        <f>N52/$R$118*100000</f>
        <v>38.08639203456174</v>
      </c>
      <c r="O118" s="5">
        <f>O52/$R$118*100000</f>
        <v>12.148687634173797</v>
      </c>
      <c r="R118" s="1">
        <v>1950828</v>
      </c>
    </row>
    <row r="119" spans="2:19" ht="21" customHeight="1">
      <c r="B119" s="8" t="s">
        <v>8</v>
      </c>
      <c r="C119" s="6">
        <f>C53/$R$119*100000</f>
        <v>253.71223758320531</v>
      </c>
      <c r="D119" s="6">
        <f>D53/$R$119*100000</f>
        <v>79.877112135176645</v>
      </c>
      <c r="E119" s="6">
        <f>E53/$R$119*100000</f>
        <v>169.89247311827955</v>
      </c>
      <c r="F119" s="6">
        <f>F53/$R$119*100000</f>
        <v>41.116231438812086</v>
      </c>
      <c r="G119" s="6">
        <f>G53/$R$119*100000</f>
        <v>17.613927291346648</v>
      </c>
      <c r="H119" s="6">
        <f>H53/$R$119*100000</f>
        <v>767.48591909882236</v>
      </c>
      <c r="I119" s="6">
        <f>I53/$R$119*100000</f>
        <v>355.094726062468</v>
      </c>
      <c r="J119" s="6">
        <f>J53/$R$119*100000</f>
        <v>91.602662570404505</v>
      </c>
      <c r="K119" s="6">
        <f>K53/$R$119*100000</f>
        <v>33.128520225294416</v>
      </c>
      <c r="L119" s="6">
        <f>L53/$R$119*100000</f>
        <v>49.667178699436761</v>
      </c>
      <c r="M119" s="6">
        <f>M53/$R$119*100000</f>
        <v>38.965693804403479</v>
      </c>
      <c r="N119" s="6">
        <f>N53/$R$119*100000</f>
        <v>36.815156169994879</v>
      </c>
      <c r="O119" s="5">
        <f>O53/$R$119*100000</f>
        <v>12.749615975422428</v>
      </c>
      <c r="R119" s="1">
        <v>1953000</v>
      </c>
    </row>
    <row r="120" spans="2:19" ht="21" customHeight="1">
      <c r="B120" s="8" t="s">
        <v>7</v>
      </c>
      <c r="C120" s="6">
        <f>C54/$R$120*100000</f>
        <v>258.76024590163934</v>
      </c>
      <c r="D120" s="6">
        <f>D54/$R$120*100000</f>
        <v>82.018442622950829</v>
      </c>
      <c r="E120" s="6">
        <f>E54/$R$120*100000</f>
        <v>175.97336065573771</v>
      </c>
      <c r="F120" s="6">
        <f>F54/$R$120*100000</f>
        <v>42.930327868852459</v>
      </c>
      <c r="G120" s="6">
        <f>G54/$R$120*100000</f>
        <v>18.186475409836067</v>
      </c>
      <c r="H120" s="6">
        <f>H54/$R$120*100000</f>
        <v>804.40573770491801</v>
      </c>
      <c r="I120" s="6">
        <f>I54/$R$120*100000</f>
        <v>333.70901639344265</v>
      </c>
      <c r="J120" s="6">
        <f>J54/$R$120*100000</f>
        <v>97.950819672131161</v>
      </c>
      <c r="K120" s="6">
        <f>K54/$R$120*100000</f>
        <v>32.786885245901637</v>
      </c>
      <c r="L120" s="6">
        <f>L54/$R$120*100000</f>
        <v>48.97540983606558</v>
      </c>
      <c r="M120" s="6">
        <f>M54/$R$120*100000</f>
        <v>40.471311475409841</v>
      </c>
      <c r="N120" s="6">
        <f>N54/$R$120*100000</f>
        <v>38.268442622950815</v>
      </c>
      <c r="O120" s="5">
        <f>O54/$R$120*100000</f>
        <v>14.241803278688524</v>
      </c>
      <c r="R120" s="1">
        <v>1952000</v>
      </c>
    </row>
    <row r="121" spans="2:19" ht="21" customHeight="1">
      <c r="B121" s="8" t="s">
        <v>6</v>
      </c>
      <c r="C121" s="6">
        <f>C55/$R$121*100000</f>
        <v>264.09207161125317</v>
      </c>
      <c r="D121" s="6">
        <f>D55/$R$121*100000</f>
        <v>82.097186700767267</v>
      </c>
      <c r="E121" s="6">
        <f>E55/$R$121*100000</f>
        <v>183.47826086956522</v>
      </c>
      <c r="F121" s="6">
        <f>F55/$R$121*100000</f>
        <v>43.375959079283888</v>
      </c>
      <c r="G121" s="6">
        <f>G55/$R$121*100000</f>
        <v>18.874680306905372</v>
      </c>
      <c r="H121" s="6">
        <f>H55/$R$121*100000</f>
        <v>850.17902813299236</v>
      </c>
      <c r="I121" s="6">
        <f>I55/$R$121*100000</f>
        <v>317.4936061381074</v>
      </c>
      <c r="J121" s="6">
        <f>J55/$R$121*100000</f>
        <v>99.181585677749368</v>
      </c>
      <c r="K121" s="6">
        <f>K55/$R$121*100000</f>
        <v>28.235294117647058</v>
      </c>
      <c r="L121" s="6">
        <f>L55/$R$121*100000</f>
        <v>47.979539641943738</v>
      </c>
      <c r="M121" s="6">
        <f>M55/$R$121*100000</f>
        <v>40.204603580562662</v>
      </c>
      <c r="N121" s="6">
        <f>N55/$R$121*100000</f>
        <v>38.056265984654736</v>
      </c>
      <c r="O121" s="5">
        <f>O55/$R$121*100000</f>
        <v>15.447570332480817</v>
      </c>
      <c r="R121" s="1">
        <v>1955000</v>
      </c>
    </row>
    <row r="122" spans="2:19" ht="21" customHeight="1">
      <c r="B122" s="7" t="s">
        <v>5</v>
      </c>
      <c r="C122" s="6">
        <f>C56/$R$122*100000</f>
        <v>272.94661190965093</v>
      </c>
      <c r="D122" s="6">
        <f>D56/$R$122*100000</f>
        <v>85.831622176591367</v>
      </c>
      <c r="E122" s="6">
        <f>E56/$R$122*100000</f>
        <v>190.91375770020534</v>
      </c>
      <c r="F122" s="6">
        <f>F56/$R$122*100000</f>
        <v>46.919917864476389</v>
      </c>
      <c r="G122" s="6">
        <f>G56/$R$122*100000</f>
        <v>22.227926078028748</v>
      </c>
      <c r="H122" s="6">
        <f>H56/$R$122*100000</f>
        <v>912.16632443531819</v>
      </c>
      <c r="I122" s="6">
        <f>I56/$R$122*100000</f>
        <v>310.16427104722794</v>
      </c>
      <c r="J122" s="6">
        <f>J56/$R$122*100000</f>
        <v>111.39630390143736</v>
      </c>
      <c r="K122" s="6">
        <f>K56/$R$122*100000</f>
        <v>28.901437371663242</v>
      </c>
      <c r="L122" s="6">
        <f>L56/$R$122*100000</f>
        <v>49.178644763860376</v>
      </c>
      <c r="M122" s="6">
        <f>M56/$R$122*100000</f>
        <v>43.839835728952771</v>
      </c>
      <c r="N122" s="6">
        <f>N56/$R$122*100000</f>
        <v>41.68377823408624</v>
      </c>
      <c r="O122" s="5">
        <f>O56/$R$122*100000</f>
        <v>22.279260780287473</v>
      </c>
      <c r="R122" s="1">
        <v>1948000</v>
      </c>
    </row>
    <row r="123" spans="2:19" ht="21" customHeight="1">
      <c r="B123" s="7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5"/>
    </row>
    <row r="124" spans="2:19" ht="21" customHeight="1">
      <c r="B124" s="7" t="s">
        <v>4</v>
      </c>
      <c r="C124" s="6">
        <f>C58/$R$126*100000</f>
        <v>286.07068607068607</v>
      </c>
      <c r="D124" s="6">
        <f>D58/$R$126*100000</f>
        <v>87.629937629937629</v>
      </c>
      <c r="E124" s="6">
        <f>E58/$R$126*100000</f>
        <v>196.20582120582122</v>
      </c>
      <c r="F124" s="6">
        <f>F58/$R$126*100000</f>
        <v>47.193347193347194</v>
      </c>
      <c r="G124" s="6">
        <f>G58/$R$126*100000</f>
        <v>22.713097713097714</v>
      </c>
      <c r="H124" s="6">
        <f>H58/$R$126*100000</f>
        <v>989.03326403326412</v>
      </c>
      <c r="I124" s="6">
        <f>I58/$R$126*100000</f>
        <v>300.987525987526</v>
      </c>
      <c r="J124" s="6">
        <f>J58/$R$126*100000</f>
        <v>119.12681912681913</v>
      </c>
      <c r="K124" s="6">
        <f>K58/$R$126*100000</f>
        <v>30.873180873180875</v>
      </c>
      <c r="L124" s="6">
        <f>L58/$R$126*100000</f>
        <v>50.571725571725565</v>
      </c>
      <c r="M124" s="6">
        <f>M58/$R$126*100000</f>
        <v>47.661122661122661</v>
      </c>
      <c r="N124" s="6">
        <f>N58/$R$126*100000</f>
        <v>45.374220374220378</v>
      </c>
      <c r="O124" s="5">
        <f>O58/$R$126*100000</f>
        <v>28.69022869022869</v>
      </c>
      <c r="R124" s="1">
        <v>1945276</v>
      </c>
    </row>
    <row r="125" spans="2:19" ht="21" customHeight="1">
      <c r="B125" s="7" t="s">
        <v>3</v>
      </c>
      <c r="C125" s="6">
        <v>290.2</v>
      </c>
      <c r="D125" s="6">
        <v>89.6</v>
      </c>
      <c r="E125" s="6">
        <v>195.1</v>
      </c>
      <c r="F125" s="6">
        <f>F58/$R$126*100000</f>
        <v>47.193347193347194</v>
      </c>
      <c r="G125" s="6">
        <f>G58/$R$126*100000</f>
        <v>22.713097713097714</v>
      </c>
      <c r="H125" s="6">
        <f>H58/$R$126*100000</f>
        <v>989.03326403326412</v>
      </c>
      <c r="I125" s="6">
        <f>I58/$R$126*100000</f>
        <v>300.987525987526</v>
      </c>
      <c r="J125" s="6">
        <f>J58/$R$126*100000</f>
        <v>119.12681912681913</v>
      </c>
      <c r="K125" s="6">
        <f>K58/$R$126*100000</f>
        <v>30.873180873180875</v>
      </c>
      <c r="L125" s="6">
        <f>L58/$R$126*100000</f>
        <v>50.571725571725565</v>
      </c>
      <c r="M125" s="6">
        <f>M58/$R$126*100000</f>
        <v>47.661122661122661</v>
      </c>
      <c r="N125" s="6">
        <f>N58/$R$126*100000</f>
        <v>45.374220374220378</v>
      </c>
      <c r="O125" s="5">
        <f>O58/$R$126*100000</f>
        <v>28.69022869022869</v>
      </c>
      <c r="R125" s="1">
        <v>1936000</v>
      </c>
      <c r="S125" s="1" t="s">
        <v>2</v>
      </c>
    </row>
    <row r="126" spans="2:19" ht="21" customHeight="1">
      <c r="B126" s="7" t="s">
        <v>1</v>
      </c>
      <c r="C126" s="6">
        <v>299.39999999999998</v>
      </c>
      <c r="D126" s="6">
        <v>89.1</v>
      </c>
      <c r="E126" s="6">
        <v>204.6</v>
      </c>
      <c r="F126" s="6">
        <f>F60/$R$126*100000</f>
        <v>48.648648648648646</v>
      </c>
      <c r="G126" s="6">
        <f>G60/$R$126*100000</f>
        <v>23.544698544698544</v>
      </c>
      <c r="H126" s="6">
        <f>H60/$R$126*100000</f>
        <v>1087.6299376299376</v>
      </c>
      <c r="I126" s="6">
        <f>I60/$R$126*100000</f>
        <v>266.06029106029104</v>
      </c>
      <c r="J126" s="6">
        <f>J60/$R$126*100000</f>
        <v>129.41787941787942</v>
      </c>
      <c r="K126" s="6">
        <f>K60/$R$126*100000</f>
        <v>27.650727650727649</v>
      </c>
      <c r="L126" s="6">
        <f>L60/$R$126*100000</f>
        <v>52.390852390852388</v>
      </c>
      <c r="M126" s="6">
        <f>M60/$R$126*100000</f>
        <v>56.392931392931395</v>
      </c>
      <c r="N126" s="6">
        <f>N60/$R$126*100000</f>
        <v>53.586278586278588</v>
      </c>
      <c r="O126" s="5">
        <f>O60/$R$126*100000</f>
        <v>37.993762993762992</v>
      </c>
      <c r="R126" s="1">
        <v>1924000</v>
      </c>
      <c r="S126" s="1" t="s">
        <v>0</v>
      </c>
    </row>
    <row r="127" spans="2:19" ht="9.75" customHeight="1" thickBot="1">
      <c r="B127" s="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"/>
    </row>
  </sheetData>
  <phoneticPr fontId="2"/>
  <pageMargins left="0.51181102362204722" right="0.51181102362204722" top="0.55118110236220474" bottom="0.39370078740157483" header="0.35433070866141736" footer="0.23622047244094491"/>
  <pageSetup paperSize="9" scale="64" firstPageNumber="136" orientation="portrait" useFirstPageNumber="1" r:id="rId1"/>
  <headerFooter alignWithMargins="0"/>
  <rowBreaks count="1" manualBreakCount="1">
    <brk id="66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Y83"/>
  <sheetViews>
    <sheetView showGridLines="0" view="pageBreakPreview" zoomScale="70" zoomScaleNormal="100" zoomScaleSheetLayoutView="70" workbookViewId="0">
      <pane ySplit="9" topLeftCell="A10" activePane="bottomLeft" state="frozen"/>
      <selection pane="bottomLeft" activeCell="V2" sqref="V2"/>
    </sheetView>
  </sheetViews>
  <sheetFormatPr defaultColWidth="10.625" defaultRowHeight="15" customHeight="1"/>
  <cols>
    <col min="1" max="1" width="2.75" style="335" customWidth="1"/>
    <col min="2" max="2" width="9.375" style="335" customWidth="1"/>
    <col min="3" max="3" width="14.5" style="335" customWidth="1"/>
    <col min="4" max="5" width="12.375" style="335" customWidth="1"/>
    <col min="6" max="10" width="12.375" style="34" customWidth="1"/>
    <col min="11" max="12" width="2.625" style="335" customWidth="1"/>
    <col min="13" max="13" width="10.625" style="335" customWidth="1"/>
    <col min="14" max="14" width="10.875" style="34" customWidth="1"/>
    <col min="15" max="15" width="10.625" style="34" customWidth="1"/>
    <col min="16" max="16" width="15" style="34" customWidth="1"/>
    <col min="17" max="18" width="10.625" style="34" customWidth="1"/>
    <col min="19" max="19" width="10.625" style="335" customWidth="1"/>
    <col min="20" max="21" width="10.625" style="34" customWidth="1"/>
    <col min="22" max="22" width="6.625" style="34" bestFit="1" customWidth="1"/>
    <col min="23" max="23" width="1.75" style="335" customWidth="1"/>
    <col min="24" max="16384" width="10.625" style="335"/>
  </cols>
  <sheetData>
    <row r="1" spans="2:25" s="335" customFormat="1" ht="15" customHeight="1">
      <c r="B1" s="509" t="s">
        <v>669</v>
      </c>
      <c r="F1" s="34"/>
      <c r="G1" s="34"/>
      <c r="H1" s="34"/>
      <c r="I1" s="34"/>
      <c r="J1" s="34"/>
      <c r="K1" s="405"/>
      <c r="L1" s="405"/>
      <c r="N1" s="34"/>
      <c r="O1" s="34"/>
      <c r="P1" s="34"/>
      <c r="Q1" s="34"/>
      <c r="R1" s="34"/>
      <c r="T1" s="34"/>
      <c r="U1" s="34"/>
      <c r="V1" s="34"/>
    </row>
    <row r="2" spans="2:25" s="335" customFormat="1" ht="15" customHeight="1" thickBot="1">
      <c r="C2" s="405"/>
      <c r="D2" s="405"/>
      <c r="E2" s="405"/>
      <c r="F2" s="99"/>
      <c r="G2" s="99"/>
      <c r="H2" s="99"/>
      <c r="I2" s="99"/>
      <c r="J2" s="99"/>
      <c r="K2" s="405"/>
      <c r="L2" s="405"/>
      <c r="M2" s="405"/>
      <c r="N2" s="99"/>
      <c r="O2" s="99"/>
      <c r="P2" s="99"/>
      <c r="Q2" s="99"/>
      <c r="R2" s="99"/>
      <c r="S2" s="464"/>
      <c r="T2" s="239"/>
      <c r="U2" s="239"/>
      <c r="V2" s="404" t="s">
        <v>668</v>
      </c>
      <c r="X2" s="405"/>
      <c r="Y2" s="405"/>
    </row>
    <row r="3" spans="2:25" s="335" customFormat="1" ht="21" customHeight="1">
      <c r="B3" s="403"/>
      <c r="C3" s="402"/>
      <c r="D3" s="397"/>
      <c r="E3" s="488" t="s">
        <v>667</v>
      </c>
      <c r="F3" s="82"/>
      <c r="G3" s="82"/>
      <c r="H3" s="82"/>
      <c r="I3" s="82"/>
      <c r="J3" s="531"/>
      <c r="K3" s="453"/>
      <c r="L3" s="393"/>
      <c r="M3" s="397" t="s">
        <v>666</v>
      </c>
      <c r="N3" s="82"/>
      <c r="O3" s="82"/>
      <c r="P3" s="82"/>
      <c r="Q3" s="82"/>
      <c r="R3" s="82"/>
      <c r="S3" s="397" t="s">
        <v>138</v>
      </c>
      <c r="T3" s="82"/>
      <c r="U3" s="82"/>
      <c r="V3" s="81"/>
      <c r="X3" s="405"/>
      <c r="Y3" s="405"/>
    </row>
    <row r="4" spans="2:25" s="335" customFormat="1" ht="21" customHeight="1">
      <c r="B4" s="354"/>
      <c r="C4" s="393"/>
      <c r="D4" s="388"/>
      <c r="E4" s="392"/>
      <c r="F4" s="158" t="s">
        <v>665</v>
      </c>
      <c r="G4" s="156"/>
      <c r="H4" s="530" t="s">
        <v>664</v>
      </c>
      <c r="I4" s="529"/>
      <c r="J4" s="528"/>
      <c r="K4" s="464"/>
      <c r="L4" s="393"/>
      <c r="M4" s="454"/>
      <c r="N4" s="158" t="s">
        <v>231</v>
      </c>
      <c r="O4" s="156"/>
      <c r="P4" s="158" t="s">
        <v>230</v>
      </c>
      <c r="Q4" s="156"/>
      <c r="R4" s="79" t="s">
        <v>129</v>
      </c>
      <c r="S4" s="388"/>
      <c r="T4" s="79" t="s">
        <v>128</v>
      </c>
      <c r="U4" s="183"/>
      <c r="V4" s="524"/>
      <c r="X4" s="405"/>
      <c r="Y4" s="405"/>
    </row>
    <row r="5" spans="2:25" s="335" customFormat="1" ht="21" customHeight="1">
      <c r="B5" s="354"/>
      <c r="C5" s="393"/>
      <c r="D5" s="388"/>
      <c r="E5" s="392" t="s">
        <v>139</v>
      </c>
      <c r="F5" s="79" t="s">
        <v>228</v>
      </c>
      <c r="G5" s="79"/>
      <c r="H5" s="79"/>
      <c r="I5" s="79"/>
      <c r="J5" s="181"/>
      <c r="K5" s="453"/>
      <c r="L5" s="393"/>
      <c r="M5" s="454" t="s">
        <v>663</v>
      </c>
      <c r="N5" s="79" t="s">
        <v>111</v>
      </c>
      <c r="O5" s="79" t="s">
        <v>225</v>
      </c>
      <c r="P5" s="527" t="s">
        <v>662</v>
      </c>
      <c r="Q5" s="151" t="s">
        <v>661</v>
      </c>
      <c r="R5" s="79" t="s">
        <v>222</v>
      </c>
      <c r="S5" s="388"/>
      <c r="T5" s="79"/>
      <c r="U5" s="181"/>
      <c r="V5" s="524"/>
      <c r="X5" s="405"/>
      <c r="Y5" s="405"/>
    </row>
    <row r="6" spans="2:25" s="335" customFormat="1" ht="21" customHeight="1">
      <c r="B6" s="373" t="s">
        <v>644</v>
      </c>
      <c r="C6" s="372"/>
      <c r="D6" s="388" t="s">
        <v>127</v>
      </c>
      <c r="E6" s="392"/>
      <c r="F6" s="79"/>
      <c r="G6" s="79"/>
      <c r="H6" s="79"/>
      <c r="I6" s="79"/>
      <c r="J6" s="181"/>
      <c r="K6" s="453"/>
      <c r="L6" s="393"/>
      <c r="M6" s="454"/>
      <c r="N6" s="79"/>
      <c r="O6" s="79"/>
      <c r="P6" s="78" t="s">
        <v>660</v>
      </c>
      <c r="Q6" s="79" t="s">
        <v>659</v>
      </c>
      <c r="R6" s="79" t="s">
        <v>209</v>
      </c>
      <c r="S6" s="388"/>
      <c r="T6" s="79" t="s">
        <v>208</v>
      </c>
      <c r="U6" s="181" t="s">
        <v>114</v>
      </c>
      <c r="V6" s="524" t="s">
        <v>184</v>
      </c>
      <c r="X6" s="405"/>
      <c r="Y6" s="405"/>
    </row>
    <row r="7" spans="2:25" s="335" customFormat="1" ht="21" customHeight="1">
      <c r="B7" s="354"/>
      <c r="C7" s="393"/>
      <c r="D7" s="388"/>
      <c r="E7" s="392" t="s">
        <v>109</v>
      </c>
      <c r="F7" s="79" t="s">
        <v>219</v>
      </c>
      <c r="G7" s="79" t="s">
        <v>111</v>
      </c>
      <c r="H7" s="79" t="s">
        <v>658</v>
      </c>
      <c r="I7" s="79" t="s">
        <v>657</v>
      </c>
      <c r="J7" s="181" t="s">
        <v>138</v>
      </c>
      <c r="K7" s="453"/>
      <c r="L7" s="393"/>
      <c r="M7" s="454" t="s">
        <v>656</v>
      </c>
      <c r="N7" s="526" t="s">
        <v>655</v>
      </c>
      <c r="O7" s="79" t="s">
        <v>212</v>
      </c>
      <c r="P7" s="525" t="s">
        <v>654</v>
      </c>
      <c r="Q7" s="63" t="s">
        <v>197</v>
      </c>
      <c r="R7" s="79" t="s">
        <v>196</v>
      </c>
      <c r="S7" s="388"/>
      <c r="T7" s="79"/>
      <c r="U7" s="181"/>
      <c r="V7" s="524"/>
      <c r="X7" s="405"/>
      <c r="Y7" s="405"/>
    </row>
    <row r="8" spans="2:25" s="335" customFormat="1" ht="21" customHeight="1">
      <c r="B8" s="354"/>
      <c r="C8" s="393"/>
      <c r="D8" s="388"/>
      <c r="E8" s="392"/>
      <c r="F8" s="79"/>
      <c r="G8" s="79"/>
      <c r="H8" s="79"/>
      <c r="I8" s="79"/>
      <c r="J8" s="181"/>
      <c r="K8" s="453"/>
      <c r="L8" s="393"/>
      <c r="M8" s="454"/>
      <c r="N8" s="79"/>
      <c r="O8" s="79"/>
      <c r="P8" s="522" t="s">
        <v>653</v>
      </c>
      <c r="Q8" s="63" t="s">
        <v>190</v>
      </c>
      <c r="R8" s="79" t="s">
        <v>189</v>
      </c>
      <c r="S8" s="388" t="s">
        <v>652</v>
      </c>
      <c r="T8" s="79" t="s">
        <v>188</v>
      </c>
      <c r="U8" s="181"/>
      <c r="V8" s="524"/>
      <c r="X8" s="405"/>
      <c r="Y8" s="405"/>
    </row>
    <row r="9" spans="2:25" s="335" customFormat="1" ht="21" customHeight="1">
      <c r="B9" s="387"/>
      <c r="C9" s="386"/>
      <c r="D9" s="379"/>
      <c r="E9" s="385"/>
      <c r="F9" s="126" t="s">
        <v>202</v>
      </c>
      <c r="G9" s="126"/>
      <c r="H9" s="126"/>
      <c r="I9" s="126"/>
      <c r="J9" s="179"/>
      <c r="K9" s="453"/>
      <c r="L9" s="483"/>
      <c r="M9" s="523" t="s">
        <v>651</v>
      </c>
      <c r="N9" s="126" t="s">
        <v>200</v>
      </c>
      <c r="O9" s="126" t="s">
        <v>199</v>
      </c>
      <c r="P9" s="522" t="s">
        <v>650</v>
      </c>
      <c r="Q9" s="126"/>
      <c r="R9" s="126"/>
      <c r="S9" s="379"/>
      <c r="T9" s="126"/>
      <c r="U9" s="179"/>
      <c r="V9" s="521"/>
      <c r="X9" s="405"/>
      <c r="Y9" s="405"/>
    </row>
    <row r="10" spans="2:25" s="335" customFormat="1" ht="15.75" customHeight="1">
      <c r="B10" s="378" t="s">
        <v>517</v>
      </c>
      <c r="C10" s="377"/>
      <c r="D10" s="350">
        <f>E10+M10+S10</f>
        <v>288151</v>
      </c>
      <c r="E10" s="520">
        <f>SUM(F10:J10)</f>
        <v>216077</v>
      </c>
      <c r="F10" s="350">
        <v>17859</v>
      </c>
      <c r="G10" s="350">
        <v>143339</v>
      </c>
      <c r="H10" s="350">
        <v>52577</v>
      </c>
      <c r="I10" s="350">
        <v>0</v>
      </c>
      <c r="J10" s="361">
        <v>2302</v>
      </c>
      <c r="K10" s="493"/>
      <c r="L10" s="514"/>
      <c r="M10" s="350">
        <f>SUM(N10:R10)</f>
        <v>55287</v>
      </c>
      <c r="N10" s="350">
        <v>4640</v>
      </c>
      <c r="O10" s="350">
        <v>463</v>
      </c>
      <c r="P10" s="519">
        <v>30762</v>
      </c>
      <c r="Q10" s="350">
        <v>12846</v>
      </c>
      <c r="R10" s="350">
        <v>6576</v>
      </c>
      <c r="S10" s="350">
        <f>SUM(T10:V10)</f>
        <v>16787</v>
      </c>
      <c r="T10" s="518">
        <v>6349</v>
      </c>
      <c r="U10" s="518">
        <v>10417</v>
      </c>
      <c r="V10" s="517">
        <v>21</v>
      </c>
      <c r="X10" s="405"/>
      <c r="Y10" s="405"/>
    </row>
    <row r="11" spans="2:25" s="335" customFormat="1" ht="15.75" customHeight="1">
      <c r="B11" s="352"/>
      <c r="C11" s="351"/>
      <c r="D11" s="350"/>
      <c r="E11" s="345"/>
      <c r="F11" s="344"/>
      <c r="G11" s="344"/>
      <c r="H11" s="344"/>
      <c r="I11" s="344"/>
      <c r="J11" s="366"/>
      <c r="K11" s="493"/>
      <c r="L11" s="514"/>
      <c r="M11" s="361"/>
      <c r="N11" s="344"/>
      <c r="O11" s="344"/>
      <c r="P11" s="366"/>
      <c r="Q11" s="344"/>
      <c r="R11" s="344"/>
      <c r="S11" s="350"/>
      <c r="T11" s="344"/>
      <c r="U11" s="366"/>
      <c r="V11" s="343"/>
      <c r="X11" s="405"/>
      <c r="Y11" s="405"/>
    </row>
    <row r="12" spans="2:25" s="335" customFormat="1" ht="15.75" customHeight="1">
      <c r="B12" s="352"/>
      <c r="C12" s="351"/>
      <c r="D12" s="350"/>
      <c r="E12" s="345"/>
      <c r="F12" s="344"/>
      <c r="G12" s="344"/>
      <c r="H12" s="344"/>
      <c r="I12" s="344"/>
      <c r="J12" s="366"/>
      <c r="K12" s="493"/>
      <c r="L12" s="514"/>
      <c r="M12" s="361"/>
      <c r="N12" s="344"/>
      <c r="O12" s="344"/>
      <c r="P12" s="366"/>
      <c r="Q12" s="344"/>
      <c r="R12" s="344"/>
      <c r="S12" s="350"/>
      <c r="T12" s="344"/>
      <c r="U12" s="366"/>
      <c r="V12" s="343"/>
      <c r="X12" s="405"/>
      <c r="Y12" s="405"/>
    </row>
    <row r="13" spans="2:25" s="335" customFormat="1" ht="15.75" customHeight="1">
      <c r="B13" s="373" t="s">
        <v>516</v>
      </c>
      <c r="C13" s="372"/>
      <c r="D13" s="350">
        <f>E13+M13+S13</f>
        <v>3937</v>
      </c>
      <c r="E13" s="345">
        <f>SUM(E16:E20)</f>
        <v>3198</v>
      </c>
      <c r="F13" s="350">
        <f>SUM(F16:F20)</f>
        <v>258</v>
      </c>
      <c r="G13" s="350">
        <f>SUM(G16:G20)</f>
        <v>1952</v>
      </c>
      <c r="H13" s="350">
        <f>SUM(H16:H20)</f>
        <v>948</v>
      </c>
      <c r="I13" s="350">
        <f>SUM(I16:I20)</f>
        <v>0</v>
      </c>
      <c r="J13" s="361">
        <f>SUM(J16:J20)</f>
        <v>40</v>
      </c>
      <c r="K13" s="493"/>
      <c r="L13" s="514"/>
      <c r="M13" s="350">
        <f>SUM(M16:M20)</f>
        <v>551</v>
      </c>
      <c r="N13" s="350">
        <f>SUM(N16:N20)</f>
        <v>103</v>
      </c>
      <c r="O13" s="350">
        <f>SUM(O16:O20)</f>
        <v>6</v>
      </c>
      <c r="P13" s="350">
        <f>SUM(P16:P20)</f>
        <v>176</v>
      </c>
      <c r="Q13" s="350">
        <f>SUM(Q16:Q20)</f>
        <v>175</v>
      </c>
      <c r="R13" s="350">
        <f>SUM(R16:R20)</f>
        <v>91</v>
      </c>
      <c r="S13" s="350">
        <f>SUM(S16:S20)</f>
        <v>188</v>
      </c>
      <c r="T13" s="350">
        <f>SUM(T16:T20)</f>
        <v>58</v>
      </c>
      <c r="U13" s="350">
        <f>SUM(U16:U20)</f>
        <v>129</v>
      </c>
      <c r="V13" s="360">
        <f>SUM(V16:V20)</f>
        <v>1</v>
      </c>
      <c r="X13" s="405"/>
      <c r="Y13" s="405"/>
    </row>
    <row r="14" spans="2:25" s="335" customFormat="1" ht="15.75" customHeight="1">
      <c r="B14" s="352"/>
      <c r="C14" s="351"/>
      <c r="D14" s="350"/>
      <c r="E14" s="345"/>
      <c r="F14" s="350"/>
      <c r="G14" s="350"/>
      <c r="H14" s="350"/>
      <c r="I14" s="350"/>
      <c r="J14" s="361"/>
      <c r="K14" s="493"/>
      <c r="L14" s="493"/>
      <c r="M14" s="350"/>
      <c r="N14" s="350"/>
      <c r="O14" s="350"/>
      <c r="P14" s="350"/>
      <c r="Q14" s="350"/>
      <c r="R14" s="350"/>
      <c r="S14" s="350"/>
      <c r="T14" s="350"/>
      <c r="U14" s="350"/>
      <c r="V14" s="360"/>
      <c r="X14" s="405"/>
      <c r="Y14" s="405"/>
    </row>
    <row r="15" spans="2:25" s="335" customFormat="1" ht="15.75" customHeight="1">
      <c r="B15" s="352"/>
      <c r="C15" s="351"/>
      <c r="D15" s="350"/>
      <c r="E15" s="345"/>
      <c r="F15" s="350"/>
      <c r="G15" s="350"/>
      <c r="H15" s="350"/>
      <c r="I15" s="350"/>
      <c r="J15" s="361"/>
      <c r="K15" s="493"/>
      <c r="L15" s="493"/>
      <c r="M15" s="350"/>
      <c r="N15" s="350"/>
      <c r="O15" s="350"/>
      <c r="P15" s="350"/>
      <c r="Q15" s="350"/>
      <c r="R15" s="350"/>
      <c r="S15" s="350"/>
      <c r="T15" s="350"/>
      <c r="U15" s="350"/>
      <c r="V15" s="360"/>
      <c r="X15" s="405"/>
      <c r="Y15" s="405"/>
    </row>
    <row r="16" spans="2:25" s="335" customFormat="1" ht="15.75" customHeight="1">
      <c r="B16" s="371" t="s">
        <v>515</v>
      </c>
      <c r="C16" s="370"/>
      <c r="D16" s="350">
        <f>SUM(D22,D24)</f>
        <v>2251</v>
      </c>
      <c r="E16" s="345">
        <f>SUM(F16:J16)</f>
        <v>1707</v>
      </c>
      <c r="F16" s="361">
        <f>SUM(F22,F24)</f>
        <v>133</v>
      </c>
      <c r="G16" s="361">
        <f>SUM(G22,G24)</f>
        <v>1058</v>
      </c>
      <c r="H16" s="361">
        <f>SUM(H22,H24)</f>
        <v>489</v>
      </c>
      <c r="I16" s="361">
        <f>SUM(I22,I24)</f>
        <v>0</v>
      </c>
      <c r="J16" s="361">
        <f>SUM(J22,J24)</f>
        <v>27</v>
      </c>
      <c r="K16" s="493"/>
      <c r="L16" s="493"/>
      <c r="M16" s="361">
        <f>SUM(M22,M24)</f>
        <v>405</v>
      </c>
      <c r="N16" s="361">
        <f>SUM(N22,N24)</f>
        <v>91</v>
      </c>
      <c r="O16" s="361">
        <f>SUM(O22,O24)</f>
        <v>3</v>
      </c>
      <c r="P16" s="361">
        <f>SUM(P22,P24)</f>
        <v>147</v>
      </c>
      <c r="Q16" s="361">
        <f>SUM(Q22,Q24)</f>
        <v>110</v>
      </c>
      <c r="R16" s="361">
        <f>SUM(R22,R24)</f>
        <v>54</v>
      </c>
      <c r="S16" s="361">
        <f>SUM(S22,S24)</f>
        <v>139</v>
      </c>
      <c r="T16" s="361">
        <f>SUM(T22,T24)</f>
        <v>41</v>
      </c>
      <c r="U16" s="361">
        <f>SUM(U22,U24)</f>
        <v>97</v>
      </c>
      <c r="V16" s="360">
        <f>SUM(V22,V24)</f>
        <v>1</v>
      </c>
      <c r="X16" s="405"/>
      <c r="Y16" s="405"/>
    </row>
    <row r="17" spans="2:25" s="335" customFormat="1" ht="15.75" customHeight="1">
      <c r="B17" s="371" t="s">
        <v>514</v>
      </c>
      <c r="C17" s="370"/>
      <c r="D17" s="350">
        <f>SUM(D23,D25)</f>
        <v>1194</v>
      </c>
      <c r="E17" s="345">
        <f>SUM(F17:J17)</f>
        <v>1070</v>
      </c>
      <c r="F17" s="361">
        <f>SUM(F23,F25)</f>
        <v>81</v>
      </c>
      <c r="G17" s="361">
        <f>SUM(G23,G25)</f>
        <v>620</v>
      </c>
      <c r="H17" s="361">
        <f>SUM(H23,H25)</f>
        <v>358</v>
      </c>
      <c r="I17" s="361">
        <f>SUM(I23,I25)</f>
        <v>0</v>
      </c>
      <c r="J17" s="361">
        <f>SUM(J23,J25)</f>
        <v>11</v>
      </c>
      <c r="K17" s="493"/>
      <c r="L17" s="493"/>
      <c r="M17" s="361">
        <f>SUM(M23,M25)</f>
        <v>90</v>
      </c>
      <c r="N17" s="361">
        <f>SUM(N23,N25)</f>
        <v>9</v>
      </c>
      <c r="O17" s="361">
        <f>SUM(O23,O25)</f>
        <v>3</v>
      </c>
      <c r="P17" s="361">
        <f>SUM(P23,P25)</f>
        <v>13</v>
      </c>
      <c r="Q17" s="361">
        <f>SUM(Q23,Q25)</f>
        <v>44</v>
      </c>
      <c r="R17" s="361">
        <f>SUM(R23,R25)</f>
        <v>21</v>
      </c>
      <c r="S17" s="361">
        <f>SUM(S23,S25)</f>
        <v>34</v>
      </c>
      <c r="T17" s="361">
        <f>SUM(T23,T25)</f>
        <v>12</v>
      </c>
      <c r="U17" s="361">
        <f>SUM(U23,U25)</f>
        <v>22</v>
      </c>
      <c r="V17" s="360">
        <f>SUM(V23,V25)</f>
        <v>0</v>
      </c>
      <c r="X17" s="405"/>
      <c r="Y17" s="405"/>
    </row>
    <row r="18" spans="2:25" s="335" customFormat="1" ht="15.75" customHeight="1">
      <c r="B18" s="371" t="s">
        <v>513</v>
      </c>
      <c r="C18" s="370"/>
      <c r="D18" s="350">
        <f>SUM(D26)</f>
        <v>105</v>
      </c>
      <c r="E18" s="345">
        <f>SUM(F18:J18)</f>
        <v>92</v>
      </c>
      <c r="F18" s="361">
        <f>SUM(F26)</f>
        <v>9</v>
      </c>
      <c r="G18" s="361">
        <f>SUM(G26)</f>
        <v>60</v>
      </c>
      <c r="H18" s="361">
        <f>SUM(H26)</f>
        <v>22</v>
      </c>
      <c r="I18" s="361">
        <f>SUM(I26)</f>
        <v>0</v>
      </c>
      <c r="J18" s="361">
        <f>SUM(J26)</f>
        <v>1</v>
      </c>
      <c r="K18" s="493"/>
      <c r="L18" s="493"/>
      <c r="M18" s="361">
        <f>SUM(M26)</f>
        <v>11</v>
      </c>
      <c r="N18" s="361">
        <f>SUM(N26)</f>
        <v>3</v>
      </c>
      <c r="O18" s="361">
        <f>SUM(O26)</f>
        <v>0</v>
      </c>
      <c r="P18" s="361">
        <f>SUM(P26)</f>
        <v>1</v>
      </c>
      <c r="Q18" s="361">
        <f>SUM(Q26)</f>
        <v>3</v>
      </c>
      <c r="R18" s="361">
        <f>SUM(R26)</f>
        <v>4</v>
      </c>
      <c r="S18" s="361">
        <f>SUM(S26)</f>
        <v>2</v>
      </c>
      <c r="T18" s="361">
        <f>SUM(T26)</f>
        <v>1</v>
      </c>
      <c r="U18" s="361">
        <f>SUM(U26)</f>
        <v>1</v>
      </c>
      <c r="V18" s="360">
        <f>SUM(V26)</f>
        <v>0</v>
      </c>
      <c r="X18" s="405"/>
      <c r="Y18" s="405"/>
    </row>
    <row r="19" spans="2:25" s="335" customFormat="1" ht="15.75" customHeight="1">
      <c r="B19" s="371" t="s">
        <v>512</v>
      </c>
      <c r="C19" s="370"/>
      <c r="D19" s="350">
        <f>SUM(D27)</f>
        <v>70</v>
      </c>
      <c r="E19" s="345">
        <f>SUM(F19:J19)</f>
        <v>64</v>
      </c>
      <c r="F19" s="361">
        <f>SUM(F27)</f>
        <v>9</v>
      </c>
      <c r="G19" s="361">
        <f>SUM(G27)</f>
        <v>40</v>
      </c>
      <c r="H19" s="361">
        <f>SUM(H27)</f>
        <v>15</v>
      </c>
      <c r="I19" s="361">
        <f>SUM(I27)</f>
        <v>0</v>
      </c>
      <c r="J19" s="361">
        <f>SUM(J27)</f>
        <v>0</v>
      </c>
      <c r="K19" s="493"/>
      <c r="L19" s="493"/>
      <c r="M19" s="361">
        <f>SUM(M27)</f>
        <v>6</v>
      </c>
      <c r="N19" s="361">
        <f>SUM(N27)</f>
        <v>0</v>
      </c>
      <c r="O19" s="361">
        <f>SUM(O27)</f>
        <v>0</v>
      </c>
      <c r="P19" s="361">
        <f>SUM(P27)</f>
        <v>0</v>
      </c>
      <c r="Q19" s="361">
        <f>SUM(Q27)</f>
        <v>3</v>
      </c>
      <c r="R19" s="361">
        <f>SUM(R27)</f>
        <v>3</v>
      </c>
      <c r="S19" s="361">
        <f>SUM(S27)</f>
        <v>0</v>
      </c>
      <c r="T19" s="361">
        <f>SUM(T27)</f>
        <v>0</v>
      </c>
      <c r="U19" s="361">
        <f>SUM(U27)</f>
        <v>0</v>
      </c>
      <c r="V19" s="360">
        <f>SUM(V27)</f>
        <v>0</v>
      </c>
      <c r="X19" s="405"/>
      <c r="Y19" s="405"/>
    </row>
    <row r="20" spans="2:25" s="335" customFormat="1" ht="15.75" customHeight="1">
      <c r="B20" s="371" t="s">
        <v>511</v>
      </c>
      <c r="C20" s="370"/>
      <c r="D20" s="350">
        <f>SUM(D28)</f>
        <v>317</v>
      </c>
      <c r="E20" s="345">
        <f>SUM(F20:J20)</f>
        <v>265</v>
      </c>
      <c r="F20" s="361">
        <f>SUM(F28)</f>
        <v>26</v>
      </c>
      <c r="G20" s="361">
        <f>SUM(G28)</f>
        <v>174</v>
      </c>
      <c r="H20" s="361">
        <f>SUM(H28)</f>
        <v>64</v>
      </c>
      <c r="I20" s="361">
        <f>SUM(I28)</f>
        <v>0</v>
      </c>
      <c r="J20" s="361">
        <f>SUM(J28)</f>
        <v>1</v>
      </c>
      <c r="K20" s="493"/>
      <c r="L20" s="493"/>
      <c r="M20" s="361">
        <f>SUM(M28)</f>
        <v>39</v>
      </c>
      <c r="N20" s="361">
        <f>SUM(N28)</f>
        <v>0</v>
      </c>
      <c r="O20" s="361">
        <f>SUM(O28)</f>
        <v>0</v>
      </c>
      <c r="P20" s="361">
        <f>SUM(P28)</f>
        <v>15</v>
      </c>
      <c r="Q20" s="361">
        <f>SUM(Q28)</f>
        <v>15</v>
      </c>
      <c r="R20" s="361">
        <f>SUM(R28)</f>
        <v>9</v>
      </c>
      <c r="S20" s="361">
        <f>SUM(S28)</f>
        <v>13</v>
      </c>
      <c r="T20" s="361">
        <f>SUM(T28)</f>
        <v>4</v>
      </c>
      <c r="U20" s="361">
        <f>SUM(U28)</f>
        <v>9</v>
      </c>
      <c r="V20" s="360">
        <f>SUM(V28)</f>
        <v>0</v>
      </c>
      <c r="X20" s="405"/>
      <c r="Y20" s="405"/>
    </row>
    <row r="21" spans="2:25" s="335" customFormat="1" ht="15.75" customHeight="1">
      <c r="B21" s="369"/>
      <c r="C21" s="368"/>
      <c r="D21" s="350"/>
      <c r="E21" s="345"/>
      <c r="F21" s="361"/>
      <c r="G21" s="361"/>
      <c r="H21" s="361"/>
      <c r="I21" s="361"/>
      <c r="J21" s="361"/>
      <c r="K21" s="493"/>
      <c r="L21" s="514"/>
      <c r="M21" s="350"/>
      <c r="N21" s="350"/>
      <c r="O21" s="350"/>
      <c r="P21" s="350"/>
      <c r="Q21" s="350"/>
      <c r="R21" s="350"/>
      <c r="S21" s="350"/>
      <c r="T21" s="350"/>
      <c r="U21" s="350"/>
      <c r="V21" s="360"/>
      <c r="X21" s="405"/>
      <c r="Y21" s="405"/>
    </row>
    <row r="22" spans="2:25" s="335" customFormat="1" ht="15.75" customHeight="1">
      <c r="B22" s="364" t="s">
        <v>510</v>
      </c>
      <c r="C22" s="362"/>
      <c r="D22" s="350">
        <f>SUM(D30)</f>
        <v>1962</v>
      </c>
      <c r="E22" s="345">
        <f>SUM(E30)</f>
        <v>1442</v>
      </c>
      <c r="F22" s="361">
        <f>SUM(F30)</f>
        <v>102</v>
      </c>
      <c r="G22" s="361">
        <f>SUM(G30)</f>
        <v>901</v>
      </c>
      <c r="H22" s="361">
        <f>SUM(H30)</f>
        <v>413</v>
      </c>
      <c r="I22" s="361">
        <f>SUM(I30)</f>
        <v>0</v>
      </c>
      <c r="J22" s="361">
        <f>SUM(J30)</f>
        <v>26</v>
      </c>
      <c r="K22" s="493"/>
      <c r="L22" s="514"/>
      <c r="M22" s="350">
        <f>SUM(M30)</f>
        <v>383</v>
      </c>
      <c r="N22" s="350">
        <f>SUM(N30)</f>
        <v>91</v>
      </c>
      <c r="O22" s="350">
        <f>SUM(O30)</f>
        <v>3</v>
      </c>
      <c r="P22" s="350">
        <f>SUM(P30)</f>
        <v>132</v>
      </c>
      <c r="Q22" s="350">
        <f>SUM(Q30)</f>
        <v>103</v>
      </c>
      <c r="R22" s="350">
        <f>SUM(R30)</f>
        <v>54</v>
      </c>
      <c r="S22" s="350">
        <f>SUM(S30)</f>
        <v>137</v>
      </c>
      <c r="T22" s="350">
        <f>SUM(T30)</f>
        <v>40</v>
      </c>
      <c r="U22" s="350">
        <f>SUM(U30)</f>
        <v>96</v>
      </c>
      <c r="V22" s="360">
        <f>SUM(V30)</f>
        <v>1</v>
      </c>
      <c r="X22" s="405"/>
      <c r="Y22" s="405"/>
    </row>
    <row r="23" spans="2:25" s="335" customFormat="1" ht="15.75" customHeight="1">
      <c r="B23" s="363" t="s">
        <v>509</v>
      </c>
      <c r="C23" s="367"/>
      <c r="D23" s="350">
        <f>SUM(D31)</f>
        <v>879</v>
      </c>
      <c r="E23" s="345">
        <f>SUM(E31)</f>
        <v>779</v>
      </c>
      <c r="F23" s="361">
        <f>SUM(F31)</f>
        <v>58</v>
      </c>
      <c r="G23" s="361">
        <f>SUM(G31)</f>
        <v>415</v>
      </c>
      <c r="H23" s="361">
        <f>SUM(H31)</f>
        <v>297</v>
      </c>
      <c r="I23" s="361">
        <f>SUM(I31)</f>
        <v>0</v>
      </c>
      <c r="J23" s="361">
        <f>SUM(J31)</f>
        <v>9</v>
      </c>
      <c r="K23" s="493"/>
      <c r="L23" s="514"/>
      <c r="M23" s="350">
        <f>SUM(M31)</f>
        <v>71</v>
      </c>
      <c r="N23" s="350">
        <f>SUM(N31)</f>
        <v>8</v>
      </c>
      <c r="O23" s="350">
        <f>SUM(O31)</f>
        <v>3</v>
      </c>
      <c r="P23" s="350">
        <f>SUM(P31)</f>
        <v>7</v>
      </c>
      <c r="Q23" s="350">
        <f>SUM(Q31)</f>
        <v>32</v>
      </c>
      <c r="R23" s="350">
        <f>SUM(R31)</f>
        <v>21</v>
      </c>
      <c r="S23" s="350">
        <f>SUM(S31)</f>
        <v>29</v>
      </c>
      <c r="T23" s="350">
        <f>SUM(T31)</f>
        <v>9</v>
      </c>
      <c r="U23" s="350">
        <f>SUM(U31)</f>
        <v>20</v>
      </c>
      <c r="V23" s="360">
        <f>SUM(V31)</f>
        <v>0</v>
      </c>
      <c r="X23" s="405"/>
      <c r="Y23" s="405"/>
    </row>
    <row r="24" spans="2:25" s="335" customFormat="1" ht="15.75" customHeight="1">
      <c r="B24" s="363" t="s">
        <v>508</v>
      </c>
      <c r="C24" s="362"/>
      <c r="D24" s="350">
        <f>SUM(D33,D40,D42,D43,D48,D61)</f>
        <v>289</v>
      </c>
      <c r="E24" s="345">
        <f>SUM(E33,E40,E42,E43,E48,E61)</f>
        <v>265</v>
      </c>
      <c r="F24" s="361">
        <f>SUM(F33,F40,F42,F43,F48,F61)</f>
        <v>31</v>
      </c>
      <c r="G24" s="361">
        <f>SUM(G33,G40,G42,G43,G48,G61)</f>
        <v>157</v>
      </c>
      <c r="H24" s="361">
        <f>SUM(H33,H40,H42,H43,H48,H61)</f>
        <v>76</v>
      </c>
      <c r="I24" s="361">
        <f>SUM(I33,I40,I42,I43,I48,I61)</f>
        <v>0</v>
      </c>
      <c r="J24" s="361">
        <f>SUM(J33,J40,J42,J43,J48,J61)</f>
        <v>1</v>
      </c>
      <c r="K24" s="493"/>
      <c r="L24" s="493"/>
      <c r="M24" s="361">
        <f>SUM(M33,M40,M42,M43,M48,M61)</f>
        <v>22</v>
      </c>
      <c r="N24" s="361">
        <f>SUM(N33,N40,N42,N43,N48,N61)</f>
        <v>0</v>
      </c>
      <c r="O24" s="361">
        <f>SUM(O33,O40,O42,O43,O48,O61)</f>
        <v>0</v>
      </c>
      <c r="P24" s="361">
        <f>SUM(P33,P40,P42,P43,P48,P61)</f>
        <v>15</v>
      </c>
      <c r="Q24" s="361">
        <f>SUM(Q33,Q40,Q42,Q43,Q48,Q61)</f>
        <v>7</v>
      </c>
      <c r="R24" s="361">
        <f>SUM(R33,R40,R42,R43,R48,R61)</f>
        <v>0</v>
      </c>
      <c r="S24" s="361">
        <f>SUM(S33,S40,S42,S43,S48,S61)</f>
        <v>2</v>
      </c>
      <c r="T24" s="361">
        <f>SUM(T33,T40,T42,T43,T48,T61)</f>
        <v>1</v>
      </c>
      <c r="U24" s="361">
        <f>SUM(U33,U40,U42,U43,U48,U61)</f>
        <v>1</v>
      </c>
      <c r="V24" s="360">
        <f>SUM(V33,V40,V42,V43,V48,V61)</f>
        <v>0</v>
      </c>
      <c r="X24" s="405"/>
      <c r="Y24" s="405"/>
    </row>
    <row r="25" spans="2:25" s="335" customFormat="1" ht="15.75" customHeight="1">
      <c r="B25" s="363" t="s">
        <v>507</v>
      </c>
      <c r="C25" s="362"/>
      <c r="D25" s="350">
        <f>SUM(D34,D36,D37,D46,D49,D50,D51)</f>
        <v>315</v>
      </c>
      <c r="E25" s="345">
        <f>SUM(E34,E36,E37,E46,E49,E50,E51)</f>
        <v>291</v>
      </c>
      <c r="F25" s="361">
        <f>SUM(F34,F36,F37,F46,F49,F50,F51)</f>
        <v>23</v>
      </c>
      <c r="G25" s="361">
        <f>SUM(G34,G36,G37,G46,G49,G50,G51)</f>
        <v>205</v>
      </c>
      <c r="H25" s="361">
        <f>SUM(H34,H36,H37,H46,H49,H50,H51)</f>
        <v>61</v>
      </c>
      <c r="I25" s="361">
        <f>SUM(I34,I36,I37,I46,I49,I50,I51)</f>
        <v>0</v>
      </c>
      <c r="J25" s="361">
        <f>SUM(J34,J36,J37,J46,J49,J50,J51)</f>
        <v>2</v>
      </c>
      <c r="K25" s="493"/>
      <c r="L25" s="493"/>
      <c r="M25" s="361">
        <f>SUM(M34,M36,M37,M46,M49,M50,M51)</f>
        <v>19</v>
      </c>
      <c r="N25" s="361">
        <f>SUM(N34,N36,N37,N46,N49,N50,N51)</f>
        <v>1</v>
      </c>
      <c r="O25" s="361">
        <f>SUM(O34,O36,O37,O46,O49,O50,O51)</f>
        <v>0</v>
      </c>
      <c r="P25" s="361">
        <f>SUM(P34,P36,P37,P46,P49,P50,P51)</f>
        <v>6</v>
      </c>
      <c r="Q25" s="361">
        <f>SUM(Q34,Q36,Q37,Q46,Q49,Q50,Q51)</f>
        <v>12</v>
      </c>
      <c r="R25" s="361">
        <f>SUM(R34,R36,R37,R46,R49,R50,R51)</f>
        <v>0</v>
      </c>
      <c r="S25" s="361">
        <f>SUM(S34,S36,S37,S46,S49,S50,S51)</f>
        <v>5</v>
      </c>
      <c r="T25" s="361">
        <f>SUM(T34,T36,T37,T46,T49,T50,T51)</f>
        <v>3</v>
      </c>
      <c r="U25" s="361">
        <f>SUM(U34,U36,U37,U46,U49,U50,U51)</f>
        <v>2</v>
      </c>
      <c r="V25" s="360">
        <f>SUM(V34,V36,V37,V46,V49,V50,V51)</f>
        <v>0</v>
      </c>
      <c r="X25" s="405"/>
      <c r="Y25" s="405"/>
    </row>
    <row r="26" spans="2:25" s="335" customFormat="1" ht="15.75" customHeight="1">
      <c r="B26" s="363" t="s">
        <v>506</v>
      </c>
      <c r="C26" s="362"/>
      <c r="D26" s="350">
        <f>SUM(D38,D39)</f>
        <v>105</v>
      </c>
      <c r="E26" s="345">
        <f>SUM(E38,E39)</f>
        <v>92</v>
      </c>
      <c r="F26" s="361">
        <f>SUM(F38,F39)</f>
        <v>9</v>
      </c>
      <c r="G26" s="361">
        <f>SUM(G38,G39)</f>
        <v>60</v>
      </c>
      <c r="H26" s="361">
        <f>SUM(H38,H39)</f>
        <v>22</v>
      </c>
      <c r="I26" s="361">
        <f>SUM(I38,I39)</f>
        <v>0</v>
      </c>
      <c r="J26" s="361">
        <f>SUM(J38,J39)</f>
        <v>1</v>
      </c>
      <c r="K26" s="493"/>
      <c r="L26" s="493"/>
      <c r="M26" s="361">
        <f>SUM(M38,M39)</f>
        <v>11</v>
      </c>
      <c r="N26" s="361">
        <f>SUM(N38,N39)</f>
        <v>3</v>
      </c>
      <c r="O26" s="361">
        <f>SUM(O38,O39)</f>
        <v>0</v>
      </c>
      <c r="P26" s="361">
        <f>SUM(P38,P39)</f>
        <v>1</v>
      </c>
      <c r="Q26" s="361">
        <f>SUM(Q38,Q39)</f>
        <v>3</v>
      </c>
      <c r="R26" s="361">
        <f>SUM(R38,R39)</f>
        <v>4</v>
      </c>
      <c r="S26" s="361">
        <f>SUM(S38,S39)</f>
        <v>2</v>
      </c>
      <c r="T26" s="361">
        <f>SUM(T38,T39)</f>
        <v>1</v>
      </c>
      <c r="U26" s="361">
        <f>SUM(U38,U39)</f>
        <v>1</v>
      </c>
      <c r="V26" s="360">
        <f>SUM(V38,V39)</f>
        <v>0</v>
      </c>
      <c r="X26" s="405"/>
      <c r="Y26" s="405"/>
    </row>
    <row r="27" spans="2:25" s="335" customFormat="1" ht="15.75" customHeight="1">
      <c r="B27" s="364" t="s">
        <v>505</v>
      </c>
      <c r="C27" s="362"/>
      <c r="D27" s="350">
        <f>SUM(D44,D52)</f>
        <v>70</v>
      </c>
      <c r="E27" s="345">
        <f>SUM(E44,E52)</f>
        <v>64</v>
      </c>
      <c r="F27" s="361">
        <f>SUM(F44,F52)</f>
        <v>9</v>
      </c>
      <c r="G27" s="361">
        <f>SUM(G44,G52)</f>
        <v>40</v>
      </c>
      <c r="H27" s="361">
        <f>SUM(H44,H52)</f>
        <v>15</v>
      </c>
      <c r="I27" s="361">
        <f>SUM(I44,I52)</f>
        <v>0</v>
      </c>
      <c r="J27" s="361">
        <f>SUM(J44,J52)</f>
        <v>0</v>
      </c>
      <c r="K27" s="493"/>
      <c r="L27" s="493"/>
      <c r="M27" s="361">
        <f>SUM(M44,M52)</f>
        <v>6</v>
      </c>
      <c r="N27" s="361">
        <f>SUM(N44,N52)</f>
        <v>0</v>
      </c>
      <c r="O27" s="361">
        <f>SUM(O44,O52)</f>
        <v>0</v>
      </c>
      <c r="P27" s="361">
        <f>SUM(P44,P52)</f>
        <v>0</v>
      </c>
      <c r="Q27" s="361">
        <f>SUM(Q44,Q52)</f>
        <v>3</v>
      </c>
      <c r="R27" s="361">
        <f>SUM(R44,R52)</f>
        <v>3</v>
      </c>
      <c r="S27" s="361">
        <f>SUM(S44,S52)</f>
        <v>0</v>
      </c>
      <c r="T27" s="361">
        <f>SUM(T44,T52)</f>
        <v>0</v>
      </c>
      <c r="U27" s="361">
        <f>SUM(U44,U52)</f>
        <v>0</v>
      </c>
      <c r="V27" s="360">
        <f>SUM(V44,V52)</f>
        <v>0</v>
      </c>
      <c r="X27" s="405"/>
      <c r="Y27" s="405"/>
    </row>
    <row r="28" spans="2:25" s="335" customFormat="1" ht="15.75" customHeight="1">
      <c r="B28" s="363" t="s">
        <v>504</v>
      </c>
      <c r="C28" s="362"/>
      <c r="D28" s="350">
        <f>SUM(D32,D45,D54,D55,D56,D57,D58,D60)</f>
        <v>317</v>
      </c>
      <c r="E28" s="345">
        <f>SUM(E32,E45,E54,E55,E56,E57,E58,E60)</f>
        <v>265</v>
      </c>
      <c r="F28" s="361">
        <f>SUM(F32,F45,F54,F55,F56,F57,F58,F60)</f>
        <v>26</v>
      </c>
      <c r="G28" s="361">
        <f>SUM(G32,G45,G54,G55,G56,G57,G58,G60)</f>
        <v>174</v>
      </c>
      <c r="H28" s="361">
        <f>SUM(H32,H45,H54,H55,H56,H57,H58,H60)</f>
        <v>64</v>
      </c>
      <c r="I28" s="361">
        <f>SUM(I32,I45,I54,I55,I56,I57,I58,I60)</f>
        <v>0</v>
      </c>
      <c r="J28" s="361">
        <f>SUM(J32,J45,J54,J55,J56,J57,J58,J60)</f>
        <v>1</v>
      </c>
      <c r="K28" s="493"/>
      <c r="L28" s="493"/>
      <c r="M28" s="361">
        <f>SUM(M32,M45,M54,M55,M56,M57,M58,M60)</f>
        <v>39</v>
      </c>
      <c r="N28" s="361">
        <f>SUM(N32,N45,N54,N55,N56,N57,N58,N60)</f>
        <v>0</v>
      </c>
      <c r="O28" s="361">
        <f>SUM(O32,O45,O54,O55,O56,O57,O58,O60)</f>
        <v>0</v>
      </c>
      <c r="P28" s="361">
        <f>SUM(P32,P45,P54,P55,P56,P57,P58,P60)</f>
        <v>15</v>
      </c>
      <c r="Q28" s="361">
        <f>SUM(Q32,Q45,Q54,Q55,Q56,Q57,Q58,Q60)</f>
        <v>15</v>
      </c>
      <c r="R28" s="361">
        <f>SUM(R32,R45,R54,R55,R56,R57,R58,R60)</f>
        <v>9</v>
      </c>
      <c r="S28" s="361">
        <f>SUM(S32,S45,S54,S55,S56,S57,S58,S60)</f>
        <v>13</v>
      </c>
      <c r="T28" s="361">
        <f>SUM(T32,T45,T54,T55,T56,T57,T58,T60)</f>
        <v>4</v>
      </c>
      <c r="U28" s="361">
        <f>SUM(U32,U45,U54,U55,U56,U57,U58,U60)</f>
        <v>9</v>
      </c>
      <c r="V28" s="360">
        <f>SUM(V32,V45,V54,V55,V56,V57,V58,V60)</f>
        <v>0</v>
      </c>
      <c r="X28" s="405"/>
      <c r="Y28" s="405"/>
    </row>
    <row r="29" spans="2:25" s="335" customFormat="1" ht="15.75" customHeight="1">
      <c r="B29" s="352"/>
      <c r="C29" s="351"/>
      <c r="D29" s="350"/>
      <c r="E29" s="345"/>
      <c r="F29" s="344"/>
      <c r="G29" s="344"/>
      <c r="H29" s="344"/>
      <c r="I29" s="516"/>
      <c r="J29" s="366"/>
      <c r="K29" s="493"/>
      <c r="L29" s="514"/>
      <c r="M29" s="361"/>
      <c r="N29" s="344"/>
      <c r="O29" s="344"/>
      <c r="P29" s="344"/>
      <c r="Q29" s="344"/>
      <c r="R29" s="344"/>
      <c r="S29" s="350"/>
      <c r="T29" s="344"/>
      <c r="U29" s="366"/>
      <c r="V29" s="365"/>
      <c r="X29" s="405"/>
      <c r="Y29" s="405"/>
    </row>
    <row r="30" spans="2:25" s="335" customFormat="1" ht="15.75" customHeight="1">
      <c r="B30" s="354"/>
      <c r="C30" s="356" t="s">
        <v>503</v>
      </c>
      <c r="D30" s="350">
        <f>SUM(E30,M30,S30)</f>
        <v>1962</v>
      </c>
      <c r="E30" s="345">
        <f>SUM(F30:J30)</f>
        <v>1442</v>
      </c>
      <c r="F30" s="350">
        <v>102</v>
      </c>
      <c r="G30" s="350">
        <v>901</v>
      </c>
      <c r="H30" s="350">
        <v>413</v>
      </c>
      <c r="I30" s="350">
        <v>0</v>
      </c>
      <c r="J30" s="361">
        <v>26</v>
      </c>
      <c r="K30" s="493"/>
      <c r="L30" s="514"/>
      <c r="M30" s="350">
        <f>SUM(N30:R30)</f>
        <v>383</v>
      </c>
      <c r="N30" s="350">
        <v>91</v>
      </c>
      <c r="O30" s="350">
        <v>3</v>
      </c>
      <c r="P30" s="350">
        <v>132</v>
      </c>
      <c r="Q30" s="350">
        <v>103</v>
      </c>
      <c r="R30" s="350">
        <v>54</v>
      </c>
      <c r="S30" s="350">
        <f>SUM(T30:V30)</f>
        <v>137</v>
      </c>
      <c r="T30" s="350">
        <v>40</v>
      </c>
      <c r="U30" s="350">
        <v>96</v>
      </c>
      <c r="V30" s="360">
        <v>1</v>
      </c>
      <c r="W30" s="513"/>
      <c r="X30" s="513"/>
      <c r="Y30" s="513"/>
    </row>
    <row r="31" spans="2:25" s="335" customFormat="1" ht="15.75" customHeight="1">
      <c r="B31" s="354"/>
      <c r="C31" s="356" t="s">
        <v>502</v>
      </c>
      <c r="D31" s="350">
        <f>SUM(E31,M31,S31)</f>
        <v>879</v>
      </c>
      <c r="E31" s="345">
        <f>SUM(F31:J31)</f>
        <v>779</v>
      </c>
      <c r="F31" s="350">
        <v>58</v>
      </c>
      <c r="G31" s="350">
        <v>415</v>
      </c>
      <c r="H31" s="350">
        <v>297</v>
      </c>
      <c r="I31" s="350" t="s">
        <v>416</v>
      </c>
      <c r="J31" s="361">
        <v>9</v>
      </c>
      <c r="K31" s="493"/>
      <c r="L31" s="514"/>
      <c r="M31" s="350">
        <f>SUM(N31:R31)</f>
        <v>71</v>
      </c>
      <c r="N31" s="350">
        <v>8</v>
      </c>
      <c r="O31" s="350">
        <v>3</v>
      </c>
      <c r="P31" s="350">
        <v>7</v>
      </c>
      <c r="Q31" s="350">
        <v>32</v>
      </c>
      <c r="R31" s="350">
        <v>21</v>
      </c>
      <c r="S31" s="350">
        <f>SUM(T31:V31)</f>
        <v>29</v>
      </c>
      <c r="T31" s="350">
        <v>9</v>
      </c>
      <c r="U31" s="350">
        <v>20</v>
      </c>
      <c r="V31" s="360" t="s">
        <v>416</v>
      </c>
      <c r="W31" s="513"/>
      <c r="X31" s="513"/>
      <c r="Y31" s="513"/>
    </row>
    <row r="32" spans="2:25" s="335" customFormat="1" ht="15.75" customHeight="1">
      <c r="B32" s="354"/>
      <c r="C32" s="356" t="s">
        <v>501</v>
      </c>
      <c r="D32" s="350">
        <f>SUM(E32,M32,S32)</f>
        <v>221</v>
      </c>
      <c r="E32" s="345">
        <f>SUM(F32:J32)</f>
        <v>196</v>
      </c>
      <c r="F32" s="350">
        <v>16</v>
      </c>
      <c r="G32" s="350">
        <v>131</v>
      </c>
      <c r="H32" s="350">
        <v>49</v>
      </c>
      <c r="I32" s="350" t="s">
        <v>416</v>
      </c>
      <c r="J32" s="361" t="s">
        <v>416</v>
      </c>
      <c r="K32" s="493"/>
      <c r="L32" s="514"/>
      <c r="M32" s="350">
        <f>SUM(N32:R32)</f>
        <v>16</v>
      </c>
      <c r="N32" s="350" t="s">
        <v>416</v>
      </c>
      <c r="O32" s="350" t="s">
        <v>416</v>
      </c>
      <c r="P32" s="350" t="s">
        <v>416</v>
      </c>
      <c r="Q32" s="350">
        <v>7</v>
      </c>
      <c r="R32" s="350">
        <v>9</v>
      </c>
      <c r="S32" s="350">
        <f>SUM(T32:V32)</f>
        <v>9</v>
      </c>
      <c r="T32" s="350">
        <v>1</v>
      </c>
      <c r="U32" s="350">
        <v>8</v>
      </c>
      <c r="V32" s="360" t="s">
        <v>416</v>
      </c>
      <c r="W32" s="513"/>
      <c r="X32" s="513"/>
      <c r="Y32" s="513"/>
    </row>
    <row r="33" spans="2:25" s="335" customFormat="1" ht="15.75" customHeight="1">
      <c r="B33" s="354"/>
      <c r="C33" s="356" t="s">
        <v>500</v>
      </c>
      <c r="D33" s="350">
        <f>SUM(E33,M33,S33)</f>
        <v>95</v>
      </c>
      <c r="E33" s="345">
        <f>SUM(F33:J33)</f>
        <v>89</v>
      </c>
      <c r="F33" s="350">
        <v>19</v>
      </c>
      <c r="G33" s="350">
        <v>48</v>
      </c>
      <c r="H33" s="350">
        <v>22</v>
      </c>
      <c r="I33" s="350" t="s">
        <v>416</v>
      </c>
      <c r="J33" s="361" t="s">
        <v>416</v>
      </c>
      <c r="K33" s="493"/>
      <c r="L33" s="514"/>
      <c r="M33" s="350">
        <f>SUM(N33:R33)</f>
        <v>6</v>
      </c>
      <c r="N33" s="350" t="s">
        <v>416</v>
      </c>
      <c r="O33" s="350" t="s">
        <v>416</v>
      </c>
      <c r="P33" s="350">
        <v>2</v>
      </c>
      <c r="Q33" s="350">
        <v>4</v>
      </c>
      <c r="R33" s="350" t="s">
        <v>416</v>
      </c>
      <c r="S33" s="350">
        <f>SUM(T33:V33)</f>
        <v>0</v>
      </c>
      <c r="T33" s="350" t="s">
        <v>416</v>
      </c>
      <c r="U33" s="350" t="s">
        <v>416</v>
      </c>
      <c r="V33" s="360" t="s">
        <v>416</v>
      </c>
      <c r="W33" s="513"/>
      <c r="X33" s="513"/>
      <c r="Y33" s="513"/>
    </row>
    <row r="34" spans="2:25" s="335" customFormat="1" ht="15.75" customHeight="1">
      <c r="B34" s="354"/>
      <c r="C34" s="356" t="s">
        <v>499</v>
      </c>
      <c r="D34" s="350">
        <f>SUM(E34,M34,S34)</f>
        <v>84</v>
      </c>
      <c r="E34" s="345">
        <f>SUM(F34:J34)</f>
        <v>81</v>
      </c>
      <c r="F34" s="350">
        <v>7</v>
      </c>
      <c r="G34" s="350">
        <v>56</v>
      </c>
      <c r="H34" s="350">
        <v>18</v>
      </c>
      <c r="I34" s="350" t="s">
        <v>416</v>
      </c>
      <c r="J34" s="361" t="s">
        <v>416</v>
      </c>
      <c r="K34" s="493"/>
      <c r="L34" s="514"/>
      <c r="M34" s="350">
        <f>SUM(N34:R34)</f>
        <v>1</v>
      </c>
      <c r="N34" s="350" t="s">
        <v>416</v>
      </c>
      <c r="O34" s="350" t="s">
        <v>416</v>
      </c>
      <c r="P34" s="350" t="s">
        <v>416</v>
      </c>
      <c r="Q34" s="350">
        <v>1</v>
      </c>
      <c r="R34" s="350" t="s">
        <v>416</v>
      </c>
      <c r="S34" s="350">
        <f>SUM(T34:V34)</f>
        <v>2</v>
      </c>
      <c r="T34" s="350">
        <v>1</v>
      </c>
      <c r="U34" s="350">
        <v>1</v>
      </c>
      <c r="V34" s="360" t="s">
        <v>416</v>
      </c>
      <c r="W34" s="513"/>
      <c r="X34" s="513"/>
      <c r="Y34" s="513"/>
    </row>
    <row r="35" spans="2:25" s="335" customFormat="1" ht="15.75" customHeight="1">
      <c r="B35" s="354"/>
      <c r="C35" s="355"/>
      <c r="D35" s="350"/>
      <c r="E35" s="345"/>
      <c r="F35" s="350"/>
      <c r="G35" s="350"/>
      <c r="H35" s="350"/>
      <c r="I35" s="350"/>
      <c r="J35" s="361"/>
      <c r="K35" s="493"/>
      <c r="L35" s="514"/>
      <c r="M35" s="350"/>
      <c r="N35" s="350"/>
      <c r="O35" s="350"/>
      <c r="P35" s="350"/>
      <c r="Q35" s="350"/>
      <c r="R35" s="350"/>
      <c r="S35" s="350"/>
      <c r="T35" s="350"/>
      <c r="U35" s="350"/>
      <c r="V35" s="360"/>
      <c r="W35" s="513"/>
      <c r="X35" s="513"/>
      <c r="Y35" s="513"/>
    </row>
    <row r="36" spans="2:25" s="335" customFormat="1" ht="15.75" customHeight="1">
      <c r="B36" s="354"/>
      <c r="C36" s="356" t="s">
        <v>498</v>
      </c>
      <c r="D36" s="350">
        <f>SUM(E36,M36,S36)</f>
        <v>61</v>
      </c>
      <c r="E36" s="345">
        <f>SUM(F36:J36)</f>
        <v>61</v>
      </c>
      <c r="F36" s="350">
        <v>5</v>
      </c>
      <c r="G36" s="350">
        <v>44</v>
      </c>
      <c r="H36" s="350">
        <v>12</v>
      </c>
      <c r="I36" s="350" t="s">
        <v>416</v>
      </c>
      <c r="J36" s="361" t="s">
        <v>416</v>
      </c>
      <c r="K36" s="493"/>
      <c r="L36" s="514"/>
      <c r="M36" s="350">
        <f>SUM(N36:R36)</f>
        <v>0</v>
      </c>
      <c r="N36" s="350" t="s">
        <v>416</v>
      </c>
      <c r="O36" s="350" t="s">
        <v>416</v>
      </c>
      <c r="P36" s="350" t="s">
        <v>416</v>
      </c>
      <c r="Q36" s="350" t="s">
        <v>416</v>
      </c>
      <c r="R36" s="350" t="s">
        <v>416</v>
      </c>
      <c r="S36" s="350">
        <f>SUM(T36:V36)</f>
        <v>0</v>
      </c>
      <c r="T36" s="350" t="s">
        <v>416</v>
      </c>
      <c r="U36" s="350" t="s">
        <v>416</v>
      </c>
      <c r="V36" s="360" t="s">
        <v>416</v>
      </c>
      <c r="W36" s="513"/>
      <c r="X36" s="513"/>
      <c r="Y36" s="513"/>
    </row>
    <row r="37" spans="2:25" s="335" customFormat="1" ht="15.75" customHeight="1">
      <c r="B37" s="354"/>
      <c r="C37" s="356" t="s">
        <v>497</v>
      </c>
      <c r="D37" s="350">
        <f>SUM(E37,M37,S37)</f>
        <v>72</v>
      </c>
      <c r="E37" s="345">
        <f>SUM(F37:J37)</f>
        <v>61</v>
      </c>
      <c r="F37" s="350">
        <v>7</v>
      </c>
      <c r="G37" s="350">
        <v>46</v>
      </c>
      <c r="H37" s="350">
        <v>8</v>
      </c>
      <c r="I37" s="350" t="s">
        <v>416</v>
      </c>
      <c r="J37" s="361" t="s">
        <v>416</v>
      </c>
      <c r="K37" s="493"/>
      <c r="L37" s="514"/>
      <c r="M37" s="350">
        <f>SUM(N37:R37)</f>
        <v>8</v>
      </c>
      <c r="N37" s="350">
        <v>1</v>
      </c>
      <c r="O37" s="350" t="s">
        <v>416</v>
      </c>
      <c r="P37" s="350" t="s">
        <v>416</v>
      </c>
      <c r="Q37" s="350">
        <v>7</v>
      </c>
      <c r="R37" s="350" t="s">
        <v>416</v>
      </c>
      <c r="S37" s="350">
        <f>SUM(T37:V37)</f>
        <v>3</v>
      </c>
      <c r="T37" s="350">
        <v>2</v>
      </c>
      <c r="U37" s="350">
        <v>1</v>
      </c>
      <c r="V37" s="360" t="s">
        <v>416</v>
      </c>
      <c r="W37" s="513"/>
      <c r="X37" s="513"/>
      <c r="Y37" s="513"/>
    </row>
    <row r="38" spans="2:25" s="335" customFormat="1" ht="15.75" customHeight="1">
      <c r="B38" s="354"/>
      <c r="C38" s="356" t="s">
        <v>496</v>
      </c>
      <c r="D38" s="350">
        <f>SUM(E38,M38,S38)</f>
        <v>60</v>
      </c>
      <c r="E38" s="345">
        <f>SUM(F38:J38)</f>
        <v>51</v>
      </c>
      <c r="F38" s="350">
        <v>5</v>
      </c>
      <c r="G38" s="350">
        <v>28</v>
      </c>
      <c r="H38" s="350">
        <v>17</v>
      </c>
      <c r="I38" s="350" t="s">
        <v>416</v>
      </c>
      <c r="J38" s="361">
        <v>1</v>
      </c>
      <c r="K38" s="493"/>
      <c r="L38" s="514"/>
      <c r="M38" s="350">
        <f>SUM(N38:R38)</f>
        <v>8</v>
      </c>
      <c r="N38" s="350">
        <v>2</v>
      </c>
      <c r="O38" s="350" t="s">
        <v>416</v>
      </c>
      <c r="P38" s="350" t="s">
        <v>416</v>
      </c>
      <c r="Q38" s="350">
        <v>2</v>
      </c>
      <c r="R38" s="350">
        <v>4</v>
      </c>
      <c r="S38" s="350">
        <f>SUM(T38:V38)</f>
        <v>1</v>
      </c>
      <c r="T38" s="350">
        <v>1</v>
      </c>
      <c r="U38" s="350" t="s">
        <v>416</v>
      </c>
      <c r="V38" s="360" t="s">
        <v>416</v>
      </c>
      <c r="W38" s="513"/>
      <c r="X38" s="513"/>
      <c r="Y38" s="513"/>
    </row>
    <row r="39" spans="2:25" s="335" customFormat="1" ht="15.75" customHeight="1">
      <c r="B39" s="354"/>
      <c r="C39" s="356" t="s">
        <v>495</v>
      </c>
      <c r="D39" s="350">
        <f>SUM(E39,M39,S39)</f>
        <v>45</v>
      </c>
      <c r="E39" s="345">
        <f>SUM(F39:J39)</f>
        <v>41</v>
      </c>
      <c r="F39" s="350">
        <v>4</v>
      </c>
      <c r="G39" s="350">
        <v>32</v>
      </c>
      <c r="H39" s="350">
        <v>5</v>
      </c>
      <c r="I39" s="350" t="s">
        <v>416</v>
      </c>
      <c r="J39" s="361" t="s">
        <v>416</v>
      </c>
      <c r="K39" s="493"/>
      <c r="L39" s="514"/>
      <c r="M39" s="350">
        <f>SUM(N39:R39)</f>
        <v>3</v>
      </c>
      <c r="N39" s="350">
        <v>1</v>
      </c>
      <c r="O39" s="350" t="s">
        <v>416</v>
      </c>
      <c r="P39" s="350">
        <v>1</v>
      </c>
      <c r="Q39" s="350">
        <v>1</v>
      </c>
      <c r="R39" s="350" t="s">
        <v>416</v>
      </c>
      <c r="S39" s="350">
        <f>SUM(T39:V39)</f>
        <v>1</v>
      </c>
      <c r="T39" s="350" t="s">
        <v>416</v>
      </c>
      <c r="U39" s="350">
        <v>1</v>
      </c>
      <c r="V39" s="360" t="s">
        <v>416</v>
      </c>
      <c r="W39" s="513"/>
      <c r="X39" s="513"/>
      <c r="Y39" s="513"/>
    </row>
    <row r="40" spans="2:25" s="335" customFormat="1" ht="15.75" customHeight="1">
      <c r="B40" s="354"/>
      <c r="C40" s="356" t="s">
        <v>494</v>
      </c>
      <c r="D40" s="350">
        <f>SUM(E40,M40,S40)</f>
        <v>50</v>
      </c>
      <c r="E40" s="345">
        <f>SUM(F40:J40)</f>
        <v>36</v>
      </c>
      <c r="F40" s="350">
        <v>2</v>
      </c>
      <c r="G40" s="350">
        <v>16</v>
      </c>
      <c r="H40" s="350">
        <v>18</v>
      </c>
      <c r="I40" s="350" t="s">
        <v>416</v>
      </c>
      <c r="J40" s="361" t="s">
        <v>416</v>
      </c>
      <c r="K40" s="493"/>
      <c r="L40" s="514"/>
      <c r="M40" s="350">
        <f>SUM(N40:R40)</f>
        <v>13</v>
      </c>
      <c r="N40" s="350" t="s">
        <v>416</v>
      </c>
      <c r="O40" s="350" t="s">
        <v>416</v>
      </c>
      <c r="P40" s="350">
        <v>11</v>
      </c>
      <c r="Q40" s="350">
        <v>2</v>
      </c>
      <c r="R40" s="350" t="s">
        <v>416</v>
      </c>
      <c r="S40" s="350">
        <f>SUM(T40:V40)</f>
        <v>1</v>
      </c>
      <c r="T40" s="350" t="s">
        <v>416</v>
      </c>
      <c r="U40" s="350">
        <v>1</v>
      </c>
      <c r="V40" s="360" t="s">
        <v>416</v>
      </c>
      <c r="W40" s="513"/>
      <c r="X40" s="513"/>
      <c r="Y40" s="513"/>
    </row>
    <row r="41" spans="2:25" s="335" customFormat="1" ht="15.75" customHeight="1">
      <c r="B41" s="354"/>
      <c r="C41" s="355"/>
      <c r="D41" s="350"/>
      <c r="E41" s="345"/>
      <c r="F41" s="350"/>
      <c r="G41" s="350"/>
      <c r="H41" s="350"/>
      <c r="I41" s="350"/>
      <c r="J41" s="361"/>
      <c r="K41" s="493"/>
      <c r="L41" s="514"/>
      <c r="M41" s="350"/>
      <c r="N41" s="350"/>
      <c r="O41" s="350"/>
      <c r="P41" s="350"/>
      <c r="Q41" s="350"/>
      <c r="R41" s="350"/>
      <c r="S41" s="350"/>
      <c r="T41" s="350"/>
      <c r="U41" s="350"/>
      <c r="V41" s="360"/>
      <c r="W41" s="513"/>
      <c r="X41" s="513"/>
      <c r="Y41" s="513"/>
    </row>
    <row r="42" spans="2:25" s="335" customFormat="1" ht="15.75" customHeight="1">
      <c r="B42" s="354"/>
      <c r="C42" s="353" t="s">
        <v>493</v>
      </c>
      <c r="D42" s="350">
        <f>SUM(E42,M42,S42)</f>
        <v>49</v>
      </c>
      <c r="E42" s="345">
        <f>SUM(F42:J42)</f>
        <v>49</v>
      </c>
      <c r="F42" s="350">
        <v>4</v>
      </c>
      <c r="G42" s="350">
        <v>31</v>
      </c>
      <c r="H42" s="350">
        <v>13</v>
      </c>
      <c r="I42" s="350" t="s">
        <v>416</v>
      </c>
      <c r="J42" s="361">
        <v>1</v>
      </c>
      <c r="K42" s="493"/>
      <c r="L42" s="514"/>
      <c r="M42" s="350">
        <f>SUM(N42:R42)</f>
        <v>0</v>
      </c>
      <c r="N42" s="350" t="s">
        <v>416</v>
      </c>
      <c r="O42" s="350" t="s">
        <v>416</v>
      </c>
      <c r="P42" s="350" t="s">
        <v>416</v>
      </c>
      <c r="Q42" s="350" t="s">
        <v>416</v>
      </c>
      <c r="R42" s="350" t="s">
        <v>416</v>
      </c>
      <c r="S42" s="350">
        <f>SUM(T42:V42)</f>
        <v>0</v>
      </c>
      <c r="T42" s="350" t="s">
        <v>416</v>
      </c>
      <c r="U42" s="350" t="s">
        <v>416</v>
      </c>
      <c r="V42" s="360" t="s">
        <v>416</v>
      </c>
      <c r="W42" s="513"/>
      <c r="X42" s="513"/>
      <c r="Y42" s="513"/>
    </row>
    <row r="43" spans="2:25" s="335" customFormat="1" ht="15.75" customHeight="1">
      <c r="B43" s="354"/>
      <c r="C43" s="353" t="s">
        <v>492</v>
      </c>
      <c r="D43" s="350">
        <f>SUM(E43,M43,S43)</f>
        <v>60</v>
      </c>
      <c r="E43" s="345">
        <f>SUM(F43:J43)</f>
        <v>57</v>
      </c>
      <c r="F43" s="350">
        <v>4</v>
      </c>
      <c r="G43" s="350">
        <v>43</v>
      </c>
      <c r="H43" s="350">
        <v>10</v>
      </c>
      <c r="I43" s="350" t="s">
        <v>416</v>
      </c>
      <c r="J43" s="361" t="s">
        <v>416</v>
      </c>
      <c r="K43" s="493"/>
      <c r="L43" s="514"/>
      <c r="M43" s="350">
        <f>SUM(N43:R43)</f>
        <v>3</v>
      </c>
      <c r="N43" s="350" t="s">
        <v>416</v>
      </c>
      <c r="O43" s="350" t="s">
        <v>416</v>
      </c>
      <c r="P43" s="350">
        <v>2</v>
      </c>
      <c r="Q43" s="350">
        <v>1</v>
      </c>
      <c r="R43" s="350" t="s">
        <v>416</v>
      </c>
      <c r="S43" s="350">
        <f>SUM(T43:V43)</f>
        <v>0</v>
      </c>
      <c r="T43" s="350" t="s">
        <v>416</v>
      </c>
      <c r="U43" s="350" t="s">
        <v>416</v>
      </c>
      <c r="V43" s="360" t="s">
        <v>416</v>
      </c>
      <c r="W43" s="513"/>
      <c r="X43" s="513"/>
      <c r="Y43" s="513"/>
    </row>
    <row r="44" spans="2:25" s="335" customFormat="1" ht="15.75" customHeight="1">
      <c r="B44" s="354"/>
      <c r="C44" s="353" t="s">
        <v>491</v>
      </c>
      <c r="D44" s="350">
        <f>SUM(E44,M44,S44)</f>
        <v>70</v>
      </c>
      <c r="E44" s="345">
        <f>SUM(F44:J44)</f>
        <v>64</v>
      </c>
      <c r="F44" s="350">
        <v>9</v>
      </c>
      <c r="G44" s="350">
        <v>40</v>
      </c>
      <c r="H44" s="350">
        <v>15</v>
      </c>
      <c r="I44" s="350" t="s">
        <v>416</v>
      </c>
      <c r="J44" s="361" t="s">
        <v>416</v>
      </c>
      <c r="K44" s="493"/>
      <c r="L44" s="514"/>
      <c r="M44" s="350">
        <f>SUM(N44:R44)</f>
        <v>6</v>
      </c>
      <c r="N44" s="350" t="s">
        <v>416</v>
      </c>
      <c r="O44" s="350" t="s">
        <v>416</v>
      </c>
      <c r="P44" s="350" t="s">
        <v>416</v>
      </c>
      <c r="Q44" s="350">
        <v>3</v>
      </c>
      <c r="R44" s="350">
        <v>3</v>
      </c>
      <c r="S44" s="350">
        <f>SUM(T44:V44)</f>
        <v>0</v>
      </c>
      <c r="T44" s="350" t="s">
        <v>416</v>
      </c>
      <c r="U44" s="350" t="s">
        <v>416</v>
      </c>
      <c r="V44" s="360" t="s">
        <v>416</v>
      </c>
      <c r="W44" s="513"/>
      <c r="X44" s="513"/>
      <c r="Y44" s="513"/>
    </row>
    <row r="45" spans="2:25" s="335" customFormat="1" ht="15.75" customHeight="1">
      <c r="B45" s="354"/>
      <c r="C45" s="353" t="s">
        <v>490</v>
      </c>
      <c r="D45" s="350">
        <f>SUM(E45,M45,S45)</f>
        <v>40</v>
      </c>
      <c r="E45" s="345">
        <f>SUM(F45:J45)</f>
        <v>34</v>
      </c>
      <c r="F45" s="350">
        <v>6</v>
      </c>
      <c r="G45" s="350">
        <v>24</v>
      </c>
      <c r="H45" s="350">
        <v>4</v>
      </c>
      <c r="I45" s="350" t="s">
        <v>416</v>
      </c>
      <c r="J45" s="361" t="s">
        <v>416</v>
      </c>
      <c r="K45" s="493"/>
      <c r="L45" s="514"/>
      <c r="M45" s="350">
        <f>SUM(N45:R45)</f>
        <v>5</v>
      </c>
      <c r="N45" s="350" t="s">
        <v>416</v>
      </c>
      <c r="O45" s="350" t="s">
        <v>416</v>
      </c>
      <c r="P45" s="350" t="s">
        <v>416</v>
      </c>
      <c r="Q45" s="350">
        <v>5</v>
      </c>
      <c r="R45" s="350" t="s">
        <v>416</v>
      </c>
      <c r="S45" s="350">
        <f>SUM(T45:V45)</f>
        <v>1</v>
      </c>
      <c r="T45" s="350">
        <v>1</v>
      </c>
      <c r="U45" s="350" t="s">
        <v>416</v>
      </c>
      <c r="V45" s="360" t="s">
        <v>416</v>
      </c>
      <c r="W45" s="513"/>
      <c r="X45" s="513"/>
      <c r="Y45" s="513"/>
    </row>
    <row r="46" spans="2:25" s="335" customFormat="1" ht="15.75" customHeight="1">
      <c r="B46" s="354"/>
      <c r="C46" s="353" t="s">
        <v>489</v>
      </c>
      <c r="D46" s="350">
        <f>SUM(E46,M46,S46)</f>
        <v>38</v>
      </c>
      <c r="E46" s="345">
        <f>SUM(F46:J46)</f>
        <v>37</v>
      </c>
      <c r="F46" s="350">
        <v>3</v>
      </c>
      <c r="G46" s="350">
        <v>24</v>
      </c>
      <c r="H46" s="350">
        <v>9</v>
      </c>
      <c r="I46" s="350" t="s">
        <v>416</v>
      </c>
      <c r="J46" s="361">
        <v>1</v>
      </c>
      <c r="K46" s="493"/>
      <c r="L46" s="514"/>
      <c r="M46" s="350">
        <f>SUM(N46:R46)</f>
        <v>1</v>
      </c>
      <c r="N46" s="350" t="s">
        <v>416</v>
      </c>
      <c r="O46" s="350" t="s">
        <v>416</v>
      </c>
      <c r="P46" s="350" t="s">
        <v>416</v>
      </c>
      <c r="Q46" s="350">
        <v>1</v>
      </c>
      <c r="R46" s="350" t="s">
        <v>416</v>
      </c>
      <c r="S46" s="350">
        <f>SUM(T46:V46)</f>
        <v>0</v>
      </c>
      <c r="T46" s="350" t="s">
        <v>416</v>
      </c>
      <c r="U46" s="350" t="s">
        <v>416</v>
      </c>
      <c r="V46" s="360" t="s">
        <v>416</v>
      </c>
      <c r="W46" s="513"/>
      <c r="X46" s="513"/>
      <c r="Y46" s="513"/>
    </row>
    <row r="47" spans="2:25" s="335" customFormat="1" ht="15.75" customHeight="1">
      <c r="B47" s="352"/>
      <c r="C47" s="351"/>
      <c r="D47" s="350"/>
      <c r="E47" s="345"/>
      <c r="F47" s="350"/>
      <c r="G47" s="350"/>
      <c r="H47" s="350"/>
      <c r="I47" s="350"/>
      <c r="J47" s="361"/>
      <c r="K47" s="493"/>
      <c r="L47" s="514"/>
      <c r="M47" s="350"/>
      <c r="N47" s="350"/>
      <c r="O47" s="350"/>
      <c r="P47" s="350"/>
      <c r="Q47" s="350"/>
      <c r="R47" s="350"/>
      <c r="S47" s="350"/>
      <c r="T47" s="350"/>
      <c r="U47" s="350"/>
      <c r="V47" s="360"/>
      <c r="W47" s="513"/>
      <c r="X47" s="513"/>
      <c r="Y47" s="513"/>
    </row>
    <row r="48" spans="2:25" s="335" customFormat="1" ht="15.75" customHeight="1">
      <c r="B48" s="349" t="s">
        <v>488</v>
      </c>
      <c r="C48" s="347" t="s">
        <v>487</v>
      </c>
      <c r="D48" s="350">
        <f>SUM(E48,M48,S48)</f>
        <v>24</v>
      </c>
      <c r="E48" s="345">
        <f>SUM(F48:J48)</f>
        <v>23</v>
      </c>
      <c r="F48" s="350">
        <v>2</v>
      </c>
      <c r="G48" s="350">
        <v>16</v>
      </c>
      <c r="H48" s="350">
        <v>5</v>
      </c>
      <c r="I48" s="350" t="s">
        <v>416</v>
      </c>
      <c r="J48" s="361" t="s">
        <v>416</v>
      </c>
      <c r="K48" s="493"/>
      <c r="L48" s="514"/>
      <c r="M48" s="350">
        <f>SUM(N48:R48)</f>
        <v>0</v>
      </c>
      <c r="N48" s="350" t="s">
        <v>416</v>
      </c>
      <c r="O48" s="350" t="s">
        <v>416</v>
      </c>
      <c r="P48" s="350" t="s">
        <v>416</v>
      </c>
      <c r="Q48" s="350" t="s">
        <v>416</v>
      </c>
      <c r="R48" s="350" t="s">
        <v>416</v>
      </c>
      <c r="S48" s="350">
        <f>SUM(T48:V48)</f>
        <v>1</v>
      </c>
      <c r="T48" s="350">
        <v>1</v>
      </c>
      <c r="U48" s="350" t="s">
        <v>416</v>
      </c>
      <c r="V48" s="360" t="s">
        <v>416</v>
      </c>
      <c r="W48" s="513"/>
      <c r="X48" s="513"/>
      <c r="Y48" s="513"/>
    </row>
    <row r="49" spans="2:25" s="335" customFormat="1" ht="15.75" customHeight="1">
      <c r="B49" s="349" t="s">
        <v>486</v>
      </c>
      <c r="C49" s="347" t="s">
        <v>485</v>
      </c>
      <c r="D49" s="350">
        <f>SUM(E49,M49,S49)</f>
        <v>21</v>
      </c>
      <c r="E49" s="345">
        <f>SUM(F49:J49)</f>
        <v>18</v>
      </c>
      <c r="F49" s="350" t="s">
        <v>416</v>
      </c>
      <c r="G49" s="350">
        <v>10</v>
      </c>
      <c r="H49" s="350">
        <v>7</v>
      </c>
      <c r="I49" s="350" t="s">
        <v>416</v>
      </c>
      <c r="J49" s="361">
        <v>1</v>
      </c>
      <c r="K49" s="493"/>
      <c r="L49" s="514"/>
      <c r="M49" s="350">
        <f>SUM(N49:R49)</f>
        <v>3</v>
      </c>
      <c r="N49" s="350" t="s">
        <v>416</v>
      </c>
      <c r="O49" s="350" t="s">
        <v>416</v>
      </c>
      <c r="P49" s="350" t="s">
        <v>416</v>
      </c>
      <c r="Q49" s="350">
        <v>3</v>
      </c>
      <c r="R49" s="350" t="s">
        <v>416</v>
      </c>
      <c r="S49" s="350">
        <f>SUM(T49:V49)</f>
        <v>0</v>
      </c>
      <c r="T49" s="350" t="s">
        <v>416</v>
      </c>
      <c r="U49" s="350" t="s">
        <v>416</v>
      </c>
      <c r="V49" s="360" t="s">
        <v>416</v>
      </c>
      <c r="W49" s="513"/>
      <c r="X49" s="513"/>
      <c r="Y49" s="513"/>
    </row>
    <row r="50" spans="2:25" s="335" customFormat="1" ht="15.75" customHeight="1">
      <c r="B50" s="349" t="s">
        <v>484</v>
      </c>
      <c r="C50" s="347" t="s">
        <v>483</v>
      </c>
      <c r="D50" s="350">
        <f>SUM(E50,M50,S50)</f>
        <v>19</v>
      </c>
      <c r="E50" s="345">
        <f>SUM(F50:J50)</f>
        <v>13</v>
      </c>
      <c r="F50" s="350" t="s">
        <v>416</v>
      </c>
      <c r="G50" s="350">
        <v>11</v>
      </c>
      <c r="H50" s="350">
        <v>2</v>
      </c>
      <c r="I50" s="350" t="s">
        <v>416</v>
      </c>
      <c r="J50" s="361" t="s">
        <v>416</v>
      </c>
      <c r="K50" s="493"/>
      <c r="L50" s="514"/>
      <c r="M50" s="350">
        <f>SUM(N50:R50)</f>
        <v>6</v>
      </c>
      <c r="N50" s="350" t="s">
        <v>416</v>
      </c>
      <c r="O50" s="350" t="s">
        <v>416</v>
      </c>
      <c r="P50" s="350">
        <v>6</v>
      </c>
      <c r="Q50" s="350" t="s">
        <v>416</v>
      </c>
      <c r="R50" s="350" t="s">
        <v>416</v>
      </c>
      <c r="S50" s="350">
        <f>SUM(T50:V50)</f>
        <v>0</v>
      </c>
      <c r="T50" s="350" t="s">
        <v>416</v>
      </c>
      <c r="U50" s="350" t="s">
        <v>416</v>
      </c>
      <c r="V50" s="360" t="s">
        <v>416</v>
      </c>
      <c r="W50" s="513"/>
      <c r="X50" s="513"/>
      <c r="Y50" s="513"/>
    </row>
    <row r="51" spans="2:25" s="335" customFormat="1" ht="15.75" customHeight="1">
      <c r="B51" s="349" t="s">
        <v>482</v>
      </c>
      <c r="C51" s="347" t="s">
        <v>637</v>
      </c>
      <c r="D51" s="350">
        <f>SUM(E51,M51,S51)</f>
        <v>20</v>
      </c>
      <c r="E51" s="345">
        <f>SUM(F51:J51)</f>
        <v>20</v>
      </c>
      <c r="F51" s="350">
        <v>1</v>
      </c>
      <c r="G51" s="350">
        <v>14</v>
      </c>
      <c r="H51" s="350">
        <v>5</v>
      </c>
      <c r="I51" s="350" t="s">
        <v>416</v>
      </c>
      <c r="J51" s="361" t="s">
        <v>416</v>
      </c>
      <c r="K51" s="493"/>
      <c r="L51" s="514"/>
      <c r="M51" s="350">
        <f>SUM(N51:R51)</f>
        <v>0</v>
      </c>
      <c r="N51" s="350" t="s">
        <v>416</v>
      </c>
      <c r="O51" s="350" t="s">
        <v>416</v>
      </c>
      <c r="P51" s="350" t="s">
        <v>416</v>
      </c>
      <c r="Q51" s="350" t="s">
        <v>416</v>
      </c>
      <c r="R51" s="350" t="s">
        <v>416</v>
      </c>
      <c r="S51" s="350">
        <f>SUM(T51:V51)</f>
        <v>0</v>
      </c>
      <c r="T51" s="350" t="s">
        <v>416</v>
      </c>
      <c r="U51" s="350" t="s">
        <v>416</v>
      </c>
      <c r="V51" s="360" t="s">
        <v>416</v>
      </c>
      <c r="W51" s="513"/>
      <c r="X51" s="513"/>
      <c r="Y51" s="513"/>
    </row>
    <row r="52" spans="2:25" s="335" customFormat="1" ht="15.75" customHeight="1">
      <c r="B52" s="349" t="s">
        <v>480</v>
      </c>
      <c r="C52" s="347" t="s">
        <v>479</v>
      </c>
      <c r="D52" s="350">
        <f>SUM(E52,M52,S52)</f>
        <v>0</v>
      </c>
      <c r="E52" s="345">
        <f>SUM(F52:J52)</f>
        <v>0</v>
      </c>
      <c r="F52" s="350" t="s">
        <v>416</v>
      </c>
      <c r="G52" s="350" t="s">
        <v>416</v>
      </c>
      <c r="H52" s="350" t="s">
        <v>416</v>
      </c>
      <c r="I52" s="350" t="s">
        <v>416</v>
      </c>
      <c r="J52" s="361" t="s">
        <v>416</v>
      </c>
      <c r="K52" s="493"/>
      <c r="L52" s="514"/>
      <c r="M52" s="350">
        <f>SUM(N52:R52)</f>
        <v>0</v>
      </c>
      <c r="N52" s="350" t="s">
        <v>416</v>
      </c>
      <c r="O52" s="350" t="s">
        <v>416</v>
      </c>
      <c r="P52" s="350" t="s">
        <v>416</v>
      </c>
      <c r="Q52" s="350" t="s">
        <v>416</v>
      </c>
      <c r="R52" s="350" t="s">
        <v>416</v>
      </c>
      <c r="S52" s="350">
        <f>SUM(T52:V52)</f>
        <v>0</v>
      </c>
      <c r="T52" s="350" t="s">
        <v>416</v>
      </c>
      <c r="U52" s="350" t="s">
        <v>416</v>
      </c>
      <c r="V52" s="360" t="s">
        <v>416</v>
      </c>
      <c r="W52" s="513"/>
      <c r="X52" s="513"/>
      <c r="Y52" s="513"/>
    </row>
    <row r="53" spans="2:25" s="335" customFormat="1" ht="15.75" customHeight="1">
      <c r="B53" s="349"/>
      <c r="C53" s="347"/>
      <c r="D53" s="350"/>
      <c r="E53" s="345"/>
      <c r="F53" s="350"/>
      <c r="G53" s="350"/>
      <c r="H53" s="350"/>
      <c r="I53" s="350"/>
      <c r="J53" s="361"/>
      <c r="K53" s="493"/>
      <c r="L53" s="514"/>
      <c r="M53" s="350"/>
      <c r="N53" s="350"/>
      <c r="O53" s="350"/>
      <c r="P53" s="350"/>
      <c r="Q53" s="350"/>
      <c r="R53" s="350"/>
      <c r="S53" s="350"/>
      <c r="T53" s="350"/>
      <c r="U53" s="350"/>
      <c r="V53" s="360"/>
      <c r="W53" s="513"/>
      <c r="X53" s="513"/>
      <c r="Y53" s="513"/>
    </row>
    <row r="54" spans="2:25" s="335" customFormat="1" ht="15.75" customHeight="1">
      <c r="B54" s="349" t="s">
        <v>478</v>
      </c>
      <c r="C54" s="347" t="s">
        <v>477</v>
      </c>
      <c r="D54" s="350">
        <f>SUM(E54,M54,S54)</f>
        <v>13</v>
      </c>
      <c r="E54" s="345">
        <f>SUM(F54:J54)</f>
        <v>11</v>
      </c>
      <c r="F54" s="350">
        <v>1</v>
      </c>
      <c r="G54" s="350">
        <v>4</v>
      </c>
      <c r="H54" s="350">
        <v>6</v>
      </c>
      <c r="I54" s="350" t="s">
        <v>416</v>
      </c>
      <c r="J54" s="361" t="s">
        <v>416</v>
      </c>
      <c r="K54" s="493"/>
      <c r="L54" s="514"/>
      <c r="M54" s="350">
        <f>SUM(N54:R54)</f>
        <v>0</v>
      </c>
      <c r="N54" s="350" t="s">
        <v>416</v>
      </c>
      <c r="O54" s="350" t="s">
        <v>416</v>
      </c>
      <c r="P54" s="350" t="s">
        <v>416</v>
      </c>
      <c r="Q54" s="350" t="s">
        <v>416</v>
      </c>
      <c r="R54" s="350" t="s">
        <v>416</v>
      </c>
      <c r="S54" s="350">
        <f>SUM(T54:V54)</f>
        <v>2</v>
      </c>
      <c r="T54" s="350">
        <v>2</v>
      </c>
      <c r="U54" s="350" t="s">
        <v>416</v>
      </c>
      <c r="V54" s="360" t="s">
        <v>416</v>
      </c>
      <c r="W54" s="513"/>
      <c r="X54" s="513"/>
      <c r="Y54" s="513"/>
    </row>
    <row r="55" spans="2:25" s="335" customFormat="1" ht="15.75" customHeight="1">
      <c r="B55" s="349" t="s">
        <v>476</v>
      </c>
      <c r="C55" s="347" t="s">
        <v>475</v>
      </c>
      <c r="D55" s="350">
        <f>SUM(E55,M55,S55)</f>
        <v>29</v>
      </c>
      <c r="E55" s="345">
        <f>SUM(F55:J55)</f>
        <v>15</v>
      </c>
      <c r="F55" s="350">
        <v>1</v>
      </c>
      <c r="G55" s="350">
        <v>10</v>
      </c>
      <c r="H55" s="350">
        <v>4</v>
      </c>
      <c r="I55" s="350" t="s">
        <v>416</v>
      </c>
      <c r="J55" s="361" t="s">
        <v>416</v>
      </c>
      <c r="K55" s="493"/>
      <c r="L55" s="514"/>
      <c r="M55" s="350">
        <f>SUM(N55:R55)</f>
        <v>13</v>
      </c>
      <c r="N55" s="350" t="s">
        <v>416</v>
      </c>
      <c r="O55" s="350" t="s">
        <v>416</v>
      </c>
      <c r="P55" s="350">
        <v>12</v>
      </c>
      <c r="Q55" s="350">
        <v>1</v>
      </c>
      <c r="R55" s="350" t="s">
        <v>416</v>
      </c>
      <c r="S55" s="350">
        <f>SUM(T55:V55)</f>
        <v>1</v>
      </c>
      <c r="T55" s="350" t="s">
        <v>416</v>
      </c>
      <c r="U55" s="350">
        <v>1</v>
      </c>
      <c r="V55" s="360" t="s">
        <v>416</v>
      </c>
      <c r="W55" s="513"/>
      <c r="X55" s="513"/>
      <c r="Y55" s="513"/>
    </row>
    <row r="56" spans="2:25" s="335" customFormat="1" ht="15.75" customHeight="1">
      <c r="B56" s="348"/>
      <c r="C56" s="347" t="s">
        <v>474</v>
      </c>
      <c r="D56" s="350">
        <f>SUM(E56,M56,S56)</f>
        <v>6</v>
      </c>
      <c r="E56" s="345">
        <f>SUM(F56:J56)</f>
        <v>5</v>
      </c>
      <c r="F56" s="350">
        <v>1</v>
      </c>
      <c r="G56" s="350">
        <v>4</v>
      </c>
      <c r="H56" s="350" t="s">
        <v>416</v>
      </c>
      <c r="I56" s="350" t="s">
        <v>416</v>
      </c>
      <c r="J56" s="361" t="s">
        <v>416</v>
      </c>
      <c r="K56" s="493"/>
      <c r="L56" s="514"/>
      <c r="M56" s="350">
        <f>SUM(N56:R56)</f>
        <v>1</v>
      </c>
      <c r="N56" s="350" t="s">
        <v>416</v>
      </c>
      <c r="O56" s="350" t="s">
        <v>416</v>
      </c>
      <c r="P56" s="350">
        <v>1</v>
      </c>
      <c r="Q56" s="350" t="s">
        <v>416</v>
      </c>
      <c r="R56" s="350" t="s">
        <v>416</v>
      </c>
      <c r="S56" s="350">
        <f>SUM(T56:V56)</f>
        <v>0</v>
      </c>
      <c r="T56" s="350" t="s">
        <v>416</v>
      </c>
      <c r="U56" s="350" t="s">
        <v>416</v>
      </c>
      <c r="V56" s="360" t="s">
        <v>416</v>
      </c>
      <c r="W56" s="513"/>
      <c r="X56" s="513"/>
      <c r="Y56" s="513"/>
    </row>
    <row r="57" spans="2:25" s="335" customFormat="1" ht="15.75" customHeight="1">
      <c r="B57" s="349" t="s">
        <v>473</v>
      </c>
      <c r="C57" s="347" t="s">
        <v>472</v>
      </c>
      <c r="D57" s="350">
        <f>SUM(E57,M57,S57)</f>
        <v>0</v>
      </c>
      <c r="E57" s="345">
        <f>SUM(F57:J57)</f>
        <v>0</v>
      </c>
      <c r="F57" s="350" t="s">
        <v>416</v>
      </c>
      <c r="G57" s="350" t="s">
        <v>416</v>
      </c>
      <c r="H57" s="350" t="s">
        <v>416</v>
      </c>
      <c r="I57" s="350" t="s">
        <v>416</v>
      </c>
      <c r="J57" s="361" t="s">
        <v>416</v>
      </c>
      <c r="K57" s="493"/>
      <c r="L57" s="514"/>
      <c r="M57" s="350">
        <f>SUM(N57:R57)</f>
        <v>0</v>
      </c>
      <c r="N57" s="350" t="s">
        <v>416</v>
      </c>
      <c r="O57" s="350" t="s">
        <v>416</v>
      </c>
      <c r="P57" s="350" t="s">
        <v>416</v>
      </c>
      <c r="Q57" s="350" t="s">
        <v>416</v>
      </c>
      <c r="R57" s="350" t="s">
        <v>416</v>
      </c>
      <c r="S57" s="350">
        <f>SUM(T57:V57)</f>
        <v>0</v>
      </c>
      <c r="T57" s="350" t="s">
        <v>416</v>
      </c>
      <c r="U57" s="350" t="s">
        <v>416</v>
      </c>
      <c r="V57" s="360" t="s">
        <v>416</v>
      </c>
      <c r="W57" s="513"/>
      <c r="X57" s="513"/>
      <c r="Y57" s="513"/>
    </row>
    <row r="58" spans="2:25" s="335" customFormat="1" ht="15.75" customHeight="1">
      <c r="B58" s="349" t="s">
        <v>471</v>
      </c>
      <c r="C58" s="347" t="s">
        <v>470</v>
      </c>
      <c r="D58" s="350">
        <f>SUM(E58,M58,S58)</f>
        <v>4</v>
      </c>
      <c r="E58" s="345">
        <f>SUM(F58:J58)</f>
        <v>3</v>
      </c>
      <c r="F58" s="350">
        <v>1</v>
      </c>
      <c r="G58" s="350">
        <v>1</v>
      </c>
      <c r="H58" s="350" t="s">
        <v>416</v>
      </c>
      <c r="I58" s="350" t="s">
        <v>416</v>
      </c>
      <c r="J58" s="361">
        <v>1</v>
      </c>
      <c r="K58" s="493"/>
      <c r="L58" s="514"/>
      <c r="M58" s="350">
        <f>SUM(N58:R58)</f>
        <v>1</v>
      </c>
      <c r="N58" s="350" t="s">
        <v>416</v>
      </c>
      <c r="O58" s="350" t="s">
        <v>416</v>
      </c>
      <c r="P58" s="350" t="s">
        <v>416</v>
      </c>
      <c r="Q58" s="350">
        <v>1</v>
      </c>
      <c r="R58" s="350" t="s">
        <v>416</v>
      </c>
      <c r="S58" s="350">
        <f>SUM(T58:V58)</f>
        <v>0</v>
      </c>
      <c r="T58" s="350" t="s">
        <v>416</v>
      </c>
      <c r="U58" s="350" t="s">
        <v>416</v>
      </c>
      <c r="V58" s="360" t="s">
        <v>416</v>
      </c>
      <c r="W58" s="513"/>
      <c r="X58" s="513"/>
      <c r="Y58" s="513"/>
    </row>
    <row r="59" spans="2:25" s="335" customFormat="1" ht="15.75" customHeight="1">
      <c r="B59" s="349"/>
      <c r="C59" s="347"/>
      <c r="D59" s="350"/>
      <c r="E59" s="345"/>
      <c r="F59" s="350"/>
      <c r="G59" s="350"/>
      <c r="H59" s="350"/>
      <c r="I59" s="350"/>
      <c r="J59" s="361"/>
      <c r="K59" s="493"/>
      <c r="L59" s="514"/>
      <c r="M59" s="350"/>
      <c r="N59" s="350"/>
      <c r="O59" s="350"/>
      <c r="P59" s="350"/>
      <c r="Q59" s="350"/>
      <c r="R59" s="350"/>
      <c r="S59" s="350"/>
      <c r="T59" s="350"/>
      <c r="U59" s="350"/>
      <c r="V59" s="360"/>
      <c r="W59" s="513"/>
      <c r="X59" s="513"/>
      <c r="Y59" s="513"/>
    </row>
    <row r="60" spans="2:25" s="335" customFormat="1" ht="15.75" customHeight="1">
      <c r="B60" s="348"/>
      <c r="C60" s="347" t="s">
        <v>469</v>
      </c>
      <c r="D60" s="350">
        <f>SUM(E60,M60,S60)</f>
        <v>4</v>
      </c>
      <c r="E60" s="345">
        <f>SUM(F60:J60)</f>
        <v>1</v>
      </c>
      <c r="F60" s="350" t="s">
        <v>416</v>
      </c>
      <c r="G60" s="350" t="s">
        <v>416</v>
      </c>
      <c r="H60" s="350">
        <v>1</v>
      </c>
      <c r="I60" s="350" t="s">
        <v>416</v>
      </c>
      <c r="J60" s="361" t="s">
        <v>416</v>
      </c>
      <c r="K60" s="493"/>
      <c r="L60" s="514"/>
      <c r="M60" s="350">
        <f>SUM(N60:R60)</f>
        <v>3</v>
      </c>
      <c r="N60" s="350" t="s">
        <v>416</v>
      </c>
      <c r="O60" s="350" t="s">
        <v>416</v>
      </c>
      <c r="P60" s="350">
        <v>2</v>
      </c>
      <c r="Q60" s="350">
        <v>1</v>
      </c>
      <c r="R60" s="350" t="s">
        <v>416</v>
      </c>
      <c r="S60" s="350">
        <f>SUM(T60:V60)</f>
        <v>0</v>
      </c>
      <c r="T60" s="350" t="s">
        <v>416</v>
      </c>
      <c r="U60" s="350" t="s">
        <v>416</v>
      </c>
      <c r="V60" s="360" t="s">
        <v>416</v>
      </c>
      <c r="W60" s="513"/>
      <c r="X60" s="513"/>
      <c r="Y60" s="513"/>
    </row>
    <row r="61" spans="2:25" s="335" customFormat="1" ht="15.75" customHeight="1" thickBot="1">
      <c r="B61" s="342" t="s">
        <v>468</v>
      </c>
      <c r="C61" s="341" t="s">
        <v>467</v>
      </c>
      <c r="D61" s="495">
        <f>SUM(E61,M61,S61)</f>
        <v>11</v>
      </c>
      <c r="E61" s="339">
        <f>SUM(F61:J61)</f>
        <v>11</v>
      </c>
      <c r="F61" s="495" t="s">
        <v>416</v>
      </c>
      <c r="G61" s="495">
        <v>3</v>
      </c>
      <c r="H61" s="495">
        <v>8</v>
      </c>
      <c r="I61" s="495" t="s">
        <v>416</v>
      </c>
      <c r="J61" s="515" t="s">
        <v>416</v>
      </c>
      <c r="K61" s="493"/>
      <c r="L61" s="514"/>
      <c r="M61" s="495">
        <f>SUM(N61:R61)</f>
        <v>0</v>
      </c>
      <c r="N61" s="495" t="s">
        <v>416</v>
      </c>
      <c r="O61" s="495" t="s">
        <v>416</v>
      </c>
      <c r="P61" s="495" t="s">
        <v>416</v>
      </c>
      <c r="Q61" s="495" t="s">
        <v>416</v>
      </c>
      <c r="R61" s="495" t="s">
        <v>416</v>
      </c>
      <c r="S61" s="495">
        <f>SUM(T61:V61)</f>
        <v>0</v>
      </c>
      <c r="T61" s="495" t="s">
        <v>416</v>
      </c>
      <c r="U61" s="495" t="s">
        <v>416</v>
      </c>
      <c r="V61" s="494" t="s">
        <v>416</v>
      </c>
      <c r="W61" s="513"/>
      <c r="X61" s="513"/>
      <c r="Y61" s="513"/>
    </row>
    <row r="62" spans="2:25" s="335" customFormat="1" ht="15" customHeight="1">
      <c r="B62" s="336" t="s">
        <v>621</v>
      </c>
      <c r="D62" s="492"/>
      <c r="E62" s="492"/>
      <c r="F62" s="270"/>
      <c r="G62" s="270"/>
      <c r="H62" s="270"/>
      <c r="I62" s="270"/>
      <c r="J62" s="270"/>
      <c r="K62" s="512"/>
      <c r="L62" s="512"/>
      <c r="M62" s="511"/>
      <c r="N62" s="510"/>
      <c r="O62" s="510"/>
      <c r="P62" s="510"/>
      <c r="Q62" s="510"/>
      <c r="R62" s="510"/>
      <c r="S62" s="511"/>
      <c r="T62" s="510"/>
      <c r="U62" s="510"/>
      <c r="V62" s="510"/>
      <c r="X62" s="405"/>
      <c r="Y62" s="405"/>
    </row>
    <row r="63" spans="2:25" s="335" customFormat="1" ht="15" customHeight="1">
      <c r="F63" s="34"/>
      <c r="G63" s="34"/>
      <c r="H63" s="34"/>
      <c r="I63" s="34"/>
      <c r="J63" s="34"/>
      <c r="L63" s="405"/>
      <c r="N63" s="34"/>
      <c r="O63" s="34"/>
      <c r="P63" s="34"/>
      <c r="Q63" s="34"/>
      <c r="R63" s="34"/>
      <c r="T63" s="34"/>
      <c r="U63" s="34"/>
      <c r="V63" s="34"/>
    </row>
    <row r="64" spans="2:25" s="335" customFormat="1" ht="15" customHeight="1">
      <c r="F64" s="34"/>
      <c r="G64" s="34"/>
      <c r="H64" s="34"/>
      <c r="I64" s="34"/>
      <c r="J64" s="34"/>
      <c r="L64" s="405"/>
      <c r="N64" s="34"/>
      <c r="O64" s="34"/>
      <c r="P64" s="34"/>
      <c r="Q64" s="34"/>
      <c r="R64" s="34"/>
      <c r="T64" s="34"/>
      <c r="U64" s="34"/>
      <c r="V64" s="34"/>
    </row>
    <row r="65" spans="6:22" s="335" customFormat="1" ht="15" customHeight="1">
      <c r="F65" s="34"/>
      <c r="G65" s="34"/>
      <c r="H65" s="34"/>
      <c r="I65" s="34"/>
      <c r="J65" s="34"/>
      <c r="L65" s="405"/>
      <c r="N65" s="34"/>
      <c r="O65" s="34"/>
      <c r="P65" s="34"/>
      <c r="Q65" s="34"/>
      <c r="R65" s="34"/>
      <c r="T65" s="34"/>
      <c r="U65" s="34"/>
      <c r="V65" s="34"/>
    </row>
    <row r="66" spans="6:22" s="335" customFormat="1" ht="15" customHeight="1">
      <c r="F66" s="34"/>
      <c r="G66" s="34"/>
      <c r="H66" s="34"/>
      <c r="I66" s="34"/>
      <c r="J66" s="34"/>
      <c r="L66" s="405"/>
      <c r="N66" s="34"/>
      <c r="O66" s="34"/>
      <c r="P66" s="34"/>
      <c r="Q66" s="34"/>
      <c r="R66" s="34"/>
      <c r="T66" s="34"/>
      <c r="U66" s="34"/>
      <c r="V66" s="34"/>
    </row>
    <row r="67" spans="6:22" s="335" customFormat="1" ht="15" customHeight="1">
      <c r="F67" s="34"/>
      <c r="G67" s="34"/>
      <c r="H67" s="34"/>
      <c r="I67" s="34"/>
      <c r="J67" s="34"/>
      <c r="L67" s="405"/>
      <c r="N67" s="34"/>
      <c r="O67" s="34"/>
      <c r="P67" s="34"/>
      <c r="Q67" s="34"/>
      <c r="R67" s="34"/>
      <c r="T67" s="34"/>
      <c r="U67" s="34"/>
      <c r="V67" s="34"/>
    </row>
    <row r="68" spans="6:22" s="335" customFormat="1" ht="15" customHeight="1">
      <c r="F68" s="34"/>
      <c r="G68" s="34"/>
      <c r="H68" s="34"/>
      <c r="I68" s="34"/>
      <c r="J68" s="34"/>
      <c r="L68" s="405"/>
      <c r="N68" s="34"/>
      <c r="O68" s="34"/>
      <c r="P68" s="34"/>
      <c r="Q68" s="34"/>
      <c r="R68" s="34"/>
      <c r="T68" s="34"/>
      <c r="U68" s="34"/>
      <c r="V68" s="34"/>
    </row>
    <row r="69" spans="6:22" s="335" customFormat="1" ht="15" customHeight="1">
      <c r="F69" s="34"/>
      <c r="G69" s="34"/>
      <c r="H69" s="34"/>
      <c r="I69" s="34"/>
      <c r="J69" s="34"/>
      <c r="L69" s="405"/>
      <c r="N69" s="34"/>
      <c r="O69" s="34"/>
      <c r="P69" s="34"/>
      <c r="Q69" s="34"/>
      <c r="R69" s="34"/>
      <c r="T69" s="34"/>
      <c r="U69" s="34"/>
      <c r="V69" s="34"/>
    </row>
    <row r="70" spans="6:22" s="335" customFormat="1" ht="15" customHeight="1">
      <c r="F70" s="34"/>
      <c r="G70" s="34"/>
      <c r="H70" s="34"/>
      <c r="I70" s="34"/>
      <c r="J70" s="34"/>
      <c r="L70" s="405"/>
      <c r="N70" s="34"/>
      <c r="O70" s="34"/>
      <c r="P70" s="34"/>
      <c r="Q70" s="34"/>
      <c r="R70" s="34"/>
      <c r="T70" s="34"/>
      <c r="U70" s="34"/>
      <c r="V70" s="34"/>
    </row>
    <row r="71" spans="6:22" s="335" customFormat="1" ht="15" customHeight="1">
      <c r="F71" s="34"/>
      <c r="G71" s="34"/>
      <c r="H71" s="34"/>
      <c r="I71" s="34"/>
      <c r="J71" s="34"/>
      <c r="L71" s="405"/>
      <c r="N71" s="34"/>
      <c r="O71" s="34"/>
      <c r="P71" s="34"/>
      <c r="Q71" s="34"/>
      <c r="R71" s="34"/>
      <c r="T71" s="34"/>
      <c r="U71" s="34"/>
      <c r="V71" s="34"/>
    </row>
    <row r="72" spans="6:22" s="335" customFormat="1" ht="15" customHeight="1">
      <c r="F72" s="34"/>
      <c r="G72" s="34"/>
      <c r="H72" s="34"/>
      <c r="I72" s="34"/>
      <c r="J72" s="34"/>
      <c r="L72" s="405"/>
      <c r="N72" s="34"/>
      <c r="O72" s="34"/>
      <c r="P72" s="34"/>
      <c r="Q72" s="34"/>
      <c r="R72" s="34"/>
      <c r="T72" s="34"/>
      <c r="U72" s="34"/>
      <c r="V72" s="34"/>
    </row>
    <row r="73" spans="6:22" s="335" customFormat="1" ht="15" customHeight="1">
      <c r="F73" s="34"/>
      <c r="G73" s="34"/>
      <c r="H73" s="34"/>
      <c r="I73" s="34"/>
      <c r="J73" s="34"/>
      <c r="L73" s="405"/>
      <c r="N73" s="34"/>
      <c r="O73" s="34"/>
      <c r="P73" s="34"/>
      <c r="Q73" s="34"/>
      <c r="R73" s="34"/>
      <c r="T73" s="34"/>
      <c r="U73" s="34"/>
      <c r="V73" s="34"/>
    </row>
    <row r="74" spans="6:22" s="335" customFormat="1" ht="15" customHeight="1">
      <c r="F74" s="34"/>
      <c r="G74" s="34"/>
      <c r="H74" s="34"/>
      <c r="I74" s="34"/>
      <c r="J74" s="34"/>
      <c r="L74" s="405"/>
      <c r="N74" s="34"/>
      <c r="O74" s="34"/>
      <c r="P74" s="34"/>
      <c r="Q74" s="34"/>
      <c r="R74" s="34"/>
      <c r="T74" s="34"/>
      <c r="U74" s="34"/>
      <c r="V74" s="34"/>
    </row>
    <row r="75" spans="6:22" s="335" customFormat="1" ht="15" customHeight="1">
      <c r="F75" s="34"/>
      <c r="G75" s="34"/>
      <c r="H75" s="34"/>
      <c r="I75" s="34"/>
      <c r="J75" s="34"/>
      <c r="L75" s="405"/>
      <c r="N75" s="34"/>
      <c r="O75" s="34"/>
      <c r="P75" s="34"/>
      <c r="Q75" s="34"/>
      <c r="R75" s="34"/>
      <c r="T75" s="34"/>
      <c r="U75" s="34"/>
      <c r="V75" s="34"/>
    </row>
    <row r="76" spans="6:22" s="335" customFormat="1" ht="15" customHeight="1">
      <c r="F76" s="34"/>
      <c r="G76" s="34"/>
      <c r="H76" s="34"/>
      <c r="I76" s="34"/>
      <c r="J76" s="34"/>
      <c r="L76" s="405"/>
      <c r="N76" s="34"/>
      <c r="O76" s="34"/>
      <c r="P76" s="34"/>
      <c r="Q76" s="34"/>
      <c r="R76" s="34"/>
      <c r="T76" s="34"/>
      <c r="U76" s="34"/>
      <c r="V76" s="34"/>
    </row>
    <row r="77" spans="6:22" s="335" customFormat="1" ht="15" customHeight="1">
      <c r="F77" s="34"/>
      <c r="G77" s="34"/>
      <c r="H77" s="34"/>
      <c r="I77" s="34"/>
      <c r="J77" s="34"/>
      <c r="L77" s="405"/>
      <c r="N77" s="34"/>
      <c r="O77" s="34"/>
      <c r="P77" s="34"/>
      <c r="Q77" s="34"/>
      <c r="R77" s="34"/>
      <c r="T77" s="34"/>
      <c r="U77" s="34"/>
      <c r="V77" s="34"/>
    </row>
    <row r="78" spans="6:22" s="335" customFormat="1" ht="15" customHeight="1">
      <c r="F78" s="34"/>
      <c r="G78" s="34"/>
      <c r="H78" s="34"/>
      <c r="I78" s="34"/>
      <c r="J78" s="34"/>
      <c r="L78" s="405"/>
      <c r="N78" s="34"/>
      <c r="O78" s="34"/>
      <c r="P78" s="34"/>
      <c r="Q78" s="34"/>
      <c r="R78" s="34"/>
      <c r="T78" s="34"/>
      <c r="U78" s="34"/>
      <c r="V78" s="34"/>
    </row>
    <row r="79" spans="6:22" s="335" customFormat="1" ht="15" customHeight="1">
      <c r="F79" s="34"/>
      <c r="G79" s="34"/>
      <c r="H79" s="34"/>
      <c r="I79" s="34"/>
      <c r="J79" s="34"/>
      <c r="L79" s="405"/>
      <c r="N79" s="34"/>
      <c r="O79" s="34"/>
      <c r="P79" s="34"/>
      <c r="Q79" s="34"/>
      <c r="R79" s="34"/>
      <c r="T79" s="34"/>
      <c r="U79" s="34"/>
      <c r="V79" s="34"/>
    </row>
    <row r="80" spans="6:22" s="335" customFormat="1" ht="15" customHeight="1">
      <c r="F80" s="34"/>
      <c r="G80" s="34"/>
      <c r="H80" s="34"/>
      <c r="I80" s="34"/>
      <c r="J80" s="34"/>
      <c r="L80" s="405"/>
      <c r="N80" s="34"/>
      <c r="O80" s="34"/>
      <c r="P80" s="34"/>
      <c r="Q80" s="34"/>
      <c r="R80" s="34"/>
      <c r="T80" s="34"/>
      <c r="U80" s="34"/>
      <c r="V80" s="34"/>
    </row>
    <row r="81" spans="6:22" s="335" customFormat="1" ht="15" customHeight="1">
      <c r="F81" s="34"/>
      <c r="G81" s="34"/>
      <c r="H81" s="34"/>
      <c r="I81" s="34"/>
      <c r="J81" s="34"/>
      <c r="L81" s="405"/>
      <c r="N81" s="34"/>
      <c r="O81" s="34"/>
      <c r="P81" s="34"/>
      <c r="Q81" s="34"/>
      <c r="R81" s="34"/>
      <c r="T81" s="34"/>
      <c r="U81" s="34"/>
      <c r="V81" s="34"/>
    </row>
    <row r="82" spans="6:22" s="335" customFormat="1" ht="15" customHeight="1">
      <c r="F82" s="34"/>
      <c r="G82" s="34"/>
      <c r="H82" s="34"/>
      <c r="I82" s="34"/>
      <c r="J82" s="34"/>
      <c r="L82" s="405"/>
      <c r="N82" s="34"/>
      <c r="O82" s="34"/>
      <c r="P82" s="34"/>
      <c r="Q82" s="34"/>
      <c r="R82" s="34"/>
      <c r="T82" s="34"/>
      <c r="U82" s="34"/>
      <c r="V82" s="34"/>
    </row>
    <row r="83" spans="6:22" s="335" customFormat="1" ht="15" customHeight="1">
      <c r="F83" s="34"/>
      <c r="G83" s="34"/>
      <c r="H83" s="34"/>
      <c r="I83" s="34"/>
      <c r="J83" s="34"/>
      <c r="L83" s="405"/>
      <c r="N83" s="34"/>
      <c r="O83" s="34"/>
      <c r="P83" s="34"/>
      <c r="Q83" s="34"/>
      <c r="R83" s="34"/>
      <c r="T83" s="34"/>
      <c r="U83" s="34"/>
      <c r="V83" s="34"/>
    </row>
  </sheetData>
  <mergeCells count="23">
    <mergeCell ref="B27:C27"/>
    <mergeCell ref="B17:C17"/>
    <mergeCell ref="B18:C18"/>
    <mergeCell ref="B21:C21"/>
    <mergeCell ref="B22:C22"/>
    <mergeCell ref="B19:C19"/>
    <mergeCell ref="B20:C20"/>
    <mergeCell ref="B13:C13"/>
    <mergeCell ref="B14:C14"/>
    <mergeCell ref="B15:C15"/>
    <mergeCell ref="B16:C16"/>
    <mergeCell ref="B24:C24"/>
    <mergeCell ref="B25:C25"/>
    <mergeCell ref="H4:J4"/>
    <mergeCell ref="B10:C10"/>
    <mergeCell ref="B11:C11"/>
    <mergeCell ref="B12:C12"/>
    <mergeCell ref="B6:C6"/>
    <mergeCell ref="B47:C47"/>
    <mergeCell ref="B28:C28"/>
    <mergeCell ref="B29:C29"/>
    <mergeCell ref="B26:C26"/>
    <mergeCell ref="B23:C23"/>
  </mergeCells>
  <phoneticPr fontId="2"/>
  <pageMargins left="0.51181102362204722" right="0.51181102362204722" top="0.55118110236220474" bottom="0.39370078740157483" header="0.51181102362204722" footer="0.51181102362204722"/>
  <pageSetup paperSize="9" scale="73" firstPageNumber="152" pageOrder="overThenDown" orientation="portrait" useFirstPageNumber="1" horizontalDpi="1200" verticalDpi="1200" r:id="rId1"/>
  <headerFooter alignWithMargins="0"/>
  <colBreaks count="1" manualBreakCount="1">
    <brk id="11" max="1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59"/>
  <sheetViews>
    <sheetView showGridLines="0" view="pageBreakPreview" zoomScale="70" zoomScaleNormal="100" zoomScaleSheetLayoutView="70" workbookViewId="0">
      <selection activeCell="J1" sqref="J1:S6"/>
    </sheetView>
  </sheetViews>
  <sheetFormatPr defaultColWidth="10.625" defaultRowHeight="16.149999999999999" customHeight="1"/>
  <cols>
    <col min="1" max="1" width="8.375" style="34" customWidth="1"/>
    <col min="2" max="2" width="8.875" style="34" customWidth="1"/>
    <col min="3" max="3" width="9.875" style="34" customWidth="1"/>
    <col min="4" max="8" width="17" style="34" customWidth="1"/>
    <col min="9" max="9" width="2.125" style="34" customWidth="1"/>
    <col min="10" max="16384" width="10.625" style="34"/>
  </cols>
  <sheetData>
    <row r="1" spans="1:8" ht="16.149999999999999" customHeight="1">
      <c r="A1" s="269"/>
      <c r="B1" s="565" t="s">
        <v>713</v>
      </c>
    </row>
    <row r="2" spans="1:8" ht="16.149999999999999" customHeight="1" thickBot="1">
      <c r="C2" s="99"/>
      <c r="D2" s="99"/>
      <c r="E2" s="99"/>
      <c r="F2" s="99"/>
      <c r="G2" s="99"/>
      <c r="H2" s="404" t="s">
        <v>712</v>
      </c>
    </row>
    <row r="3" spans="1:8" ht="16.149999999999999" customHeight="1">
      <c r="B3" s="564"/>
      <c r="C3" s="563"/>
      <c r="D3" s="562"/>
      <c r="E3" s="561"/>
      <c r="F3" s="562"/>
      <c r="G3" s="561"/>
      <c r="H3" s="560" t="s">
        <v>711</v>
      </c>
    </row>
    <row r="4" spans="1:8" ht="16.149999999999999" customHeight="1">
      <c r="B4" s="559" t="s">
        <v>644</v>
      </c>
      <c r="C4" s="558"/>
      <c r="D4" s="557" t="s">
        <v>710</v>
      </c>
      <c r="E4" s="557" t="s">
        <v>91</v>
      </c>
      <c r="F4" s="557" t="s">
        <v>709</v>
      </c>
      <c r="G4" s="557" t="s">
        <v>708</v>
      </c>
      <c r="H4" s="556"/>
    </row>
    <row r="5" spans="1:8" ht="16.149999999999999" customHeight="1">
      <c r="B5" s="555"/>
      <c r="C5" s="554"/>
      <c r="D5" s="553"/>
      <c r="E5" s="553"/>
      <c r="F5" s="553"/>
      <c r="G5" s="553"/>
      <c r="H5" s="552"/>
    </row>
    <row r="6" spans="1:8" ht="16.149999999999999" customHeight="1">
      <c r="B6" s="551" t="s">
        <v>517</v>
      </c>
      <c r="C6" s="550"/>
      <c r="D6" s="344">
        <f>SUM(E6:H6)</f>
        <v>1509340</v>
      </c>
      <c r="E6" s="344">
        <v>48452</v>
      </c>
      <c r="F6" s="344">
        <v>33956</v>
      </c>
      <c r="G6" s="344">
        <v>1086779</v>
      </c>
      <c r="H6" s="343">
        <v>340153</v>
      </c>
    </row>
    <row r="7" spans="1:8" ht="16.149999999999999" customHeight="1">
      <c r="B7" s="546"/>
      <c r="C7" s="545"/>
      <c r="D7" s="344"/>
      <c r="E7" s="344"/>
      <c r="F7" s="344"/>
      <c r="G7" s="344"/>
      <c r="H7" s="343"/>
    </row>
    <row r="8" spans="1:8" ht="16.149999999999999" customHeight="1">
      <c r="B8" s="546"/>
      <c r="C8" s="545"/>
      <c r="D8" s="344"/>
      <c r="E8" s="344"/>
      <c r="F8" s="344"/>
      <c r="G8" s="344"/>
      <c r="H8" s="343"/>
    </row>
    <row r="9" spans="1:8" ht="16.149999999999999" customHeight="1">
      <c r="B9" s="549" t="s">
        <v>707</v>
      </c>
      <c r="C9" s="548"/>
      <c r="D9" s="344">
        <f>IF(SUM(D12:D16)=0,"－",SUM(D12:D16))</f>
        <v>27434</v>
      </c>
      <c r="E9" s="344">
        <v>936</v>
      </c>
      <c r="F9" s="344">
        <v>453</v>
      </c>
      <c r="G9" s="344">
        <v>20926</v>
      </c>
      <c r="H9" s="343">
        <v>5119</v>
      </c>
    </row>
    <row r="10" spans="1:8" ht="16.149999999999999" customHeight="1">
      <c r="B10" s="546"/>
      <c r="C10" s="545"/>
      <c r="D10" s="344"/>
      <c r="E10" s="344"/>
      <c r="F10" s="344"/>
      <c r="G10" s="344"/>
      <c r="H10" s="343"/>
    </row>
    <row r="11" spans="1:8" ht="16.149999999999999" customHeight="1">
      <c r="B11" s="546"/>
      <c r="C11" s="545"/>
      <c r="D11" s="344"/>
      <c r="E11" s="344"/>
      <c r="F11" s="344"/>
      <c r="G11" s="344"/>
      <c r="H11" s="343"/>
    </row>
    <row r="12" spans="1:8" ht="16.149999999999999" customHeight="1">
      <c r="B12" s="371" t="s">
        <v>515</v>
      </c>
      <c r="C12" s="370"/>
      <c r="D12" s="344">
        <f>IF(SUM(D18,D20)=0,"－",SUM(D18,D20))</f>
        <v>13565</v>
      </c>
      <c r="E12" s="344">
        <v>428</v>
      </c>
      <c r="F12" s="344">
        <v>241</v>
      </c>
      <c r="G12" s="344">
        <v>10624</v>
      </c>
      <c r="H12" s="343">
        <v>2272</v>
      </c>
    </row>
    <row r="13" spans="1:8" ht="16.149999999999999" customHeight="1">
      <c r="B13" s="371" t="s">
        <v>514</v>
      </c>
      <c r="C13" s="370"/>
      <c r="D13" s="344">
        <f>IF(SUM(D19,D21)=0,"－",SUM(D19,D21))</f>
        <v>9532</v>
      </c>
      <c r="E13" s="344">
        <v>276</v>
      </c>
      <c r="F13" s="344">
        <v>163</v>
      </c>
      <c r="G13" s="344">
        <v>7286</v>
      </c>
      <c r="H13" s="343">
        <v>1807</v>
      </c>
    </row>
    <row r="14" spans="1:8" ht="16.149999999999999" customHeight="1">
      <c r="B14" s="371" t="s">
        <v>513</v>
      </c>
      <c r="C14" s="370"/>
      <c r="D14" s="344">
        <f>IF(SUM(D22)=0,"－",SUM(D22))</f>
        <v>920</v>
      </c>
      <c r="E14" s="344">
        <v>64</v>
      </c>
      <c r="F14" s="344">
        <v>4</v>
      </c>
      <c r="G14" s="344">
        <v>560</v>
      </c>
      <c r="H14" s="343">
        <v>292</v>
      </c>
    </row>
    <row r="15" spans="1:8" ht="16.149999999999999" customHeight="1">
      <c r="B15" s="371" t="s">
        <v>706</v>
      </c>
      <c r="C15" s="370"/>
      <c r="D15" s="344">
        <f>IF(SUM(D24)=0,"－",SUM(D24))</f>
        <v>717</v>
      </c>
      <c r="E15" s="344">
        <v>42</v>
      </c>
      <c r="F15" s="344">
        <v>10</v>
      </c>
      <c r="G15" s="344">
        <v>533</v>
      </c>
      <c r="H15" s="343">
        <v>132</v>
      </c>
    </row>
    <row r="16" spans="1:8" ht="16.149999999999999" customHeight="1">
      <c r="B16" s="371" t="s">
        <v>511</v>
      </c>
      <c r="C16" s="370"/>
      <c r="D16" s="344">
        <f>IF(SUM(D25)=0,"－",SUM(D25))</f>
        <v>2700</v>
      </c>
      <c r="E16" s="344">
        <v>126</v>
      </c>
      <c r="F16" s="344">
        <v>35</v>
      </c>
      <c r="G16" s="344">
        <v>1923</v>
      </c>
      <c r="H16" s="343">
        <v>616</v>
      </c>
    </row>
    <row r="17" spans="2:8" ht="16.149999999999999" customHeight="1">
      <c r="B17" s="546"/>
      <c r="C17" s="545"/>
      <c r="D17" s="344"/>
      <c r="E17" s="344"/>
      <c r="F17" s="344"/>
      <c r="G17" s="344"/>
      <c r="H17" s="343"/>
    </row>
    <row r="18" spans="2:8" ht="16.149999999999999" customHeight="1">
      <c r="B18" s="364" t="s">
        <v>510</v>
      </c>
      <c r="C18" s="362"/>
      <c r="D18" s="344">
        <f>IF(D27=0,"－",D27)</f>
        <v>11200</v>
      </c>
      <c r="E18" s="344">
        <v>310</v>
      </c>
      <c r="F18" s="344">
        <v>231</v>
      </c>
      <c r="G18" s="344">
        <v>9145</v>
      </c>
      <c r="H18" s="343">
        <v>1514</v>
      </c>
    </row>
    <row r="19" spans="2:8" ht="16.149999999999999" customHeight="1">
      <c r="B19" s="364" t="s">
        <v>509</v>
      </c>
      <c r="C19" s="362"/>
      <c r="D19" s="344">
        <f>IF(D28=0,"－",D28)</f>
        <v>7183</v>
      </c>
      <c r="E19" s="344">
        <v>164</v>
      </c>
      <c r="F19" s="344">
        <v>142</v>
      </c>
      <c r="G19" s="344">
        <v>5762</v>
      </c>
      <c r="H19" s="343">
        <v>1115</v>
      </c>
    </row>
    <row r="20" spans="2:8" ht="16.149999999999999" customHeight="1">
      <c r="B20" s="364" t="s">
        <v>508</v>
      </c>
      <c r="C20" s="362"/>
      <c r="D20" s="344">
        <v>2365</v>
      </c>
      <c r="E20" s="344">
        <v>118</v>
      </c>
      <c r="F20" s="344">
        <v>10</v>
      </c>
      <c r="G20" s="344">
        <v>1479</v>
      </c>
      <c r="H20" s="343">
        <v>758</v>
      </c>
    </row>
    <row r="21" spans="2:8" ht="16.149999999999999" customHeight="1">
      <c r="B21" s="364" t="s">
        <v>507</v>
      </c>
      <c r="C21" s="362"/>
      <c r="D21" s="344">
        <v>2349</v>
      </c>
      <c r="E21" s="344">
        <v>112</v>
      </c>
      <c r="F21" s="344">
        <v>21</v>
      </c>
      <c r="G21" s="344">
        <v>1524</v>
      </c>
      <c r="H21" s="343">
        <v>692</v>
      </c>
    </row>
    <row r="22" spans="2:8" ht="16.149999999999999" customHeight="1">
      <c r="B22" s="364" t="s">
        <v>506</v>
      </c>
      <c r="C22" s="362"/>
      <c r="D22" s="344">
        <v>920</v>
      </c>
      <c r="E22" s="344">
        <v>64</v>
      </c>
      <c r="F22" s="344">
        <v>4</v>
      </c>
      <c r="G22" s="344">
        <v>560</v>
      </c>
      <c r="H22" s="343">
        <v>292</v>
      </c>
    </row>
    <row r="23" spans="2:8" ht="16.149999999999999" customHeight="1">
      <c r="B23" s="547"/>
      <c r="C23" s="426"/>
      <c r="D23" s="344"/>
      <c r="E23" s="344"/>
      <c r="F23" s="344"/>
      <c r="G23" s="344"/>
      <c r="H23" s="343"/>
    </row>
    <row r="24" spans="2:8" ht="16.149999999999999" customHeight="1">
      <c r="B24" s="364" t="s">
        <v>505</v>
      </c>
      <c r="C24" s="362"/>
      <c r="D24" s="344">
        <v>717</v>
      </c>
      <c r="E24" s="344">
        <v>42</v>
      </c>
      <c r="F24" s="344">
        <v>10</v>
      </c>
      <c r="G24" s="344">
        <v>533</v>
      </c>
      <c r="H24" s="343">
        <v>132</v>
      </c>
    </row>
    <row r="25" spans="2:8" ht="16.149999999999999" customHeight="1">
      <c r="B25" s="364" t="s">
        <v>504</v>
      </c>
      <c r="C25" s="362"/>
      <c r="D25" s="344">
        <v>2700</v>
      </c>
      <c r="E25" s="344">
        <v>126</v>
      </c>
      <c r="F25" s="344">
        <v>35</v>
      </c>
      <c r="G25" s="344">
        <v>1923</v>
      </c>
      <c r="H25" s="343">
        <v>616</v>
      </c>
    </row>
    <row r="26" spans="2:8" ht="16.149999999999999" customHeight="1">
      <c r="B26" s="546"/>
      <c r="C26" s="545"/>
      <c r="D26" s="544"/>
      <c r="E26" s="544"/>
      <c r="F26" s="544"/>
      <c r="G26" s="544"/>
      <c r="H26" s="543"/>
    </row>
    <row r="27" spans="2:8" ht="16.149999999999999" customHeight="1">
      <c r="B27" s="540"/>
      <c r="C27" s="541" t="s">
        <v>705</v>
      </c>
      <c r="D27" s="344">
        <f>SUM(E27:H27)</f>
        <v>11200</v>
      </c>
      <c r="E27" s="344">
        <v>310</v>
      </c>
      <c r="F27" s="344">
        <v>231</v>
      </c>
      <c r="G27" s="344">
        <v>9145</v>
      </c>
      <c r="H27" s="343">
        <v>1514</v>
      </c>
    </row>
    <row r="28" spans="2:8" ht="16.149999999999999" customHeight="1">
      <c r="B28" s="540"/>
      <c r="C28" s="541" t="s">
        <v>704</v>
      </c>
      <c r="D28" s="344">
        <f>SUM(E28:H28)</f>
        <v>7183</v>
      </c>
      <c r="E28" s="344">
        <v>164</v>
      </c>
      <c r="F28" s="344">
        <v>142</v>
      </c>
      <c r="G28" s="344">
        <v>5762</v>
      </c>
      <c r="H28" s="343">
        <v>1115</v>
      </c>
    </row>
    <row r="29" spans="2:8" ht="16.149999999999999" customHeight="1">
      <c r="B29" s="540"/>
      <c r="C29" s="541" t="s">
        <v>703</v>
      </c>
      <c r="D29" s="344">
        <v>1887</v>
      </c>
      <c r="E29" s="344">
        <v>56</v>
      </c>
      <c r="F29" s="344">
        <v>34</v>
      </c>
      <c r="G29" s="344">
        <v>1417</v>
      </c>
      <c r="H29" s="343">
        <v>380</v>
      </c>
    </row>
    <row r="30" spans="2:8" ht="16.149999999999999" customHeight="1">
      <c r="B30" s="540"/>
      <c r="C30" s="541" t="s">
        <v>702</v>
      </c>
      <c r="D30" s="344">
        <v>740</v>
      </c>
      <c r="E30" s="344">
        <v>28</v>
      </c>
      <c r="F30" s="344">
        <v>4</v>
      </c>
      <c r="G30" s="344">
        <v>457</v>
      </c>
      <c r="H30" s="343">
        <v>251</v>
      </c>
    </row>
    <row r="31" spans="2:8" ht="16.149999999999999" customHeight="1">
      <c r="B31" s="540"/>
      <c r="C31" s="541" t="s">
        <v>701</v>
      </c>
      <c r="D31" s="344">
        <v>621</v>
      </c>
      <c r="E31" s="344">
        <v>33</v>
      </c>
      <c r="F31" s="344">
        <v>8</v>
      </c>
      <c r="G31" s="344">
        <v>383</v>
      </c>
      <c r="H31" s="343">
        <v>197</v>
      </c>
    </row>
    <row r="32" spans="2:8" ht="16.149999999999999" customHeight="1">
      <c r="B32" s="540"/>
      <c r="C32" s="542"/>
      <c r="D32" s="344"/>
      <c r="E32" s="344"/>
      <c r="F32" s="344"/>
      <c r="G32" s="344"/>
      <c r="H32" s="343"/>
    </row>
    <row r="33" spans="2:8" ht="16.149999999999999" customHeight="1">
      <c r="B33" s="540"/>
      <c r="C33" s="541" t="s">
        <v>700</v>
      </c>
      <c r="D33" s="344">
        <v>412</v>
      </c>
      <c r="E33" s="344">
        <v>18</v>
      </c>
      <c r="F33" s="344">
        <v>2</v>
      </c>
      <c r="G33" s="344">
        <v>239</v>
      </c>
      <c r="H33" s="343">
        <v>153</v>
      </c>
    </row>
    <row r="34" spans="2:8" ht="16.149999999999999" customHeight="1">
      <c r="B34" s="540"/>
      <c r="C34" s="541" t="s">
        <v>699</v>
      </c>
      <c r="D34" s="344">
        <v>487</v>
      </c>
      <c r="E34" s="344">
        <v>31</v>
      </c>
      <c r="F34" s="344">
        <v>11</v>
      </c>
      <c r="G34" s="344">
        <v>298</v>
      </c>
      <c r="H34" s="343">
        <v>147</v>
      </c>
    </row>
    <row r="35" spans="2:8" ht="16.149999999999999" customHeight="1">
      <c r="B35" s="540"/>
      <c r="C35" s="541" t="s">
        <v>698</v>
      </c>
      <c r="D35" s="344">
        <v>528</v>
      </c>
      <c r="E35" s="344">
        <v>30</v>
      </c>
      <c r="F35" s="344">
        <v>0</v>
      </c>
      <c r="G35" s="344">
        <v>307</v>
      </c>
      <c r="H35" s="343">
        <v>191</v>
      </c>
    </row>
    <row r="36" spans="2:8" ht="16.149999999999999" customHeight="1">
      <c r="B36" s="540"/>
      <c r="C36" s="541" t="s">
        <v>697</v>
      </c>
      <c r="D36" s="344">
        <v>392</v>
      </c>
      <c r="E36" s="344">
        <v>34</v>
      </c>
      <c r="F36" s="344">
        <v>4</v>
      </c>
      <c r="G36" s="344">
        <v>253</v>
      </c>
      <c r="H36" s="343">
        <v>101</v>
      </c>
    </row>
    <row r="37" spans="2:8" ht="16.149999999999999" customHeight="1">
      <c r="B37" s="540"/>
      <c r="C37" s="541" t="s">
        <v>696</v>
      </c>
      <c r="D37" s="344">
        <v>360</v>
      </c>
      <c r="E37" s="344">
        <v>23</v>
      </c>
      <c r="F37" s="344">
        <v>0</v>
      </c>
      <c r="G37" s="344">
        <v>211</v>
      </c>
      <c r="H37" s="343">
        <v>126</v>
      </c>
    </row>
    <row r="38" spans="2:8" ht="16.149999999999999" customHeight="1">
      <c r="B38" s="540"/>
      <c r="C38" s="542"/>
      <c r="D38" s="344"/>
      <c r="E38" s="344"/>
      <c r="F38" s="344"/>
      <c r="G38" s="344"/>
      <c r="H38" s="343"/>
    </row>
    <row r="39" spans="2:8" ht="16.149999999999999" customHeight="1">
      <c r="B39" s="540"/>
      <c r="C39" s="541" t="s">
        <v>493</v>
      </c>
      <c r="D39" s="344">
        <v>538</v>
      </c>
      <c r="E39" s="344">
        <v>21</v>
      </c>
      <c r="F39" s="344">
        <v>1</v>
      </c>
      <c r="G39" s="344">
        <v>344</v>
      </c>
      <c r="H39" s="343">
        <v>172</v>
      </c>
    </row>
    <row r="40" spans="2:8" ht="16.149999999999999" customHeight="1">
      <c r="B40" s="540"/>
      <c r="C40" s="541" t="s">
        <v>695</v>
      </c>
      <c r="D40" s="344">
        <v>343</v>
      </c>
      <c r="E40" s="344">
        <v>19</v>
      </c>
      <c r="F40" s="344">
        <v>4</v>
      </c>
      <c r="G40" s="344">
        <v>234</v>
      </c>
      <c r="H40" s="343">
        <v>86</v>
      </c>
    </row>
    <row r="41" spans="2:8" ht="16.149999999999999" customHeight="1">
      <c r="B41" s="540"/>
      <c r="C41" s="541" t="s">
        <v>694</v>
      </c>
      <c r="D41" s="344">
        <v>711</v>
      </c>
      <c r="E41" s="344">
        <v>40</v>
      </c>
      <c r="F41" s="344">
        <v>10</v>
      </c>
      <c r="G41" s="344">
        <v>530</v>
      </c>
      <c r="H41" s="343">
        <v>131</v>
      </c>
    </row>
    <row r="42" spans="2:8" ht="16.149999999999999" customHeight="1">
      <c r="B42" s="540"/>
      <c r="C42" s="541" t="s">
        <v>693</v>
      </c>
      <c r="D42" s="344">
        <v>309</v>
      </c>
      <c r="E42" s="344">
        <v>29</v>
      </c>
      <c r="F42" s="344">
        <v>1</v>
      </c>
      <c r="G42" s="344">
        <v>183</v>
      </c>
      <c r="H42" s="343">
        <v>96</v>
      </c>
    </row>
    <row r="43" spans="2:8" ht="16.149999999999999" customHeight="1">
      <c r="B43" s="540"/>
      <c r="C43" s="541" t="s">
        <v>692</v>
      </c>
      <c r="D43" s="344">
        <v>270</v>
      </c>
      <c r="E43" s="344">
        <v>14</v>
      </c>
      <c r="F43" s="344">
        <v>0</v>
      </c>
      <c r="G43" s="344">
        <v>167</v>
      </c>
      <c r="H43" s="343">
        <v>89</v>
      </c>
    </row>
    <row r="44" spans="2:8" ht="16.149999999999999" customHeight="1">
      <c r="B44" s="540"/>
      <c r="C44" s="539"/>
      <c r="D44" s="344"/>
      <c r="E44" s="344"/>
      <c r="F44" s="344"/>
      <c r="G44" s="344"/>
      <c r="H44" s="343"/>
    </row>
    <row r="45" spans="2:8" ht="16.149999999999999" customHeight="1">
      <c r="B45" s="537" t="s">
        <v>691</v>
      </c>
      <c r="C45" s="538" t="s">
        <v>690</v>
      </c>
      <c r="D45" s="344">
        <v>202</v>
      </c>
      <c r="E45" s="344">
        <v>20</v>
      </c>
      <c r="F45" s="344">
        <v>1</v>
      </c>
      <c r="G45" s="344">
        <v>106</v>
      </c>
      <c r="H45" s="343">
        <v>75</v>
      </c>
    </row>
    <row r="46" spans="2:8" ht="16.149999999999999" customHeight="1">
      <c r="B46" s="537" t="s">
        <v>689</v>
      </c>
      <c r="C46" s="538" t="s">
        <v>688</v>
      </c>
      <c r="D46" s="344">
        <v>302</v>
      </c>
      <c r="E46" s="344">
        <v>6</v>
      </c>
      <c r="F46" s="344">
        <v>0</v>
      </c>
      <c r="G46" s="344">
        <v>275</v>
      </c>
      <c r="H46" s="343">
        <v>21</v>
      </c>
    </row>
    <row r="47" spans="2:8" ht="16.149999999999999" customHeight="1">
      <c r="B47" s="537" t="s">
        <v>687</v>
      </c>
      <c r="C47" s="538" t="s">
        <v>686</v>
      </c>
      <c r="D47" s="344">
        <v>101</v>
      </c>
      <c r="E47" s="344">
        <v>5</v>
      </c>
      <c r="F47" s="344">
        <v>0</v>
      </c>
      <c r="G47" s="344">
        <v>54</v>
      </c>
      <c r="H47" s="343">
        <v>42</v>
      </c>
    </row>
    <row r="48" spans="2:8" ht="16.149999999999999" customHeight="1">
      <c r="B48" s="537" t="s">
        <v>685</v>
      </c>
      <c r="C48" s="538" t="s">
        <v>684</v>
      </c>
      <c r="D48" s="344">
        <v>156</v>
      </c>
      <c r="E48" s="344">
        <v>5</v>
      </c>
      <c r="F48" s="344">
        <v>0</v>
      </c>
      <c r="G48" s="344">
        <v>108</v>
      </c>
      <c r="H48" s="343">
        <v>43</v>
      </c>
    </row>
    <row r="49" spans="2:8" ht="16.149999999999999" customHeight="1">
      <c r="B49" s="537" t="s">
        <v>683</v>
      </c>
      <c r="C49" s="538" t="s">
        <v>682</v>
      </c>
      <c r="D49" s="344">
        <f>SUM(E49:H49)</f>
        <v>6</v>
      </c>
      <c r="E49" s="344">
        <v>2</v>
      </c>
      <c r="F49" s="344">
        <v>0</v>
      </c>
      <c r="G49" s="344">
        <v>3</v>
      </c>
      <c r="H49" s="343">
        <v>1</v>
      </c>
    </row>
    <row r="50" spans="2:8" ht="16.149999999999999" customHeight="1">
      <c r="B50" s="537"/>
      <c r="C50" s="538"/>
      <c r="D50" s="344"/>
      <c r="E50" s="344"/>
      <c r="F50" s="344"/>
      <c r="G50" s="344"/>
      <c r="H50" s="343"/>
    </row>
    <row r="51" spans="2:8" ht="16.149999999999999" customHeight="1">
      <c r="B51" s="537" t="s">
        <v>681</v>
      </c>
      <c r="C51" s="538" t="s">
        <v>680</v>
      </c>
      <c r="D51" s="344">
        <v>187</v>
      </c>
      <c r="E51" s="344">
        <v>11</v>
      </c>
      <c r="F51" s="344">
        <v>0</v>
      </c>
      <c r="G51" s="344">
        <v>134</v>
      </c>
      <c r="H51" s="343">
        <v>42</v>
      </c>
    </row>
    <row r="52" spans="2:8" ht="16.149999999999999" customHeight="1">
      <c r="B52" s="537" t="s">
        <v>679</v>
      </c>
      <c r="C52" s="538" t="s">
        <v>678</v>
      </c>
      <c r="D52" s="344">
        <v>149</v>
      </c>
      <c r="E52" s="344">
        <v>5</v>
      </c>
      <c r="F52" s="344">
        <v>0</v>
      </c>
      <c r="G52" s="344">
        <v>112</v>
      </c>
      <c r="H52" s="343">
        <v>32</v>
      </c>
    </row>
    <row r="53" spans="2:8" ht="16.149999999999999" customHeight="1">
      <c r="B53" s="537"/>
      <c r="C53" s="538" t="s">
        <v>677</v>
      </c>
      <c r="D53" s="344">
        <v>30</v>
      </c>
      <c r="E53" s="344">
        <v>5</v>
      </c>
      <c r="F53" s="344">
        <v>0</v>
      </c>
      <c r="G53" s="344">
        <v>13</v>
      </c>
      <c r="H53" s="343">
        <v>12</v>
      </c>
    </row>
    <row r="54" spans="2:8" ht="16.149999999999999" customHeight="1">
      <c r="B54" s="537" t="s">
        <v>676</v>
      </c>
      <c r="C54" s="538" t="s">
        <v>675</v>
      </c>
      <c r="D54" s="344">
        <v>12</v>
      </c>
      <c r="E54" s="344">
        <v>3</v>
      </c>
      <c r="F54" s="344">
        <v>0</v>
      </c>
      <c r="G54" s="344">
        <v>8</v>
      </c>
      <c r="H54" s="343">
        <v>1</v>
      </c>
    </row>
    <row r="55" spans="2:8" ht="16.149999999999999" customHeight="1">
      <c r="B55" s="537" t="s">
        <v>674</v>
      </c>
      <c r="C55" s="538" t="s">
        <v>470</v>
      </c>
      <c r="D55" s="344">
        <v>36</v>
      </c>
      <c r="E55" s="344">
        <v>4</v>
      </c>
      <c r="F55" s="344">
        <v>0</v>
      </c>
      <c r="G55" s="344">
        <v>14</v>
      </c>
      <c r="H55" s="343">
        <v>18</v>
      </c>
    </row>
    <row r="56" spans="2:8" ht="16.149999999999999" customHeight="1">
      <c r="B56" s="537"/>
      <c r="C56" s="538"/>
      <c r="D56" s="344"/>
      <c r="E56" s="344"/>
      <c r="F56" s="344"/>
      <c r="G56" s="344"/>
      <c r="H56" s="343"/>
    </row>
    <row r="57" spans="2:8" ht="16.149999999999999" customHeight="1">
      <c r="B57" s="537"/>
      <c r="C57" s="536" t="s">
        <v>673</v>
      </c>
      <c r="D57" s="344">
        <v>90</v>
      </c>
      <c r="E57" s="344">
        <v>13</v>
      </c>
      <c r="F57" s="344">
        <v>0</v>
      </c>
      <c r="G57" s="344">
        <v>42</v>
      </c>
      <c r="H57" s="343">
        <v>35</v>
      </c>
    </row>
    <row r="58" spans="2:8" ht="16.149999999999999" customHeight="1" thickBot="1">
      <c r="B58" s="535" t="s">
        <v>672</v>
      </c>
      <c r="C58" s="534" t="s">
        <v>671</v>
      </c>
      <c r="D58" s="533">
        <v>182</v>
      </c>
      <c r="E58" s="338">
        <v>7</v>
      </c>
      <c r="F58" s="338">
        <v>0</v>
      </c>
      <c r="G58" s="338">
        <v>127</v>
      </c>
      <c r="H58" s="337">
        <v>48</v>
      </c>
    </row>
    <row r="59" spans="2:8" ht="16.149999999999999" customHeight="1">
      <c r="B59" s="532" t="s">
        <v>670</v>
      </c>
      <c r="D59" s="270"/>
      <c r="E59" s="270"/>
      <c r="F59" s="270"/>
      <c r="G59" s="270"/>
      <c r="H59" s="270"/>
    </row>
  </sheetData>
  <mergeCells count="22">
    <mergeCell ref="B21:C21"/>
    <mergeCell ref="B17:C17"/>
    <mergeCell ref="B18:C18"/>
    <mergeCell ref="B19:C19"/>
    <mergeCell ref="B20:C20"/>
    <mergeCell ref="B26:C26"/>
    <mergeCell ref="B22:C22"/>
    <mergeCell ref="B24:C24"/>
    <mergeCell ref="B25:C25"/>
    <mergeCell ref="B15:C15"/>
    <mergeCell ref="B16:C16"/>
    <mergeCell ref="B8:C8"/>
    <mergeCell ref="B9:C9"/>
    <mergeCell ref="B10:C10"/>
    <mergeCell ref="B12:C12"/>
    <mergeCell ref="B11:C11"/>
    <mergeCell ref="H3:H5"/>
    <mergeCell ref="B4:C4"/>
    <mergeCell ref="B6:C6"/>
    <mergeCell ref="B7:C7"/>
    <mergeCell ref="B13:C13"/>
    <mergeCell ref="B14:C14"/>
  </mergeCells>
  <phoneticPr fontId="2"/>
  <pageMargins left="0.51181102362204722" right="0.51181102362204722" top="0.55118110236220474" bottom="0.39370078740157483" header="0.51181102362204722" footer="0.51181102362204722"/>
  <pageSetup paperSize="9" scale="75" firstPageNumber="150" pageOrder="overThenDown" orientation="portrait" useFirstPageNumber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19"/>
  <sheetViews>
    <sheetView showGridLines="0" tabSelected="1" view="pageBreakPreview" topLeftCell="A16" zoomScaleNormal="100" zoomScaleSheetLayoutView="100" workbookViewId="0">
      <selection activeCell="N28" sqref="N28"/>
    </sheetView>
  </sheetViews>
  <sheetFormatPr defaultColWidth="10.625" defaultRowHeight="18" customHeight="1"/>
  <cols>
    <col min="1" max="1" width="2.625" style="566" customWidth="1"/>
    <col min="2" max="2" width="3.625" style="566" customWidth="1"/>
    <col min="3" max="3" width="4.125" style="566" customWidth="1"/>
    <col min="4" max="4" width="10.125" style="566" customWidth="1"/>
    <col min="5" max="5" width="6.625" style="566" customWidth="1"/>
    <col min="6" max="6" width="8.25" style="566" customWidth="1"/>
    <col min="7" max="7" width="8.125" style="566" customWidth="1"/>
    <col min="8" max="8" width="9.25" style="566" customWidth="1"/>
    <col min="9" max="17" width="6.625" style="566" customWidth="1"/>
    <col min="18" max="18" width="2.625" style="566" customWidth="1"/>
    <col min="19" max="16384" width="10.625" style="566"/>
  </cols>
  <sheetData>
    <row r="1" spans="2:14" s="566" customFormat="1" ht="18" customHeight="1">
      <c r="B1" s="635" t="s">
        <v>771</v>
      </c>
      <c r="C1" s="635"/>
    </row>
    <row r="2" spans="2:14" s="566" customFormat="1" ht="18" customHeight="1" thickBot="1">
      <c r="D2" s="636"/>
      <c r="E2" s="636"/>
      <c r="F2" s="636"/>
      <c r="G2" s="720"/>
      <c r="H2" s="636"/>
      <c r="I2" s="720"/>
      <c r="J2" s="636"/>
      <c r="K2" s="720"/>
      <c r="M2" s="719"/>
      <c r="N2" s="718"/>
    </row>
    <row r="3" spans="2:14" s="566" customFormat="1" ht="14.1" customHeight="1">
      <c r="B3" s="717"/>
      <c r="C3" s="716"/>
      <c r="D3" s="715"/>
      <c r="E3" s="714" t="s">
        <v>770</v>
      </c>
      <c r="F3" s="712"/>
      <c r="G3" s="711" t="s">
        <v>769</v>
      </c>
      <c r="H3" s="713"/>
      <c r="I3" s="712" t="s">
        <v>768</v>
      </c>
      <c r="J3" s="713"/>
      <c r="K3" s="711" t="s">
        <v>767</v>
      </c>
      <c r="L3" s="712"/>
      <c r="M3" s="711" t="s">
        <v>766</v>
      </c>
      <c r="N3" s="710"/>
    </row>
    <row r="4" spans="2:14" s="566" customFormat="1" ht="14.1" customHeight="1">
      <c r="B4" s="709"/>
      <c r="C4" s="708"/>
      <c r="D4" s="707"/>
      <c r="E4" s="704"/>
      <c r="F4" s="705"/>
      <c r="G4" s="704"/>
      <c r="H4" s="706"/>
      <c r="I4" s="705"/>
      <c r="J4" s="706"/>
      <c r="K4" s="704"/>
      <c r="L4" s="705"/>
      <c r="M4" s="704"/>
      <c r="N4" s="703"/>
    </row>
    <row r="5" spans="2:14" s="566" customFormat="1" ht="19.5" customHeight="1">
      <c r="B5" s="702" t="s">
        <v>765</v>
      </c>
      <c r="C5" s="701"/>
      <c r="D5" s="700"/>
      <c r="E5" s="669">
        <v>1344</v>
      </c>
      <c r="F5" s="699"/>
      <c r="G5" s="669">
        <v>1339</v>
      </c>
      <c r="H5" s="699"/>
      <c r="I5" s="669">
        <v>1310</v>
      </c>
      <c r="J5" s="699"/>
      <c r="K5" s="671">
        <f>ROUND(I5/G5,3)*100</f>
        <v>97.8</v>
      </c>
      <c r="L5" s="689"/>
      <c r="M5" s="669">
        <v>735</v>
      </c>
      <c r="N5" s="698"/>
    </row>
    <row r="6" spans="2:14" s="566" customFormat="1" ht="19.5" customHeight="1">
      <c r="B6" s="693" t="s">
        <v>764</v>
      </c>
      <c r="C6" s="692"/>
      <c r="D6" s="691"/>
      <c r="E6" s="669">
        <v>1200</v>
      </c>
      <c r="F6" s="690"/>
      <c r="G6" s="669">
        <v>1195</v>
      </c>
      <c r="H6" s="690"/>
      <c r="I6" s="669">
        <v>1175</v>
      </c>
      <c r="J6" s="690"/>
      <c r="K6" s="671">
        <f>ROUND(I6/G6,3)*100</f>
        <v>98.3</v>
      </c>
      <c r="L6" s="689"/>
      <c r="M6" s="669">
        <v>705</v>
      </c>
      <c r="N6" s="697"/>
    </row>
    <row r="7" spans="2:14" s="566" customFormat="1" ht="19.5" customHeight="1">
      <c r="B7" s="693" t="s">
        <v>763</v>
      </c>
      <c r="C7" s="696"/>
      <c r="D7" s="695"/>
      <c r="E7" s="669">
        <v>1227</v>
      </c>
      <c r="F7" s="672"/>
      <c r="G7" s="669">
        <v>1220</v>
      </c>
      <c r="H7" s="672"/>
      <c r="I7" s="669">
        <v>1159</v>
      </c>
      <c r="J7" s="672"/>
      <c r="K7" s="671">
        <f>ROUND(I7/G7,3)*100</f>
        <v>95</v>
      </c>
      <c r="L7" s="670"/>
      <c r="M7" s="669">
        <v>723</v>
      </c>
      <c r="N7" s="668"/>
    </row>
    <row r="8" spans="2:14" s="566" customFormat="1" ht="19.5" customHeight="1">
      <c r="B8" s="693" t="s">
        <v>762</v>
      </c>
      <c r="C8" s="696"/>
      <c r="D8" s="695"/>
      <c r="E8" s="669">
        <v>1223</v>
      </c>
      <c r="F8" s="672"/>
      <c r="G8" s="669">
        <v>1217</v>
      </c>
      <c r="H8" s="672"/>
      <c r="I8" s="669">
        <v>1151</v>
      </c>
      <c r="J8" s="672"/>
      <c r="K8" s="671">
        <f>ROUND(I8/G8,3)*100</f>
        <v>94.6</v>
      </c>
      <c r="L8" s="670"/>
      <c r="M8" s="688">
        <v>693</v>
      </c>
      <c r="N8" s="694"/>
    </row>
    <row r="9" spans="2:14" s="566" customFormat="1" ht="19.5" customHeight="1">
      <c r="B9" s="693" t="s">
        <v>761</v>
      </c>
      <c r="C9" s="696"/>
      <c r="D9" s="695"/>
      <c r="E9" s="669">
        <v>1152</v>
      </c>
      <c r="F9" s="672"/>
      <c r="G9" s="669">
        <v>1150</v>
      </c>
      <c r="H9" s="672"/>
      <c r="I9" s="669">
        <v>1110</v>
      </c>
      <c r="J9" s="672"/>
      <c r="K9" s="671">
        <f>ROUND(I9/G9,3)*100</f>
        <v>96.5</v>
      </c>
      <c r="L9" s="670"/>
      <c r="M9" s="688">
        <v>609</v>
      </c>
      <c r="N9" s="694"/>
    </row>
    <row r="10" spans="2:14" s="566" customFormat="1" ht="19.5" customHeight="1">
      <c r="B10" s="693" t="s">
        <v>760</v>
      </c>
      <c r="C10" s="696"/>
      <c r="D10" s="695"/>
      <c r="E10" s="669">
        <v>1096</v>
      </c>
      <c r="F10" s="672"/>
      <c r="G10" s="669">
        <v>1093</v>
      </c>
      <c r="H10" s="672"/>
      <c r="I10" s="669">
        <v>1029</v>
      </c>
      <c r="J10" s="672"/>
      <c r="K10" s="671">
        <f>ROUND(I10/G10,3)*100</f>
        <v>94.1</v>
      </c>
      <c r="L10" s="670"/>
      <c r="M10" s="688">
        <v>495</v>
      </c>
      <c r="N10" s="694"/>
    </row>
    <row r="11" spans="2:14" s="566" customFormat="1" ht="19.5" customHeight="1">
      <c r="B11" s="693" t="s">
        <v>759</v>
      </c>
      <c r="C11" s="692"/>
      <c r="D11" s="691"/>
      <c r="E11" s="669">
        <v>1320</v>
      </c>
      <c r="F11" s="690"/>
      <c r="G11" s="669">
        <v>1301</v>
      </c>
      <c r="H11" s="690"/>
      <c r="I11" s="669">
        <v>1225</v>
      </c>
      <c r="J11" s="690"/>
      <c r="K11" s="671">
        <f>ROUND(I11/G11,3)*100</f>
        <v>94.199999999999989</v>
      </c>
      <c r="L11" s="689"/>
      <c r="M11" s="688">
        <v>476</v>
      </c>
      <c r="N11" s="687"/>
    </row>
    <row r="12" spans="2:14" s="566" customFormat="1" ht="19.5" customHeight="1">
      <c r="B12" s="693" t="s">
        <v>758</v>
      </c>
      <c r="C12" s="692"/>
      <c r="D12" s="691"/>
      <c r="E12" s="669">
        <v>1380</v>
      </c>
      <c r="F12" s="690"/>
      <c r="G12" s="669">
        <v>1366</v>
      </c>
      <c r="H12" s="690"/>
      <c r="I12" s="669">
        <v>1288</v>
      </c>
      <c r="J12" s="690"/>
      <c r="K12" s="671">
        <f>ROUND(I12/G12,3)*100</f>
        <v>94.3</v>
      </c>
      <c r="L12" s="689"/>
      <c r="M12" s="688">
        <v>368</v>
      </c>
      <c r="N12" s="687"/>
    </row>
    <row r="13" spans="2:14" s="566" customFormat="1" ht="19.5" customHeight="1">
      <c r="B13" s="693" t="s">
        <v>757</v>
      </c>
      <c r="C13" s="692"/>
      <c r="D13" s="691"/>
      <c r="E13" s="669">
        <v>1434</v>
      </c>
      <c r="F13" s="690"/>
      <c r="G13" s="669">
        <v>1421</v>
      </c>
      <c r="H13" s="690"/>
      <c r="I13" s="669">
        <v>1370</v>
      </c>
      <c r="J13" s="690"/>
      <c r="K13" s="671">
        <f>ROUND(I13/G13,3)*100</f>
        <v>96.399999999999991</v>
      </c>
      <c r="L13" s="689"/>
      <c r="M13" s="688">
        <v>340</v>
      </c>
      <c r="N13" s="687"/>
    </row>
    <row r="14" spans="2:14" s="566" customFormat="1" ht="19.5" customHeight="1">
      <c r="B14" s="693" t="s">
        <v>756</v>
      </c>
      <c r="C14" s="692"/>
      <c r="D14" s="691"/>
      <c r="E14" s="669">
        <v>777</v>
      </c>
      <c r="F14" s="690"/>
      <c r="G14" s="669">
        <v>775</v>
      </c>
      <c r="H14" s="690"/>
      <c r="I14" s="669">
        <v>722</v>
      </c>
      <c r="J14" s="690"/>
      <c r="K14" s="671">
        <f>ROUND(I14/G14,3)*100</f>
        <v>93.2</v>
      </c>
      <c r="L14" s="689"/>
      <c r="M14" s="688">
        <v>284</v>
      </c>
      <c r="N14" s="687"/>
    </row>
    <row r="15" spans="2:14" s="566" customFormat="1" ht="19.5" customHeight="1">
      <c r="B15" s="693" t="s">
        <v>755</v>
      </c>
      <c r="C15" s="692"/>
      <c r="D15" s="691"/>
      <c r="E15" s="669">
        <v>654</v>
      </c>
      <c r="F15" s="690"/>
      <c r="G15" s="669">
        <v>647</v>
      </c>
      <c r="H15" s="690"/>
      <c r="I15" s="669">
        <v>580</v>
      </c>
      <c r="J15" s="690"/>
      <c r="K15" s="671">
        <f>ROUND(I15/G15,3)*100</f>
        <v>89.600000000000009</v>
      </c>
      <c r="L15" s="689"/>
      <c r="M15" s="688">
        <v>67</v>
      </c>
      <c r="N15" s="687"/>
    </row>
    <row r="16" spans="2:14" s="566" customFormat="1" ht="19.5" customHeight="1">
      <c r="B16" s="679" t="s">
        <v>754</v>
      </c>
      <c r="C16" s="678"/>
      <c r="D16" s="678"/>
      <c r="E16" s="685">
        <v>664</v>
      </c>
      <c r="F16" s="684"/>
      <c r="G16" s="685">
        <v>651</v>
      </c>
      <c r="H16" s="684"/>
      <c r="I16" s="685">
        <v>630</v>
      </c>
      <c r="J16" s="684"/>
      <c r="K16" s="683">
        <f>ROUND(I16/G16,3)*100</f>
        <v>96.8</v>
      </c>
      <c r="L16" s="682"/>
      <c r="M16" s="686">
        <v>62</v>
      </c>
      <c r="N16" s="680"/>
    </row>
    <row r="17" spans="1:14" s="566" customFormat="1" ht="19.5" customHeight="1">
      <c r="B17" s="679" t="s">
        <v>753</v>
      </c>
      <c r="C17" s="678"/>
      <c r="D17" s="678"/>
      <c r="E17" s="685">
        <v>672</v>
      </c>
      <c r="F17" s="684"/>
      <c r="G17" s="685">
        <v>659</v>
      </c>
      <c r="H17" s="684"/>
      <c r="I17" s="685">
        <v>649</v>
      </c>
      <c r="J17" s="684"/>
      <c r="K17" s="683">
        <f>ROUND(I17/G17,3)*100</f>
        <v>98.5</v>
      </c>
      <c r="L17" s="682"/>
      <c r="M17" s="686">
        <v>86</v>
      </c>
      <c r="N17" s="680"/>
    </row>
    <row r="18" spans="1:14" s="566" customFormat="1" ht="19.5" customHeight="1">
      <c r="B18" s="679" t="s">
        <v>752</v>
      </c>
      <c r="C18" s="678"/>
      <c r="D18" s="678"/>
      <c r="E18" s="685">
        <v>653</v>
      </c>
      <c r="F18" s="684"/>
      <c r="G18" s="685">
        <v>643</v>
      </c>
      <c r="H18" s="684"/>
      <c r="I18" s="685">
        <v>635</v>
      </c>
      <c r="J18" s="684"/>
      <c r="K18" s="683">
        <f>ROUND(I18/G18,3)*100</f>
        <v>98.8</v>
      </c>
      <c r="L18" s="682"/>
      <c r="M18" s="686">
        <v>89</v>
      </c>
      <c r="N18" s="680"/>
    </row>
    <row r="19" spans="1:14" s="566" customFormat="1" ht="19.5" customHeight="1">
      <c r="B19" s="679" t="s">
        <v>751</v>
      </c>
      <c r="C19" s="678"/>
      <c r="D19" s="678"/>
      <c r="E19" s="685">
        <v>646</v>
      </c>
      <c r="F19" s="684"/>
      <c r="G19" s="685">
        <v>646</v>
      </c>
      <c r="H19" s="684"/>
      <c r="I19" s="685">
        <v>643</v>
      </c>
      <c r="J19" s="684"/>
      <c r="K19" s="683">
        <f>ROUND(I19/G19,3)*100</f>
        <v>99.5</v>
      </c>
      <c r="L19" s="682"/>
      <c r="M19" s="686">
        <v>109</v>
      </c>
      <c r="N19" s="680"/>
    </row>
    <row r="20" spans="1:14" s="566" customFormat="1" ht="19.5" customHeight="1">
      <c r="B20" s="679" t="s">
        <v>750</v>
      </c>
      <c r="C20" s="678"/>
      <c r="D20" s="678"/>
      <c r="E20" s="685">
        <v>338</v>
      </c>
      <c r="F20" s="684"/>
      <c r="G20" s="685">
        <v>338</v>
      </c>
      <c r="H20" s="684"/>
      <c r="I20" s="685">
        <v>337</v>
      </c>
      <c r="J20" s="684"/>
      <c r="K20" s="683">
        <f>ROUND(I20/G20,3)*100</f>
        <v>99.7</v>
      </c>
      <c r="L20" s="682"/>
      <c r="M20" s="686">
        <v>153</v>
      </c>
      <c r="N20" s="680"/>
    </row>
    <row r="21" spans="1:14" s="566" customFormat="1" ht="19.5" customHeight="1">
      <c r="B21" s="679" t="s">
        <v>749</v>
      </c>
      <c r="C21" s="678"/>
      <c r="D21" s="678"/>
      <c r="E21" s="685">
        <v>291</v>
      </c>
      <c r="F21" s="684"/>
      <c r="G21" s="685">
        <v>289</v>
      </c>
      <c r="H21" s="684"/>
      <c r="I21" s="685">
        <v>286</v>
      </c>
      <c r="J21" s="684"/>
      <c r="K21" s="683">
        <f>ROUND(I21/G21,3)*100</f>
        <v>99</v>
      </c>
      <c r="L21" s="682"/>
      <c r="M21" s="686">
        <v>117</v>
      </c>
      <c r="N21" s="680"/>
    </row>
    <row r="22" spans="1:14" s="636" customFormat="1" ht="19.5" customHeight="1">
      <c r="B22" s="679" t="s">
        <v>748</v>
      </c>
      <c r="C22" s="678"/>
      <c r="D22" s="677"/>
      <c r="E22" s="685">
        <v>258</v>
      </c>
      <c r="F22" s="684"/>
      <c r="G22" s="685">
        <v>258</v>
      </c>
      <c r="H22" s="684"/>
      <c r="I22" s="685">
        <v>250</v>
      </c>
      <c r="J22" s="684"/>
      <c r="K22" s="683">
        <f>ROUND(I22/G22,3)*100</f>
        <v>96.899999999999991</v>
      </c>
      <c r="L22" s="682"/>
      <c r="M22" s="681">
        <v>91</v>
      </c>
      <c r="N22" s="680"/>
    </row>
    <row r="23" spans="1:14" s="636" customFormat="1" ht="19.5" customHeight="1">
      <c r="B23" s="679" t="s">
        <v>747</v>
      </c>
      <c r="C23" s="678"/>
      <c r="D23" s="677"/>
      <c r="E23" s="685">
        <v>97</v>
      </c>
      <c r="F23" s="684">
        <v>97</v>
      </c>
      <c r="G23" s="685">
        <v>97</v>
      </c>
      <c r="H23" s="684">
        <v>97</v>
      </c>
      <c r="I23" s="685">
        <v>92</v>
      </c>
      <c r="J23" s="684">
        <v>92</v>
      </c>
      <c r="K23" s="683">
        <f>ROUND(J23/H23,3)*100</f>
        <v>94.8</v>
      </c>
      <c r="L23" s="682"/>
      <c r="M23" s="681">
        <v>73</v>
      </c>
      <c r="N23" s="680"/>
    </row>
    <row r="24" spans="1:14" s="636" customFormat="1" ht="19.5" customHeight="1">
      <c r="B24" s="679" t="s">
        <v>746</v>
      </c>
      <c r="C24" s="678"/>
      <c r="D24" s="677"/>
      <c r="E24" s="685">
        <v>114</v>
      </c>
      <c r="F24" s="684">
        <v>97</v>
      </c>
      <c r="G24" s="685">
        <v>113</v>
      </c>
      <c r="H24" s="684">
        <v>97</v>
      </c>
      <c r="I24" s="685">
        <v>110</v>
      </c>
      <c r="J24" s="684">
        <v>92</v>
      </c>
      <c r="K24" s="683">
        <f>ROUND(I24/G24,3)*100</f>
        <v>97.3</v>
      </c>
      <c r="L24" s="682"/>
      <c r="M24" s="681">
        <v>75</v>
      </c>
      <c r="N24" s="680"/>
    </row>
    <row r="25" spans="1:14" s="636" customFormat="1" ht="19.5" customHeight="1">
      <c r="B25" s="679" t="s">
        <v>745</v>
      </c>
      <c r="C25" s="678"/>
      <c r="D25" s="677"/>
      <c r="E25" s="685">
        <v>170</v>
      </c>
      <c r="F25" s="684">
        <v>97</v>
      </c>
      <c r="G25" s="685">
        <v>170</v>
      </c>
      <c r="H25" s="684">
        <v>97</v>
      </c>
      <c r="I25" s="685">
        <v>167</v>
      </c>
      <c r="J25" s="684">
        <v>92</v>
      </c>
      <c r="K25" s="683">
        <f>ROUND(I25/G25,3)*100</f>
        <v>98.2</v>
      </c>
      <c r="L25" s="682"/>
      <c r="M25" s="681">
        <v>110</v>
      </c>
      <c r="N25" s="680"/>
    </row>
    <row r="26" spans="1:14" s="636" customFormat="1" ht="19.5" customHeight="1">
      <c r="B26" s="679" t="s">
        <v>744</v>
      </c>
      <c r="C26" s="678"/>
      <c r="D26" s="677"/>
      <c r="E26" s="676">
        <v>164</v>
      </c>
      <c r="F26" s="675"/>
      <c r="G26" s="674">
        <v>162</v>
      </c>
      <c r="H26" s="673"/>
      <c r="I26" s="669">
        <v>158</v>
      </c>
      <c r="J26" s="672"/>
      <c r="K26" s="671">
        <v>97.5</v>
      </c>
      <c r="L26" s="670"/>
      <c r="M26" s="669">
        <v>121</v>
      </c>
      <c r="N26" s="668"/>
    </row>
    <row r="27" spans="1:14" s="566" customFormat="1" ht="9" customHeight="1" thickBot="1">
      <c r="B27" s="667"/>
      <c r="C27" s="666"/>
      <c r="D27" s="666"/>
      <c r="E27" s="665"/>
      <c r="F27" s="664"/>
      <c r="G27" s="665"/>
      <c r="H27" s="664"/>
      <c r="I27" s="665"/>
      <c r="J27" s="664"/>
      <c r="K27" s="663"/>
      <c r="L27" s="662"/>
      <c r="M27" s="661"/>
      <c r="N27" s="660"/>
    </row>
    <row r="28" spans="1:14" s="566" customFormat="1" ht="18" customHeight="1">
      <c r="B28" s="568" t="s">
        <v>714</v>
      </c>
      <c r="C28" s="568"/>
      <c r="E28" s="567"/>
      <c r="F28" s="567"/>
      <c r="G28" s="567"/>
      <c r="H28" s="567"/>
      <c r="I28" s="567"/>
      <c r="J28" s="567"/>
      <c r="K28" s="567"/>
      <c r="L28" s="567"/>
    </row>
    <row r="29" spans="1:14" s="566" customFormat="1" ht="18" customHeight="1">
      <c r="B29" s="568"/>
      <c r="C29" s="568"/>
      <c r="E29" s="567"/>
      <c r="F29" s="567"/>
      <c r="G29" s="567"/>
      <c r="H29" s="567"/>
      <c r="I29" s="567"/>
      <c r="J29" s="567"/>
      <c r="K29" s="567"/>
      <c r="L29" s="567"/>
    </row>
    <row r="30" spans="1:14" s="569" customFormat="1" ht="18" customHeight="1">
      <c r="B30" s="635" t="s">
        <v>743</v>
      </c>
    </row>
    <row r="31" spans="1:14" s="569" customFormat="1" ht="18" customHeight="1" thickBot="1">
      <c r="K31" s="634" t="s">
        <v>738</v>
      </c>
    </row>
    <row r="32" spans="1:14" s="569" customFormat="1" ht="18" customHeight="1">
      <c r="A32" s="566"/>
      <c r="B32" s="659"/>
      <c r="C32" s="658"/>
      <c r="D32" s="657"/>
      <c r="E32" s="656" t="s">
        <v>737</v>
      </c>
      <c r="F32" s="655" t="s">
        <v>742</v>
      </c>
      <c r="G32" s="654"/>
      <c r="H32" s="655" t="s">
        <v>741</v>
      </c>
      <c r="I32" s="654"/>
      <c r="J32" s="653" t="s">
        <v>740</v>
      </c>
      <c r="K32" s="652"/>
    </row>
    <row r="33" spans="1:14" s="569" customFormat="1" ht="18" customHeight="1">
      <c r="A33" s="566"/>
      <c r="B33" s="598" t="s">
        <v>724</v>
      </c>
      <c r="C33" s="587"/>
      <c r="D33" s="586"/>
      <c r="E33" s="648">
        <v>1</v>
      </c>
      <c r="F33" s="645">
        <v>2</v>
      </c>
      <c r="G33" s="647"/>
      <c r="H33" s="645">
        <v>1</v>
      </c>
      <c r="I33" s="646"/>
      <c r="J33" s="645">
        <v>1</v>
      </c>
      <c r="K33" s="644"/>
    </row>
    <row r="34" spans="1:14" s="569" customFormat="1" ht="18" customHeight="1">
      <c r="A34" s="566"/>
      <c r="B34" s="604" t="s">
        <v>723</v>
      </c>
      <c r="C34" s="603"/>
      <c r="D34" s="602"/>
      <c r="E34" s="648">
        <v>4</v>
      </c>
      <c r="F34" s="645">
        <v>45</v>
      </c>
      <c r="G34" s="647"/>
      <c r="H34" s="645">
        <v>85</v>
      </c>
      <c r="I34" s="647"/>
      <c r="J34" s="645">
        <v>45</v>
      </c>
      <c r="K34" s="651"/>
    </row>
    <row r="35" spans="1:14" s="569" customFormat="1" ht="18" customHeight="1">
      <c r="A35" s="566"/>
      <c r="B35" s="598" t="s">
        <v>722</v>
      </c>
      <c r="C35" s="587"/>
      <c r="D35" s="586"/>
      <c r="E35" s="648">
        <v>6</v>
      </c>
      <c r="F35" s="645">
        <v>420</v>
      </c>
      <c r="G35" s="647"/>
      <c r="H35" s="645">
        <v>1858</v>
      </c>
      <c r="I35" s="646"/>
      <c r="J35" s="645">
        <v>465</v>
      </c>
      <c r="K35" s="644"/>
    </row>
    <row r="36" spans="1:14" s="569" customFormat="1" ht="18" customHeight="1">
      <c r="A36" s="566"/>
      <c r="B36" s="597" t="s">
        <v>721</v>
      </c>
      <c r="C36" s="650" t="s">
        <v>720</v>
      </c>
      <c r="D36" s="595"/>
      <c r="E36" s="648">
        <v>1</v>
      </c>
      <c r="F36" s="645">
        <v>40</v>
      </c>
      <c r="G36" s="647"/>
      <c r="H36" s="645">
        <v>105</v>
      </c>
      <c r="I36" s="646"/>
      <c r="J36" s="649">
        <v>43</v>
      </c>
      <c r="K36" s="644"/>
    </row>
    <row r="37" spans="1:14" s="569" customFormat="1" ht="18" customHeight="1">
      <c r="A37" s="566"/>
      <c r="B37" s="593"/>
      <c r="C37" s="592" t="s">
        <v>719</v>
      </c>
      <c r="D37" s="591"/>
      <c r="E37" s="648">
        <v>13</v>
      </c>
      <c r="F37" s="645">
        <v>890</v>
      </c>
      <c r="G37" s="647"/>
      <c r="H37" s="645">
        <v>2308</v>
      </c>
      <c r="I37" s="646"/>
      <c r="J37" s="645">
        <v>891</v>
      </c>
      <c r="K37" s="644"/>
    </row>
    <row r="38" spans="1:14" s="569" customFormat="1" ht="18" customHeight="1">
      <c r="A38" s="566"/>
      <c r="B38" s="593"/>
      <c r="C38" s="592" t="s">
        <v>718</v>
      </c>
      <c r="D38" s="591"/>
      <c r="E38" s="648">
        <v>2</v>
      </c>
      <c r="F38" s="645">
        <v>70</v>
      </c>
      <c r="G38" s="647"/>
      <c r="H38" s="645">
        <v>98</v>
      </c>
      <c r="I38" s="646"/>
      <c r="J38" s="645">
        <v>63</v>
      </c>
      <c r="K38" s="644"/>
    </row>
    <row r="39" spans="1:14" s="569" customFormat="1" ht="18" customHeight="1">
      <c r="A39" s="566"/>
      <c r="B39" s="588"/>
      <c r="C39" s="587" t="s">
        <v>717</v>
      </c>
      <c r="D39" s="586"/>
      <c r="E39" s="648">
        <v>5</v>
      </c>
      <c r="F39" s="645">
        <v>195</v>
      </c>
      <c r="G39" s="647"/>
      <c r="H39" s="645">
        <v>389</v>
      </c>
      <c r="I39" s="646"/>
      <c r="J39" s="645">
        <v>185</v>
      </c>
      <c r="K39" s="644"/>
    </row>
    <row r="40" spans="1:14" s="569" customFormat="1" ht="18" customHeight="1" thickBot="1">
      <c r="A40" s="566"/>
      <c r="B40" s="580" t="s">
        <v>716</v>
      </c>
      <c r="C40" s="579"/>
      <c r="D40" s="578"/>
      <c r="E40" s="643">
        <v>1</v>
      </c>
      <c r="F40" s="641">
        <v>20</v>
      </c>
      <c r="G40" s="642"/>
      <c r="H40" s="641">
        <v>58</v>
      </c>
      <c r="I40" s="640"/>
      <c r="J40" s="639">
        <v>22</v>
      </c>
      <c r="K40" s="638"/>
    </row>
    <row r="41" spans="1:14" s="569" customFormat="1" ht="18" customHeight="1">
      <c r="A41" s="566"/>
      <c r="B41" s="572" t="s">
        <v>715</v>
      </c>
      <c r="C41" s="572"/>
      <c r="D41" s="572"/>
      <c r="E41" s="572"/>
      <c r="F41" s="572"/>
      <c r="G41" s="572"/>
      <c r="H41" s="572"/>
      <c r="I41" s="572"/>
      <c r="J41" s="572"/>
      <c r="K41" s="572"/>
      <c r="L41" s="572"/>
      <c r="M41" s="572"/>
      <c r="N41" s="572"/>
    </row>
    <row r="42" spans="1:14" s="569" customFormat="1" ht="18" customHeight="1">
      <c r="A42" s="566"/>
      <c r="B42" s="568" t="s">
        <v>714</v>
      </c>
      <c r="D42" s="571"/>
      <c r="E42" s="570"/>
      <c r="F42" s="570"/>
      <c r="G42" s="570"/>
      <c r="H42" s="570"/>
      <c r="I42" s="404"/>
      <c r="J42" s="570"/>
      <c r="K42" s="404"/>
    </row>
    <row r="43" spans="1:14" s="566" customFormat="1" ht="18" customHeight="1">
      <c r="C43" s="568"/>
      <c r="E43" s="567"/>
      <c r="F43" s="567"/>
      <c r="G43" s="567"/>
      <c r="H43" s="637"/>
      <c r="I43" s="637"/>
      <c r="J43" s="567"/>
      <c r="K43" s="567"/>
      <c r="L43" s="567"/>
      <c r="M43" s="636"/>
    </row>
    <row r="44" spans="1:14" s="566" customFormat="1" ht="18" customHeight="1">
      <c r="B44" s="568"/>
      <c r="C44" s="568"/>
      <c r="E44" s="567"/>
      <c r="F44" s="567"/>
      <c r="G44" s="567"/>
      <c r="H44" s="567"/>
      <c r="I44" s="567"/>
      <c r="J44" s="567"/>
      <c r="K44" s="567"/>
      <c r="L44" s="567"/>
    </row>
    <row r="45" spans="1:14" s="569" customFormat="1" ht="15" thickBot="1">
      <c r="B45" s="635" t="s">
        <v>739</v>
      </c>
      <c r="N45" s="634" t="s">
        <v>738</v>
      </c>
    </row>
    <row r="46" spans="1:14" s="569" customFormat="1" ht="14.25">
      <c r="B46" s="633"/>
      <c r="C46" s="632"/>
      <c r="D46" s="631"/>
      <c r="E46" s="630" t="s">
        <v>737</v>
      </c>
      <c r="F46" s="629" t="s">
        <v>736</v>
      </c>
      <c r="G46" s="628" t="s">
        <v>735</v>
      </c>
      <c r="H46" s="627"/>
      <c r="I46" s="627"/>
      <c r="J46" s="627"/>
      <c r="K46" s="627"/>
      <c r="L46" s="627"/>
      <c r="M46" s="626" t="s">
        <v>734</v>
      </c>
      <c r="N46" s="625"/>
    </row>
    <row r="47" spans="1:14" s="569" customFormat="1" ht="14.25">
      <c r="B47" s="621"/>
      <c r="C47" s="620"/>
      <c r="D47" s="619"/>
      <c r="E47" s="615"/>
      <c r="F47" s="618"/>
      <c r="G47" s="617" t="s">
        <v>733</v>
      </c>
      <c r="H47" s="617"/>
      <c r="I47" s="617"/>
      <c r="J47" s="617"/>
      <c r="K47" s="617"/>
      <c r="L47" s="624" t="s">
        <v>732</v>
      </c>
      <c r="M47" s="623" t="s">
        <v>731</v>
      </c>
      <c r="N47" s="622" t="s">
        <v>728</v>
      </c>
    </row>
    <row r="48" spans="1:14" s="569" customFormat="1" ht="14.25">
      <c r="B48" s="621"/>
      <c r="C48" s="620"/>
      <c r="D48" s="619"/>
      <c r="E48" s="615"/>
      <c r="F48" s="618"/>
      <c r="G48" s="617" t="s">
        <v>730</v>
      </c>
      <c r="H48" s="617"/>
      <c r="I48" s="616" t="s">
        <v>729</v>
      </c>
      <c r="J48" s="616" t="s">
        <v>728</v>
      </c>
      <c r="K48" s="616" t="s">
        <v>727</v>
      </c>
      <c r="L48" s="134"/>
      <c r="M48" s="615"/>
      <c r="N48" s="614"/>
    </row>
    <row r="49" spans="2:15" s="569" customFormat="1" ht="14.25">
      <c r="B49" s="613"/>
      <c r="C49" s="612"/>
      <c r="D49" s="611"/>
      <c r="E49" s="610"/>
      <c r="F49" s="609"/>
      <c r="G49" s="608" t="s">
        <v>726</v>
      </c>
      <c r="H49" s="608" t="s">
        <v>725</v>
      </c>
      <c r="I49" s="607"/>
      <c r="J49" s="607"/>
      <c r="K49" s="607"/>
      <c r="L49" s="607"/>
      <c r="M49" s="606"/>
      <c r="N49" s="605"/>
    </row>
    <row r="50" spans="2:15" s="569" customFormat="1" ht="17.25" customHeight="1">
      <c r="B50" s="598" t="s">
        <v>724</v>
      </c>
      <c r="C50" s="587"/>
      <c r="D50" s="586"/>
      <c r="E50" s="585">
        <v>1</v>
      </c>
      <c r="F50" s="585">
        <v>1</v>
      </c>
      <c r="G50" s="585">
        <v>0</v>
      </c>
      <c r="H50" s="585">
        <v>0</v>
      </c>
      <c r="I50" s="600">
        <v>0</v>
      </c>
      <c r="J50" s="601">
        <v>1</v>
      </c>
      <c r="K50" s="583">
        <f>SUM(G50:J50)</f>
        <v>1</v>
      </c>
      <c r="L50" s="600">
        <v>0</v>
      </c>
      <c r="M50" s="600">
        <v>0</v>
      </c>
      <c r="N50" s="599">
        <v>0</v>
      </c>
      <c r="O50" s="573"/>
    </row>
    <row r="51" spans="2:15" s="569" customFormat="1" ht="17.25" customHeight="1">
      <c r="B51" s="604" t="s">
        <v>723</v>
      </c>
      <c r="C51" s="603"/>
      <c r="D51" s="602"/>
      <c r="E51" s="585">
        <v>4</v>
      </c>
      <c r="F51" s="585">
        <v>39</v>
      </c>
      <c r="G51" s="585">
        <v>14</v>
      </c>
      <c r="H51" s="585">
        <v>18</v>
      </c>
      <c r="I51" s="600">
        <v>0</v>
      </c>
      <c r="J51" s="601">
        <v>7</v>
      </c>
      <c r="K51" s="583">
        <f>SUM(G51:J51)</f>
        <v>39</v>
      </c>
      <c r="L51" s="600">
        <v>0</v>
      </c>
      <c r="M51" s="600">
        <v>0</v>
      </c>
      <c r="N51" s="599">
        <v>0</v>
      </c>
      <c r="O51" s="573"/>
    </row>
    <row r="52" spans="2:15" s="569" customFormat="1" ht="17.25" customHeight="1">
      <c r="B52" s="598" t="s">
        <v>722</v>
      </c>
      <c r="C52" s="587"/>
      <c r="D52" s="586"/>
      <c r="E52" s="585">
        <v>6</v>
      </c>
      <c r="F52" s="585">
        <v>448</v>
      </c>
      <c r="G52" s="585">
        <v>177</v>
      </c>
      <c r="H52" s="585">
        <v>184</v>
      </c>
      <c r="I52" s="590">
        <v>0</v>
      </c>
      <c r="J52" s="590">
        <v>24</v>
      </c>
      <c r="K52" s="583">
        <f>SUM(G52:J52)</f>
        <v>385</v>
      </c>
      <c r="L52" s="590">
        <v>15</v>
      </c>
      <c r="M52" s="590">
        <v>37</v>
      </c>
      <c r="N52" s="589">
        <v>11</v>
      </c>
      <c r="O52" s="573"/>
    </row>
    <row r="53" spans="2:15" s="569" customFormat="1" ht="17.25" customHeight="1">
      <c r="B53" s="597" t="s">
        <v>721</v>
      </c>
      <c r="C53" s="596" t="s">
        <v>720</v>
      </c>
      <c r="D53" s="595"/>
      <c r="E53" s="585">
        <v>1</v>
      </c>
      <c r="F53" s="585">
        <v>33</v>
      </c>
      <c r="G53" s="585">
        <v>3</v>
      </c>
      <c r="H53" s="585">
        <v>29</v>
      </c>
      <c r="I53" s="585">
        <v>0</v>
      </c>
      <c r="J53" s="585">
        <v>0</v>
      </c>
      <c r="K53" s="583">
        <f>SUM(G53:J53)</f>
        <v>32</v>
      </c>
      <c r="L53" s="585">
        <v>0</v>
      </c>
      <c r="M53" s="585">
        <v>0</v>
      </c>
      <c r="N53" s="594">
        <v>1</v>
      </c>
      <c r="O53" s="573"/>
    </row>
    <row r="54" spans="2:15" s="569" customFormat="1" ht="17.25" customHeight="1">
      <c r="B54" s="593"/>
      <c r="C54" s="592" t="s">
        <v>719</v>
      </c>
      <c r="D54" s="591"/>
      <c r="E54" s="585">
        <v>13</v>
      </c>
      <c r="F54" s="585">
        <v>774</v>
      </c>
      <c r="G54" s="585">
        <v>462</v>
      </c>
      <c r="H54" s="585">
        <v>253</v>
      </c>
      <c r="I54" s="585">
        <v>0</v>
      </c>
      <c r="J54" s="590">
        <v>0</v>
      </c>
      <c r="K54" s="583">
        <f>SUM(G54:J54)</f>
        <v>715</v>
      </c>
      <c r="L54" s="590">
        <v>7</v>
      </c>
      <c r="M54" s="590">
        <v>25</v>
      </c>
      <c r="N54" s="589">
        <v>27</v>
      </c>
      <c r="O54" s="573"/>
    </row>
    <row r="55" spans="2:15" s="569" customFormat="1" ht="17.25" customHeight="1">
      <c r="B55" s="593"/>
      <c r="C55" s="592" t="s">
        <v>718</v>
      </c>
      <c r="D55" s="591"/>
      <c r="E55" s="585">
        <v>2</v>
      </c>
      <c r="F55" s="585">
        <v>53</v>
      </c>
      <c r="G55" s="585">
        <v>8</v>
      </c>
      <c r="H55" s="585">
        <v>44</v>
      </c>
      <c r="I55" s="590">
        <v>0</v>
      </c>
      <c r="J55" s="585">
        <v>0</v>
      </c>
      <c r="K55" s="583">
        <f>SUM(G55:J55)</f>
        <v>52</v>
      </c>
      <c r="L55" s="590">
        <v>0</v>
      </c>
      <c r="M55" s="590">
        <v>0</v>
      </c>
      <c r="N55" s="589">
        <v>1</v>
      </c>
      <c r="O55" s="573"/>
    </row>
    <row r="56" spans="2:15" s="569" customFormat="1" ht="17.25" customHeight="1">
      <c r="B56" s="588"/>
      <c r="C56" s="587" t="s">
        <v>717</v>
      </c>
      <c r="D56" s="586"/>
      <c r="E56" s="584">
        <v>5</v>
      </c>
      <c r="F56" s="585">
        <v>183</v>
      </c>
      <c r="G56" s="585">
        <v>83</v>
      </c>
      <c r="H56" s="585">
        <v>81</v>
      </c>
      <c r="I56" s="582">
        <v>0</v>
      </c>
      <c r="J56" s="584">
        <v>1</v>
      </c>
      <c r="K56" s="583">
        <f>SUM(G56:J56)</f>
        <v>165</v>
      </c>
      <c r="L56" s="582">
        <v>2</v>
      </c>
      <c r="M56" s="582">
        <v>8</v>
      </c>
      <c r="N56" s="581">
        <v>8</v>
      </c>
      <c r="O56" s="573"/>
    </row>
    <row r="57" spans="2:15" s="569" customFormat="1" ht="17.25" customHeight="1" thickBot="1">
      <c r="B57" s="580" t="s">
        <v>716</v>
      </c>
      <c r="C57" s="579"/>
      <c r="D57" s="578"/>
      <c r="E57" s="576">
        <v>1</v>
      </c>
      <c r="F57" s="577">
        <v>21</v>
      </c>
      <c r="G57" s="577">
        <v>0</v>
      </c>
      <c r="H57" s="577">
        <v>9</v>
      </c>
      <c r="I57" s="575">
        <v>4</v>
      </c>
      <c r="J57" s="576">
        <v>0</v>
      </c>
      <c r="K57" s="575">
        <f>SUM(G57:J57)</f>
        <v>13</v>
      </c>
      <c r="L57" s="575">
        <v>0</v>
      </c>
      <c r="M57" s="575">
        <v>7</v>
      </c>
      <c r="N57" s="574">
        <v>1</v>
      </c>
      <c r="O57" s="573"/>
    </row>
    <row r="58" spans="2:15" s="569" customFormat="1" ht="18" customHeight="1">
      <c r="B58" s="572" t="s">
        <v>715</v>
      </c>
      <c r="C58" s="572"/>
      <c r="D58" s="572"/>
      <c r="E58" s="572"/>
      <c r="F58" s="572"/>
      <c r="G58" s="572"/>
      <c r="H58" s="572"/>
      <c r="I58" s="572"/>
      <c r="J58" s="572"/>
      <c r="K58" s="572"/>
      <c r="L58" s="572"/>
      <c r="M58" s="572"/>
      <c r="N58" s="572"/>
    </row>
    <row r="59" spans="2:15" s="569" customFormat="1" ht="14.25">
      <c r="B59" s="568" t="s">
        <v>714</v>
      </c>
      <c r="D59" s="571"/>
      <c r="E59" s="570"/>
      <c r="F59" s="570"/>
      <c r="G59" s="570"/>
      <c r="H59" s="570"/>
      <c r="I59" s="404"/>
      <c r="J59" s="570"/>
      <c r="K59" s="404"/>
    </row>
    <row r="60" spans="2:15" s="566" customFormat="1" ht="18" customHeight="1">
      <c r="C60" s="568"/>
      <c r="E60" s="567"/>
      <c r="F60" s="567"/>
      <c r="G60" s="567"/>
      <c r="H60" s="567"/>
      <c r="I60" s="567"/>
      <c r="J60" s="567"/>
      <c r="K60" s="567"/>
      <c r="L60" s="567"/>
    </row>
    <row r="61" spans="2:15" s="566" customFormat="1" ht="24" customHeight="1"/>
    <row r="62" spans="2:15" s="566" customFormat="1" ht="24.75" customHeight="1"/>
    <row r="63" spans="2:15" s="566" customFormat="1" ht="24" customHeight="1"/>
    <row r="64" spans="2:15" s="566" customFormat="1" ht="24" customHeight="1"/>
    <row r="65" s="566" customFormat="1" ht="24" customHeight="1"/>
    <row r="66" s="566" customFormat="1" ht="24" customHeight="1"/>
    <row r="67" s="566" customFormat="1" ht="24" customHeight="1"/>
    <row r="68" s="566" customFormat="1" ht="24" customHeight="1"/>
    <row r="69" s="566" customFormat="1" ht="24" customHeight="1"/>
    <row r="70" s="566" customFormat="1" ht="24" customHeight="1"/>
    <row r="71" s="566" customFormat="1" ht="12" customHeight="1"/>
    <row r="72" s="566" customFormat="1" ht="12" customHeight="1"/>
    <row r="73" s="566" customFormat="1" ht="15.95" customHeight="1"/>
    <row r="74" s="566" customFormat="1" ht="15.95" customHeight="1"/>
    <row r="75" s="566" customFormat="1" ht="15.95" customHeight="1"/>
    <row r="76" s="566" customFormat="1" ht="15.95" customHeight="1"/>
    <row r="77" s="566" customFormat="1" ht="15.95" customHeight="1"/>
    <row r="78" s="566" customFormat="1" ht="15.95" customHeight="1"/>
    <row r="79" s="566" customFormat="1" ht="15.95" customHeight="1"/>
    <row r="80" s="566" customFormat="1" ht="15.95" customHeight="1"/>
    <row r="81" s="566" customFormat="1" ht="15.95" customHeight="1"/>
    <row r="82" s="566" customFormat="1" ht="15.95" customHeight="1"/>
    <row r="83" s="566" customFormat="1" ht="15.95" customHeight="1"/>
    <row r="84" s="566" customFormat="1" ht="15.95" customHeight="1"/>
    <row r="85" s="566" customFormat="1" ht="15.95" customHeight="1"/>
    <row r="88" s="566" customFormat="1" ht="24" customHeight="1"/>
    <row r="89" s="566" customFormat="1" ht="24" customHeight="1"/>
    <row r="90" s="566" customFormat="1" ht="24" customHeight="1"/>
    <row r="91" s="566" customFormat="1" ht="24" customHeight="1"/>
    <row r="92" s="566" customFormat="1" ht="24" customHeight="1"/>
    <row r="93" s="566" customFormat="1" ht="24" customHeight="1"/>
    <row r="94" s="566" customFormat="1" ht="24" customHeight="1"/>
    <row r="95" s="566" customFormat="1" ht="24" customHeight="1"/>
    <row r="96" s="566" customFormat="1" ht="24" customHeight="1"/>
    <row r="97" s="566" customFormat="1" ht="24" customHeight="1"/>
    <row r="109" s="566" customFormat="1" ht="24" customHeight="1"/>
    <row r="110" s="566" customFormat="1" ht="24" customHeight="1"/>
    <row r="111" s="566" customFormat="1" ht="24" customHeight="1"/>
    <row r="112" s="566" customFormat="1" ht="24" customHeight="1"/>
    <row r="113" s="566" customFormat="1" ht="24" customHeight="1"/>
    <row r="114" s="566" customFormat="1" ht="24" customHeight="1"/>
    <row r="115" s="566" customFormat="1" ht="24" customHeight="1"/>
    <row r="116" s="566" customFormat="1" ht="24" customHeight="1"/>
    <row r="117" s="566" customFormat="1" ht="24" customHeight="1"/>
    <row r="118" s="566" customFormat="1" ht="24" customHeight="1"/>
    <row r="119" s="566" customFormat="1" ht="11.25" customHeight="1"/>
  </sheetData>
  <mergeCells count="198">
    <mergeCell ref="B58:N58"/>
    <mergeCell ref="B35:D35"/>
    <mergeCell ref="F36:G36"/>
    <mergeCell ref="H36:I36"/>
    <mergeCell ref="F38:G38"/>
    <mergeCell ref="K23:L23"/>
    <mergeCell ref="M23:N23"/>
    <mergeCell ref="I23:J23"/>
    <mergeCell ref="G23:H23"/>
    <mergeCell ref="E23:F23"/>
    <mergeCell ref="C56:D56"/>
    <mergeCell ref="B53:B56"/>
    <mergeCell ref="M19:N19"/>
    <mergeCell ref="E19:F19"/>
    <mergeCell ref="G19:H19"/>
    <mergeCell ref="I19:J19"/>
    <mergeCell ref="K19:L19"/>
    <mergeCell ref="B33:D33"/>
    <mergeCell ref="B23:D23"/>
    <mergeCell ref="C38:D38"/>
    <mergeCell ref="K13:L13"/>
    <mergeCell ref="B13:D13"/>
    <mergeCell ref="B11:D11"/>
    <mergeCell ref="B12:D12"/>
    <mergeCell ref="B20:D20"/>
    <mergeCell ref="E20:F20"/>
    <mergeCell ref="G20:H20"/>
    <mergeCell ref="K20:L20"/>
    <mergeCell ref="I14:J14"/>
    <mergeCell ref="K18:L18"/>
    <mergeCell ref="C36:D36"/>
    <mergeCell ref="B36:B39"/>
    <mergeCell ref="B25:D25"/>
    <mergeCell ref="F35:G35"/>
    <mergeCell ref="B22:D22"/>
    <mergeCell ref="B26:D26"/>
    <mergeCell ref="E26:F26"/>
    <mergeCell ref="G26:H26"/>
    <mergeCell ref="H37:I37"/>
    <mergeCell ref="K9:L9"/>
    <mergeCell ref="K11:L11"/>
    <mergeCell ref="K12:L12"/>
    <mergeCell ref="G17:H17"/>
    <mergeCell ref="I17:J17"/>
    <mergeCell ref="K14:L14"/>
    <mergeCell ref="I15:J15"/>
    <mergeCell ref="G16:H16"/>
    <mergeCell ref="K15:L15"/>
    <mergeCell ref="G15:H15"/>
    <mergeCell ref="I7:J7"/>
    <mergeCell ref="E11:F11"/>
    <mergeCell ref="E3:F4"/>
    <mergeCell ref="B15:D15"/>
    <mergeCell ref="B14:D14"/>
    <mergeCell ref="B5:D5"/>
    <mergeCell ref="E13:F13"/>
    <mergeCell ref="E12:F12"/>
    <mergeCell ref="I12:J12"/>
    <mergeCell ref="G14:H14"/>
    <mergeCell ref="K3:L4"/>
    <mergeCell ref="I3:J4"/>
    <mergeCell ref="G3:H4"/>
    <mergeCell ref="E5:F5"/>
    <mergeCell ref="K10:L10"/>
    <mergeCell ref="K7:L7"/>
    <mergeCell ref="E7:F7"/>
    <mergeCell ref="K6:L6"/>
    <mergeCell ref="G5:H5"/>
    <mergeCell ref="I5:J5"/>
    <mergeCell ref="K5:L5"/>
    <mergeCell ref="B6:D6"/>
    <mergeCell ref="E6:F6"/>
    <mergeCell ref="G6:H6"/>
    <mergeCell ref="I6:J6"/>
    <mergeCell ref="M11:N11"/>
    <mergeCell ref="M10:N10"/>
    <mergeCell ref="I10:J10"/>
    <mergeCell ref="G10:H10"/>
    <mergeCell ref="E10:F10"/>
    <mergeCell ref="M12:N12"/>
    <mergeCell ref="M13:N13"/>
    <mergeCell ref="M3:N4"/>
    <mergeCell ref="M5:N5"/>
    <mergeCell ref="M6:N6"/>
    <mergeCell ref="G13:H13"/>
    <mergeCell ref="I13:J13"/>
    <mergeCell ref="G12:H12"/>
    <mergeCell ref="G11:H11"/>
    <mergeCell ref="I11:J11"/>
    <mergeCell ref="C54:D54"/>
    <mergeCell ref="C55:D55"/>
    <mergeCell ref="C53:D53"/>
    <mergeCell ref="E15:F15"/>
    <mergeCell ref="E14:F14"/>
    <mergeCell ref="B21:D21"/>
    <mergeCell ref="E21:F21"/>
    <mergeCell ref="B17:D17"/>
    <mergeCell ref="E17:F17"/>
    <mergeCell ref="B52:D52"/>
    <mergeCell ref="E46:E49"/>
    <mergeCell ref="J48:J49"/>
    <mergeCell ref="G48:H48"/>
    <mergeCell ref="I48:I49"/>
    <mergeCell ref="B50:D50"/>
    <mergeCell ref="B46:D49"/>
    <mergeCell ref="G46:L46"/>
    <mergeCell ref="F46:F49"/>
    <mergeCell ref="L47:L49"/>
    <mergeCell ref="M14:N14"/>
    <mergeCell ref="K16:L16"/>
    <mergeCell ref="M16:N16"/>
    <mergeCell ref="M15:N15"/>
    <mergeCell ref="B57:D57"/>
    <mergeCell ref="J37:K37"/>
    <mergeCell ref="J38:K38"/>
    <mergeCell ref="J39:K39"/>
    <mergeCell ref="J40:K40"/>
    <mergeCell ref="M46:N46"/>
    <mergeCell ref="B41:N41"/>
    <mergeCell ref="M17:N17"/>
    <mergeCell ref="B19:D19"/>
    <mergeCell ref="K17:L17"/>
    <mergeCell ref="B18:D18"/>
    <mergeCell ref="E18:F18"/>
    <mergeCell ref="G18:H18"/>
    <mergeCell ref="I18:J18"/>
    <mergeCell ref="H35:I35"/>
    <mergeCell ref="B34:D34"/>
    <mergeCell ref="F34:G34"/>
    <mergeCell ref="H34:I34"/>
    <mergeCell ref="N47:N49"/>
    <mergeCell ref="H39:I39"/>
    <mergeCell ref="H40:I40"/>
    <mergeCell ref="M47:M49"/>
    <mergeCell ref="G47:K47"/>
    <mergeCell ref="K48:K49"/>
    <mergeCell ref="F39:G39"/>
    <mergeCell ref="F40:G40"/>
    <mergeCell ref="G25:H25"/>
    <mergeCell ref="I25:J25"/>
    <mergeCell ref="C39:D39"/>
    <mergeCell ref="J32:K32"/>
    <mergeCell ref="J33:K33"/>
    <mergeCell ref="B32:D32"/>
    <mergeCell ref="F32:G32"/>
    <mergeCell ref="J35:K35"/>
    <mergeCell ref="C37:D37"/>
    <mergeCell ref="H33:I33"/>
    <mergeCell ref="K22:L22"/>
    <mergeCell ref="M22:N22"/>
    <mergeCell ref="M20:N20"/>
    <mergeCell ref="I21:J21"/>
    <mergeCell ref="F33:G33"/>
    <mergeCell ref="J36:K36"/>
    <mergeCell ref="H32:I32"/>
    <mergeCell ref="J34:K34"/>
    <mergeCell ref="K21:L21"/>
    <mergeCell ref="E22:F22"/>
    <mergeCell ref="E9:F9"/>
    <mergeCell ref="B9:D9"/>
    <mergeCell ref="G7:H7"/>
    <mergeCell ref="B51:D51"/>
    <mergeCell ref="G22:H22"/>
    <mergeCell ref="I22:J22"/>
    <mergeCell ref="B40:D40"/>
    <mergeCell ref="H38:I38"/>
    <mergeCell ref="F37:G37"/>
    <mergeCell ref="E25:F25"/>
    <mergeCell ref="M21:N21"/>
    <mergeCell ref="G21:H21"/>
    <mergeCell ref="M18:N18"/>
    <mergeCell ref="M7:N7"/>
    <mergeCell ref="B7:D7"/>
    <mergeCell ref="K8:L8"/>
    <mergeCell ref="B10:D10"/>
    <mergeCell ref="M9:N9"/>
    <mergeCell ref="I9:J9"/>
    <mergeCell ref="G9:H9"/>
    <mergeCell ref="B16:D16"/>
    <mergeCell ref="E16:F16"/>
    <mergeCell ref="I16:J16"/>
    <mergeCell ref="K25:L25"/>
    <mergeCell ref="M25:N25"/>
    <mergeCell ref="M8:N8"/>
    <mergeCell ref="I8:J8"/>
    <mergeCell ref="G8:H8"/>
    <mergeCell ref="K24:L24"/>
    <mergeCell ref="M24:N24"/>
    <mergeCell ref="I26:J26"/>
    <mergeCell ref="K26:L26"/>
    <mergeCell ref="M26:N26"/>
    <mergeCell ref="E8:F8"/>
    <mergeCell ref="I20:J20"/>
    <mergeCell ref="B24:D24"/>
    <mergeCell ref="E24:F24"/>
    <mergeCell ref="G24:H24"/>
    <mergeCell ref="I24:J24"/>
    <mergeCell ref="B8:D8"/>
  </mergeCells>
  <phoneticPr fontId="2"/>
  <pageMargins left="0.51181102362204722" right="0.51181102362204722" top="0.55118110236220474" bottom="0.39370078740157483" header="0.51181102362204722" footer="0.35433070866141736"/>
  <pageSetup paperSize="9" scale="76" firstPageNumber="168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M82" transitionEvaluation="1"/>
  <dimension ref="B1:AM87"/>
  <sheetViews>
    <sheetView showGridLines="0" view="pageBreakPreview" topLeftCell="M82" zoomScale="75" zoomScaleNormal="70" zoomScaleSheetLayoutView="75" workbookViewId="0">
      <selection activeCell="U40" sqref="U40"/>
    </sheetView>
  </sheetViews>
  <sheetFormatPr defaultColWidth="10.5" defaultRowHeight="14.25"/>
  <cols>
    <col min="1" max="1" width="4.875" style="34" customWidth="1"/>
    <col min="2" max="2" width="16.75" style="34" customWidth="1"/>
    <col min="3" max="3" width="8.375" style="34" customWidth="1"/>
    <col min="4" max="4" width="8.5" style="34" customWidth="1"/>
    <col min="5" max="5" width="8.75" style="34" bestFit="1" customWidth="1"/>
    <col min="6" max="7" width="8.5" style="34" customWidth="1"/>
    <col min="8" max="8" width="8" style="34" bestFit="1" customWidth="1"/>
    <col min="9" max="14" width="8.5" style="34" customWidth="1"/>
    <col min="15" max="15" width="9.25" style="34" customWidth="1"/>
    <col min="16" max="16" width="10.75" style="34" bestFit="1" customWidth="1"/>
    <col min="17" max="17" width="10.75" style="34" customWidth="1"/>
    <col min="18" max="18" width="10.75" style="34" bestFit="1" customWidth="1"/>
    <col min="19" max="19" width="8.875" style="34" customWidth="1"/>
    <col min="20" max="20" width="6.625" style="34" bestFit="1" customWidth="1"/>
    <col min="21" max="21" width="16.75" style="34" customWidth="1"/>
    <col min="22" max="22" width="7.625" style="34" bestFit="1" customWidth="1"/>
    <col min="23" max="23" width="8.625" style="34" bestFit="1" customWidth="1"/>
    <col min="24" max="24" width="9.25" style="34" bestFit="1" customWidth="1"/>
    <col min="25" max="25" width="8" style="34" bestFit="1" customWidth="1"/>
    <col min="26" max="26" width="8.75" style="34" bestFit="1" customWidth="1"/>
    <col min="27" max="27" width="8" style="34" bestFit="1" customWidth="1"/>
    <col min="28" max="33" width="8.625" style="34" bestFit="1" customWidth="1"/>
    <col min="34" max="34" width="9.25" style="34" bestFit="1" customWidth="1"/>
    <col min="35" max="35" width="8.625" style="34" bestFit="1" customWidth="1"/>
    <col min="36" max="36" width="6.125" style="34" customWidth="1"/>
    <col min="37" max="37" width="9.25" style="34" bestFit="1" customWidth="1"/>
    <col min="38" max="39" width="5.625" style="34" customWidth="1"/>
    <col min="40" max="40" width="2.125" style="34" customWidth="1"/>
    <col min="41" max="16384" width="10.5" style="34"/>
  </cols>
  <sheetData>
    <row r="1" spans="2:35" ht="17.25">
      <c r="B1" s="166" t="s">
        <v>267</v>
      </c>
      <c r="C1" s="99"/>
      <c r="D1" s="99"/>
      <c r="E1" s="99"/>
      <c r="F1" s="99"/>
      <c r="G1" s="99"/>
      <c r="H1" s="99"/>
      <c r="I1" s="99"/>
      <c r="J1" s="99"/>
      <c r="K1" s="99"/>
      <c r="M1" s="99"/>
      <c r="N1" s="99"/>
      <c r="O1" s="99"/>
      <c r="P1" s="99"/>
      <c r="U1" s="100" t="s">
        <v>266</v>
      </c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</row>
    <row r="2" spans="2:35" ht="11.25" customHeight="1" thickBot="1">
      <c r="C2" s="99"/>
      <c r="D2" s="99"/>
      <c r="E2" s="99"/>
      <c r="F2" s="99"/>
      <c r="G2" s="99"/>
      <c r="H2" s="99"/>
      <c r="I2" s="99"/>
      <c r="J2" s="99"/>
      <c r="K2" s="99"/>
      <c r="M2" s="99"/>
      <c r="N2" s="99"/>
      <c r="O2" s="99"/>
      <c r="P2" s="99"/>
      <c r="U2" s="3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</row>
    <row r="3" spans="2:35" ht="15.95" customHeight="1">
      <c r="B3" s="88"/>
      <c r="C3" s="147"/>
      <c r="D3" s="86" t="s">
        <v>141</v>
      </c>
      <c r="E3" s="82"/>
      <c r="F3" s="82"/>
      <c r="G3" s="82"/>
      <c r="H3" s="82"/>
      <c r="I3" s="82"/>
      <c r="J3" s="150" t="s">
        <v>205</v>
      </c>
      <c r="K3" s="149"/>
      <c r="L3" s="149"/>
      <c r="M3" s="148" t="s">
        <v>139</v>
      </c>
      <c r="N3" s="82"/>
      <c r="O3" s="82"/>
      <c r="P3" s="147" t="s">
        <v>265</v>
      </c>
      <c r="Q3" s="82"/>
      <c r="R3" s="82"/>
      <c r="S3" s="81"/>
      <c r="U3" s="88"/>
      <c r="V3" s="147"/>
      <c r="W3" s="86" t="s">
        <v>235</v>
      </c>
      <c r="X3" s="82"/>
      <c r="Y3" s="82"/>
      <c r="Z3" s="82"/>
      <c r="AA3" s="147" t="s">
        <v>235</v>
      </c>
      <c r="AB3" s="82"/>
      <c r="AC3" s="82"/>
      <c r="AD3" s="82"/>
      <c r="AE3" s="82"/>
      <c r="AF3" s="82"/>
      <c r="AG3" s="147" t="s">
        <v>265</v>
      </c>
      <c r="AH3" s="82"/>
      <c r="AI3" s="81"/>
    </row>
    <row r="4" spans="2:35" ht="15.95" customHeight="1">
      <c r="B4" s="67"/>
      <c r="C4" s="79"/>
      <c r="D4" s="66" t="s">
        <v>126</v>
      </c>
      <c r="E4" s="65" t="s">
        <v>264</v>
      </c>
      <c r="F4" s="65" t="s">
        <v>137</v>
      </c>
      <c r="G4" s="65" t="s">
        <v>136</v>
      </c>
      <c r="H4" s="65" t="s">
        <v>135</v>
      </c>
      <c r="I4" s="65" t="s">
        <v>134</v>
      </c>
      <c r="J4" s="65" t="s">
        <v>133</v>
      </c>
      <c r="K4" s="65" t="s">
        <v>205</v>
      </c>
      <c r="L4" s="65" t="s">
        <v>205</v>
      </c>
      <c r="M4" s="137" t="s">
        <v>166</v>
      </c>
      <c r="N4" s="63" t="s">
        <v>165</v>
      </c>
      <c r="O4" s="65" t="s">
        <v>129</v>
      </c>
      <c r="P4" s="79" t="s">
        <v>185</v>
      </c>
      <c r="Q4" s="65" t="s">
        <v>128</v>
      </c>
      <c r="R4" s="65" t="s">
        <v>203</v>
      </c>
      <c r="S4" s="144"/>
      <c r="U4" s="67"/>
      <c r="V4" s="79"/>
      <c r="W4" s="66" t="s">
        <v>141</v>
      </c>
      <c r="X4" s="137" t="s">
        <v>263</v>
      </c>
      <c r="Y4" s="137" t="s">
        <v>262</v>
      </c>
      <c r="Z4" s="137" t="s">
        <v>261</v>
      </c>
      <c r="AA4" s="79" t="s">
        <v>141</v>
      </c>
      <c r="AB4" s="137" t="s">
        <v>260</v>
      </c>
      <c r="AC4" s="137" t="s">
        <v>129</v>
      </c>
      <c r="AD4" s="137" t="s">
        <v>259</v>
      </c>
      <c r="AE4" s="137" t="s">
        <v>258</v>
      </c>
      <c r="AF4" s="137" t="s">
        <v>128</v>
      </c>
      <c r="AG4" s="79"/>
      <c r="AH4" s="137" t="s">
        <v>128</v>
      </c>
      <c r="AI4" s="141" t="s">
        <v>203</v>
      </c>
    </row>
    <row r="5" spans="2:35" ht="15.95" customHeight="1">
      <c r="B5" s="67"/>
      <c r="C5" s="79" t="s">
        <v>229</v>
      </c>
      <c r="D5" s="66" t="s">
        <v>113</v>
      </c>
      <c r="E5" s="65"/>
      <c r="F5" s="65"/>
      <c r="G5" s="65" t="s">
        <v>125</v>
      </c>
      <c r="H5" s="65"/>
      <c r="I5" s="65" t="s">
        <v>124</v>
      </c>
      <c r="J5" s="65" t="s">
        <v>257</v>
      </c>
      <c r="K5" s="65"/>
      <c r="L5" s="65"/>
      <c r="M5" s="137" t="s">
        <v>192</v>
      </c>
      <c r="N5" s="63" t="s">
        <v>163</v>
      </c>
      <c r="O5" s="65" t="s">
        <v>121</v>
      </c>
      <c r="P5" s="79"/>
      <c r="Q5" s="65"/>
      <c r="R5" s="65"/>
      <c r="S5" s="132"/>
      <c r="U5" s="67"/>
      <c r="V5" s="79" t="s">
        <v>256</v>
      </c>
      <c r="W5" s="66" t="s">
        <v>126</v>
      </c>
      <c r="X5" s="137"/>
      <c r="Y5" s="137"/>
      <c r="Z5" s="137"/>
      <c r="AA5" s="79" t="s">
        <v>227</v>
      </c>
      <c r="AB5" s="137" t="s">
        <v>255</v>
      </c>
      <c r="AC5" s="137" t="s">
        <v>121</v>
      </c>
      <c r="AD5" s="137" t="s">
        <v>254</v>
      </c>
      <c r="AE5" s="137" t="s">
        <v>253</v>
      </c>
      <c r="AF5" s="137"/>
      <c r="AG5" s="79"/>
      <c r="AH5" s="137"/>
      <c r="AI5" s="141"/>
    </row>
    <row r="6" spans="2:35" ht="15.95" customHeight="1">
      <c r="B6" s="67"/>
      <c r="C6" s="79"/>
      <c r="D6" s="66"/>
      <c r="E6" s="65"/>
      <c r="F6" s="65"/>
      <c r="G6" s="65" t="s">
        <v>120</v>
      </c>
      <c r="H6" s="65" t="s">
        <v>119</v>
      </c>
      <c r="I6" s="65" t="s">
        <v>118</v>
      </c>
      <c r="J6" s="65"/>
      <c r="K6" s="65" t="s">
        <v>133</v>
      </c>
      <c r="L6" s="65" t="s">
        <v>186</v>
      </c>
      <c r="M6" s="137" t="s">
        <v>162</v>
      </c>
      <c r="N6" s="63" t="s">
        <v>161</v>
      </c>
      <c r="O6" s="65" t="s">
        <v>116</v>
      </c>
      <c r="P6" s="79"/>
      <c r="Q6" s="65" t="s">
        <v>115</v>
      </c>
      <c r="R6" s="65" t="s">
        <v>185</v>
      </c>
      <c r="S6" s="132" t="s">
        <v>184</v>
      </c>
      <c r="U6" s="67"/>
      <c r="V6" s="79"/>
      <c r="W6" s="66" t="s">
        <v>113</v>
      </c>
      <c r="X6" s="137"/>
      <c r="Y6" s="137"/>
      <c r="Z6" s="137" t="s">
        <v>137</v>
      </c>
      <c r="AA6" s="79" t="s">
        <v>214</v>
      </c>
      <c r="AB6" s="137" t="s">
        <v>212</v>
      </c>
      <c r="AC6" s="137" t="s">
        <v>116</v>
      </c>
      <c r="AD6" s="137" t="s">
        <v>252</v>
      </c>
      <c r="AE6" s="137" t="s">
        <v>251</v>
      </c>
      <c r="AF6" s="137" t="s">
        <v>250</v>
      </c>
      <c r="AG6" s="79"/>
      <c r="AH6" s="137" t="s">
        <v>115</v>
      </c>
      <c r="AI6" s="141"/>
    </row>
    <row r="7" spans="2:35" ht="15.95" customHeight="1">
      <c r="B7" s="67"/>
      <c r="C7" s="79"/>
      <c r="D7" s="66"/>
      <c r="E7" s="65"/>
      <c r="F7" s="65"/>
      <c r="G7" s="65" t="s">
        <v>112</v>
      </c>
      <c r="H7" s="65"/>
      <c r="I7" s="65" t="s">
        <v>111</v>
      </c>
      <c r="J7" s="65"/>
      <c r="K7" s="65"/>
      <c r="L7" s="65"/>
      <c r="M7" s="135" t="s">
        <v>182</v>
      </c>
      <c r="N7" s="63" t="s">
        <v>159</v>
      </c>
      <c r="O7" s="65" t="s">
        <v>109</v>
      </c>
      <c r="P7" s="79"/>
      <c r="Q7" s="65"/>
      <c r="R7" s="65"/>
      <c r="S7" s="132"/>
      <c r="U7" s="67"/>
      <c r="V7" s="79"/>
      <c r="W7" s="66"/>
      <c r="X7" s="137"/>
      <c r="Y7" s="137"/>
      <c r="Z7" s="137"/>
      <c r="AA7" s="79" t="s">
        <v>201</v>
      </c>
      <c r="AB7" s="137" t="s">
        <v>249</v>
      </c>
      <c r="AC7" s="137" t="s">
        <v>109</v>
      </c>
      <c r="AD7" s="137" t="s">
        <v>248</v>
      </c>
      <c r="AE7" s="137" t="s">
        <v>247</v>
      </c>
      <c r="AF7" s="137"/>
      <c r="AG7" s="79" t="s">
        <v>246</v>
      </c>
      <c r="AH7" s="137"/>
      <c r="AI7" s="141"/>
    </row>
    <row r="8" spans="2:35" ht="15.95" customHeight="1">
      <c r="B8" s="75"/>
      <c r="C8" s="126"/>
      <c r="D8" s="73"/>
      <c r="E8" s="72" t="s">
        <v>180</v>
      </c>
      <c r="F8" s="72" t="s">
        <v>107</v>
      </c>
      <c r="G8" s="72" t="s">
        <v>106</v>
      </c>
      <c r="H8" s="72" t="s">
        <v>105</v>
      </c>
      <c r="I8" s="72"/>
      <c r="J8" s="72"/>
      <c r="K8" s="130" t="s">
        <v>179</v>
      </c>
      <c r="L8" s="72" t="s">
        <v>178</v>
      </c>
      <c r="M8" s="129"/>
      <c r="N8" s="165" t="s">
        <v>245</v>
      </c>
      <c r="O8" s="72"/>
      <c r="P8" s="126"/>
      <c r="Q8" s="72" t="s">
        <v>104</v>
      </c>
      <c r="R8" s="72"/>
      <c r="S8" s="125"/>
      <c r="U8" s="75"/>
      <c r="V8" s="126"/>
      <c r="W8" s="73"/>
      <c r="X8" s="129" t="s">
        <v>107</v>
      </c>
      <c r="Y8" s="129" t="s">
        <v>105</v>
      </c>
      <c r="Z8" s="129" t="s">
        <v>111</v>
      </c>
      <c r="AA8" s="126"/>
      <c r="AB8" s="129" t="s">
        <v>244</v>
      </c>
      <c r="AC8" s="129"/>
      <c r="AD8" s="129" t="s">
        <v>243</v>
      </c>
      <c r="AE8" s="129" t="s">
        <v>109</v>
      </c>
      <c r="AF8" s="129" t="s">
        <v>109</v>
      </c>
      <c r="AG8" s="126"/>
      <c r="AH8" s="129" t="s">
        <v>104</v>
      </c>
      <c r="AI8" s="138" t="s">
        <v>187</v>
      </c>
    </row>
    <row r="9" spans="2:35" ht="15.95" customHeight="1">
      <c r="B9" s="95" t="s">
        <v>157</v>
      </c>
      <c r="C9" s="52">
        <f>D9+J9+M9+P9</f>
        <v>2009</v>
      </c>
      <c r="D9" s="58">
        <f>SUM(E9:I9)</f>
        <v>1749</v>
      </c>
      <c r="E9" s="52">
        <v>64</v>
      </c>
      <c r="F9" s="52">
        <v>851</v>
      </c>
      <c r="G9" s="52">
        <v>412</v>
      </c>
      <c r="H9" s="52">
        <v>172</v>
      </c>
      <c r="I9" s="52">
        <v>250</v>
      </c>
      <c r="J9" s="93" t="s">
        <v>238</v>
      </c>
      <c r="K9" s="93" t="s">
        <v>238</v>
      </c>
      <c r="L9" s="93" t="s">
        <v>238</v>
      </c>
      <c r="M9" s="52">
        <f>SUM(N9:O9)</f>
        <v>200</v>
      </c>
      <c r="N9" s="52">
        <v>134</v>
      </c>
      <c r="O9" s="55">
        <v>66</v>
      </c>
      <c r="P9" s="52">
        <f>SUM(Q9:S9)</f>
        <v>60</v>
      </c>
      <c r="Q9" s="52">
        <v>16</v>
      </c>
      <c r="R9" s="55">
        <v>44</v>
      </c>
      <c r="S9" s="123" t="s">
        <v>237</v>
      </c>
      <c r="U9" s="95" t="s">
        <v>157</v>
      </c>
      <c r="V9" s="52">
        <f>W9+AA9+AG9</f>
        <v>680</v>
      </c>
      <c r="W9" s="58">
        <f>SUM(X9:Z9)</f>
        <v>453</v>
      </c>
      <c r="X9" s="52">
        <v>240</v>
      </c>
      <c r="Y9" s="52">
        <v>93</v>
      </c>
      <c r="Z9" s="52">
        <v>120</v>
      </c>
      <c r="AA9" s="52">
        <f>SUM(AB9:AF9)</f>
        <v>123</v>
      </c>
      <c r="AB9" s="93" t="s">
        <v>239</v>
      </c>
      <c r="AC9" s="52">
        <v>52</v>
      </c>
      <c r="AD9" s="52">
        <v>56</v>
      </c>
      <c r="AE9" s="55">
        <v>8</v>
      </c>
      <c r="AF9" s="52">
        <v>7</v>
      </c>
      <c r="AG9" s="52">
        <v>104</v>
      </c>
      <c r="AH9" s="93" t="s">
        <v>238</v>
      </c>
      <c r="AI9" s="117" t="s">
        <v>238</v>
      </c>
    </row>
    <row r="10" spans="2:35" ht="15.95" customHeight="1">
      <c r="B10" s="95" t="s">
        <v>156</v>
      </c>
      <c r="C10" s="52">
        <f>D10+J10+M10+P10</f>
        <v>2048</v>
      </c>
      <c r="D10" s="58">
        <f>SUM(E10:I10)</f>
        <v>1899</v>
      </c>
      <c r="E10" s="52">
        <v>87</v>
      </c>
      <c r="F10" s="52">
        <v>883</v>
      </c>
      <c r="G10" s="52">
        <v>503</v>
      </c>
      <c r="H10" s="52">
        <v>149</v>
      </c>
      <c r="I10" s="52">
        <v>277</v>
      </c>
      <c r="J10" s="93" t="s">
        <v>238</v>
      </c>
      <c r="K10" s="93" t="s">
        <v>238</v>
      </c>
      <c r="L10" s="93" t="s">
        <v>238</v>
      </c>
      <c r="M10" s="52">
        <f>SUM(N10:O10)</f>
        <v>91</v>
      </c>
      <c r="N10" s="52">
        <v>45</v>
      </c>
      <c r="O10" s="55">
        <v>46</v>
      </c>
      <c r="P10" s="52">
        <f>SUM(Q10:R10)</f>
        <v>58</v>
      </c>
      <c r="Q10" s="52">
        <v>16</v>
      </c>
      <c r="R10" s="55">
        <v>42</v>
      </c>
      <c r="S10" s="123" t="s">
        <v>142</v>
      </c>
      <c r="U10" s="95" t="s">
        <v>156</v>
      </c>
      <c r="V10" s="52">
        <f>W10+AA10+AG10</f>
        <v>741</v>
      </c>
      <c r="W10" s="58">
        <f>SUM(X10:Z10)</f>
        <v>509</v>
      </c>
      <c r="X10" s="52">
        <v>265</v>
      </c>
      <c r="Y10" s="52">
        <v>87</v>
      </c>
      <c r="Z10" s="52">
        <v>157</v>
      </c>
      <c r="AA10" s="52">
        <f>SUM(AB10:AF10)</f>
        <v>129</v>
      </c>
      <c r="AB10" s="52">
        <v>7</v>
      </c>
      <c r="AC10" s="52">
        <v>47</v>
      </c>
      <c r="AD10" s="52">
        <v>58</v>
      </c>
      <c r="AE10" s="55">
        <v>8</v>
      </c>
      <c r="AF10" s="52">
        <v>9</v>
      </c>
      <c r="AG10" s="52">
        <v>103</v>
      </c>
      <c r="AH10" s="93" t="s">
        <v>238</v>
      </c>
      <c r="AI10" s="117" t="s">
        <v>238</v>
      </c>
    </row>
    <row r="11" spans="2:35" ht="15.95" customHeight="1">
      <c r="B11" s="95" t="s">
        <v>155</v>
      </c>
      <c r="C11" s="52">
        <f>D11+J11+M11+P11</f>
        <v>2183</v>
      </c>
      <c r="D11" s="58">
        <f>SUM(E11:I11)</f>
        <v>2045</v>
      </c>
      <c r="E11" s="52">
        <v>58</v>
      </c>
      <c r="F11" s="52">
        <v>921</v>
      </c>
      <c r="G11" s="52">
        <v>596</v>
      </c>
      <c r="H11" s="52">
        <v>141</v>
      </c>
      <c r="I11" s="52">
        <v>329</v>
      </c>
      <c r="J11" s="93" t="s">
        <v>238</v>
      </c>
      <c r="K11" s="93" t="s">
        <v>238</v>
      </c>
      <c r="L11" s="93" t="s">
        <v>238</v>
      </c>
      <c r="M11" s="52">
        <f>SUM(N11:O11)</f>
        <v>103</v>
      </c>
      <c r="N11" s="52">
        <v>63</v>
      </c>
      <c r="O11" s="55">
        <v>40</v>
      </c>
      <c r="P11" s="52">
        <f>SUM(Q11:R11)</f>
        <v>35</v>
      </c>
      <c r="Q11" s="52">
        <v>13</v>
      </c>
      <c r="R11" s="55">
        <v>22</v>
      </c>
      <c r="S11" s="123" t="s">
        <v>142</v>
      </c>
      <c r="U11" s="95" t="s">
        <v>242</v>
      </c>
      <c r="V11" s="52">
        <f>W11+AA11+AG11</f>
        <v>797</v>
      </c>
      <c r="W11" s="58">
        <f>SUM(X11:Z11)</f>
        <v>512</v>
      </c>
      <c r="X11" s="52">
        <v>206</v>
      </c>
      <c r="Y11" s="52">
        <v>124</v>
      </c>
      <c r="Z11" s="52">
        <v>182</v>
      </c>
      <c r="AA11" s="52">
        <f>SUM(AB11:AF11)</f>
        <v>136</v>
      </c>
      <c r="AB11" s="52">
        <v>12</v>
      </c>
      <c r="AC11" s="52">
        <v>34</v>
      </c>
      <c r="AD11" s="52">
        <v>75</v>
      </c>
      <c r="AE11" s="55">
        <v>8</v>
      </c>
      <c r="AF11" s="52">
        <v>7</v>
      </c>
      <c r="AG11" s="52">
        <v>149</v>
      </c>
      <c r="AH11" s="93" t="s">
        <v>238</v>
      </c>
      <c r="AI11" s="117" t="s">
        <v>238</v>
      </c>
    </row>
    <row r="12" spans="2:35" ht="15.95" customHeight="1">
      <c r="B12" s="95" t="s">
        <v>154</v>
      </c>
      <c r="C12" s="52">
        <f>D12+J12+M12+P12</f>
        <v>2471</v>
      </c>
      <c r="D12" s="58">
        <f>SUM(E12:I12)</f>
        <v>2355</v>
      </c>
      <c r="E12" s="52">
        <v>92</v>
      </c>
      <c r="F12" s="52">
        <v>1005</v>
      </c>
      <c r="G12" s="52">
        <v>735</v>
      </c>
      <c r="H12" s="52">
        <v>105</v>
      </c>
      <c r="I12" s="52">
        <v>418</v>
      </c>
      <c r="J12" s="93" t="s">
        <v>238</v>
      </c>
      <c r="K12" s="93" t="s">
        <v>238</v>
      </c>
      <c r="L12" s="93" t="s">
        <v>238</v>
      </c>
      <c r="M12" s="52">
        <f>SUM(N12:O12)</f>
        <v>94</v>
      </c>
      <c r="N12" s="52">
        <v>65</v>
      </c>
      <c r="O12" s="55">
        <v>29</v>
      </c>
      <c r="P12" s="52">
        <f>SUM(Q12:R12)</f>
        <v>22</v>
      </c>
      <c r="Q12" s="52">
        <v>9</v>
      </c>
      <c r="R12" s="55">
        <v>13</v>
      </c>
      <c r="S12" s="123" t="s">
        <v>142</v>
      </c>
      <c r="U12" s="95" t="s">
        <v>154</v>
      </c>
      <c r="V12" s="52">
        <f>W12+AA12+AG12</f>
        <v>973</v>
      </c>
      <c r="W12" s="58">
        <f>SUM(X12:Z12)</f>
        <v>610</v>
      </c>
      <c r="X12" s="52">
        <v>197</v>
      </c>
      <c r="Y12" s="52">
        <v>161</v>
      </c>
      <c r="Z12" s="52">
        <v>252</v>
      </c>
      <c r="AA12" s="52">
        <f>SUM(AB12:AF12)</f>
        <v>179</v>
      </c>
      <c r="AB12" s="52">
        <v>23</v>
      </c>
      <c r="AC12" s="52">
        <v>32</v>
      </c>
      <c r="AD12" s="52">
        <v>106</v>
      </c>
      <c r="AE12" s="55">
        <v>8</v>
      </c>
      <c r="AF12" s="52">
        <v>10</v>
      </c>
      <c r="AG12" s="52">
        <v>184</v>
      </c>
      <c r="AH12" s="93" t="s">
        <v>238</v>
      </c>
      <c r="AI12" s="117" t="s">
        <v>238</v>
      </c>
    </row>
    <row r="13" spans="2:35" ht="15.95" customHeight="1">
      <c r="B13" s="95" t="s">
        <v>153</v>
      </c>
      <c r="C13" s="52">
        <f>D13+J13+M13+P13</f>
        <v>2755</v>
      </c>
      <c r="D13" s="58">
        <f>SUM(E13:I13)</f>
        <v>2640</v>
      </c>
      <c r="E13" s="52">
        <v>69</v>
      </c>
      <c r="F13" s="52">
        <v>1016</v>
      </c>
      <c r="G13" s="52">
        <v>846</v>
      </c>
      <c r="H13" s="52">
        <v>115</v>
      </c>
      <c r="I13" s="52">
        <v>594</v>
      </c>
      <c r="J13" s="93" t="s">
        <v>238</v>
      </c>
      <c r="K13" s="93" t="s">
        <v>238</v>
      </c>
      <c r="L13" s="93" t="s">
        <v>238</v>
      </c>
      <c r="M13" s="52">
        <f>SUM(N13:O13)</f>
        <v>101</v>
      </c>
      <c r="N13" s="52">
        <v>72</v>
      </c>
      <c r="O13" s="55">
        <v>29</v>
      </c>
      <c r="P13" s="52">
        <f>SUM(Q13:R13)</f>
        <v>14</v>
      </c>
      <c r="Q13" s="52">
        <v>5</v>
      </c>
      <c r="R13" s="55">
        <v>9</v>
      </c>
      <c r="S13" s="123" t="s">
        <v>237</v>
      </c>
      <c r="U13" s="95" t="s">
        <v>241</v>
      </c>
      <c r="V13" s="52">
        <f>W13+AA13+AG13</f>
        <v>1201</v>
      </c>
      <c r="W13" s="58">
        <f>SUM(X13:Z13)</f>
        <v>752</v>
      </c>
      <c r="X13" s="52">
        <v>209</v>
      </c>
      <c r="Y13" s="52">
        <v>182</v>
      </c>
      <c r="Z13" s="52">
        <f>348+13</f>
        <v>361</v>
      </c>
      <c r="AA13" s="52">
        <f>SUM(AB13:AF13)</f>
        <v>250</v>
      </c>
      <c r="AB13" s="52">
        <v>52</v>
      </c>
      <c r="AC13" s="52">
        <v>29</v>
      </c>
      <c r="AD13" s="52">
        <f>40+70+42</f>
        <v>152</v>
      </c>
      <c r="AE13" s="55">
        <v>4</v>
      </c>
      <c r="AF13" s="52">
        <v>13</v>
      </c>
      <c r="AG13" s="52">
        <f>SUM(AH13:AI13)</f>
        <v>199</v>
      </c>
      <c r="AH13" s="52">
        <v>34</v>
      </c>
      <c r="AI13" s="54">
        <v>165</v>
      </c>
    </row>
    <row r="14" spans="2:35" ht="15.95" customHeight="1">
      <c r="B14" s="95" t="s">
        <v>152</v>
      </c>
      <c r="C14" s="52">
        <f>D14+J14+M14+P14</f>
        <v>3217</v>
      </c>
      <c r="D14" s="58">
        <f>SUM(E14:I14)</f>
        <v>3063</v>
      </c>
      <c r="E14" s="52">
        <v>99</v>
      </c>
      <c r="F14" s="52">
        <v>1064</v>
      </c>
      <c r="G14" s="52">
        <v>1125</v>
      </c>
      <c r="H14" s="52">
        <v>115</v>
      </c>
      <c r="I14" s="52">
        <v>660</v>
      </c>
      <c r="J14" s="93" t="s">
        <v>238</v>
      </c>
      <c r="K14" s="93" t="s">
        <v>238</v>
      </c>
      <c r="L14" s="93" t="s">
        <v>238</v>
      </c>
      <c r="M14" s="52">
        <f>SUM(N14:O14)</f>
        <v>143</v>
      </c>
      <c r="N14" s="52">
        <v>117</v>
      </c>
      <c r="O14" s="55">
        <v>26</v>
      </c>
      <c r="P14" s="52">
        <f>SUM(Q14:R14)</f>
        <v>11</v>
      </c>
      <c r="Q14" s="52">
        <v>5</v>
      </c>
      <c r="R14" s="55">
        <v>6</v>
      </c>
      <c r="S14" s="123" t="s">
        <v>142</v>
      </c>
      <c r="U14" s="95" t="s">
        <v>152</v>
      </c>
      <c r="V14" s="52">
        <f>W14+AA14+AG14</f>
        <v>1526</v>
      </c>
      <c r="W14" s="58">
        <f>SUM(X14:Z14)</f>
        <v>987</v>
      </c>
      <c r="X14" s="52">
        <v>262</v>
      </c>
      <c r="Y14" s="52">
        <v>245</v>
      </c>
      <c r="Z14" s="52">
        <f>469+11</f>
        <v>480</v>
      </c>
      <c r="AA14" s="52">
        <f>SUM(AB14:AF14)</f>
        <v>300</v>
      </c>
      <c r="AB14" s="52">
        <v>75</v>
      </c>
      <c r="AC14" s="52">
        <v>32</v>
      </c>
      <c r="AD14" s="52">
        <f>38+79+64</f>
        <v>181</v>
      </c>
      <c r="AE14" s="55">
        <v>1</v>
      </c>
      <c r="AF14" s="52">
        <v>11</v>
      </c>
      <c r="AG14" s="52">
        <f>SUM(AH14:AI14)</f>
        <v>239</v>
      </c>
      <c r="AH14" s="52">
        <v>35</v>
      </c>
      <c r="AI14" s="54">
        <v>204</v>
      </c>
    </row>
    <row r="15" spans="2:35" ht="15.95" customHeight="1">
      <c r="B15" s="95" t="s">
        <v>240</v>
      </c>
      <c r="C15" s="52">
        <f>D15+J15+M15+P15</f>
        <v>3579</v>
      </c>
      <c r="D15" s="58">
        <f>SUM(E15:I15)</f>
        <v>3455</v>
      </c>
      <c r="E15" s="52">
        <v>84</v>
      </c>
      <c r="F15" s="52">
        <v>1078</v>
      </c>
      <c r="G15" s="52">
        <v>1371</v>
      </c>
      <c r="H15" s="52">
        <v>140</v>
      </c>
      <c r="I15" s="52">
        <v>782</v>
      </c>
      <c r="J15" s="93" t="s">
        <v>238</v>
      </c>
      <c r="K15" s="93" t="s">
        <v>238</v>
      </c>
      <c r="L15" s="93" t="s">
        <v>238</v>
      </c>
      <c r="M15" s="52">
        <f>SUM(N15:O15)</f>
        <v>110</v>
      </c>
      <c r="N15" s="52">
        <v>83</v>
      </c>
      <c r="O15" s="55">
        <v>27</v>
      </c>
      <c r="P15" s="52">
        <f>SUM(Q15:R15)</f>
        <v>14</v>
      </c>
      <c r="Q15" s="52">
        <v>1</v>
      </c>
      <c r="R15" s="55">
        <v>13</v>
      </c>
      <c r="S15" s="123" t="s">
        <v>142</v>
      </c>
      <c r="U15" s="95" t="s">
        <v>151</v>
      </c>
      <c r="V15" s="52">
        <f>W15+AA15+AG15</f>
        <v>1783</v>
      </c>
      <c r="W15" s="58">
        <f>SUM(X15:Z15)</f>
        <v>1160</v>
      </c>
      <c r="X15" s="52">
        <v>240</v>
      </c>
      <c r="Y15" s="52">
        <v>332</v>
      </c>
      <c r="Z15" s="52">
        <f>583+5</f>
        <v>588</v>
      </c>
      <c r="AA15" s="52">
        <f>SUM(AB15:AF15)</f>
        <v>335</v>
      </c>
      <c r="AB15" s="52">
        <v>66</v>
      </c>
      <c r="AC15" s="52">
        <v>35</v>
      </c>
      <c r="AD15" s="52">
        <f>78+80+69</f>
        <v>227</v>
      </c>
      <c r="AE15" s="93" t="s">
        <v>239</v>
      </c>
      <c r="AF15" s="52">
        <v>7</v>
      </c>
      <c r="AG15" s="52">
        <f>SUM(AH15:AI15)</f>
        <v>288</v>
      </c>
      <c r="AH15" s="52">
        <v>37</v>
      </c>
      <c r="AI15" s="54">
        <v>251</v>
      </c>
    </row>
    <row r="16" spans="2:35" ht="15.95" customHeight="1">
      <c r="B16" s="95" t="s">
        <v>150</v>
      </c>
      <c r="C16" s="52">
        <f>D16+J16+M16+P16</f>
        <v>3701</v>
      </c>
      <c r="D16" s="58">
        <f>SUM(E16:I16)</f>
        <v>3563</v>
      </c>
      <c r="E16" s="52">
        <v>82</v>
      </c>
      <c r="F16" s="52">
        <v>1062</v>
      </c>
      <c r="G16" s="52">
        <v>1488</v>
      </c>
      <c r="H16" s="52">
        <v>155</v>
      </c>
      <c r="I16" s="52">
        <v>776</v>
      </c>
      <c r="J16" s="93" t="s">
        <v>238</v>
      </c>
      <c r="K16" s="93" t="s">
        <v>238</v>
      </c>
      <c r="L16" s="93" t="s">
        <v>238</v>
      </c>
      <c r="M16" s="52">
        <f>SUM(N16:O16)</f>
        <v>123</v>
      </c>
      <c r="N16" s="52">
        <v>95</v>
      </c>
      <c r="O16" s="55">
        <v>28</v>
      </c>
      <c r="P16" s="52">
        <f>SUM(Q16:R16)</f>
        <v>15</v>
      </c>
      <c r="Q16" s="52">
        <v>4</v>
      </c>
      <c r="R16" s="55">
        <v>11</v>
      </c>
      <c r="S16" s="123" t="s">
        <v>142</v>
      </c>
      <c r="U16" s="95" t="s">
        <v>150</v>
      </c>
      <c r="V16" s="52">
        <f>W16+AA16+AG16</f>
        <v>1930</v>
      </c>
      <c r="W16" s="58">
        <f>SUM(X16:Z16)</f>
        <v>1199</v>
      </c>
      <c r="X16" s="52">
        <v>252</v>
      </c>
      <c r="Y16" s="52">
        <v>324</v>
      </c>
      <c r="Z16" s="52">
        <f>616+7</f>
        <v>623</v>
      </c>
      <c r="AA16" s="52">
        <f>SUM(AB16:AF16)</f>
        <v>375</v>
      </c>
      <c r="AB16" s="52">
        <v>77</v>
      </c>
      <c r="AC16" s="52">
        <v>34</v>
      </c>
      <c r="AD16" s="52">
        <f>88+96+68</f>
        <v>252</v>
      </c>
      <c r="AE16" s="55">
        <v>1</v>
      </c>
      <c r="AF16" s="52">
        <v>11</v>
      </c>
      <c r="AG16" s="52">
        <f>SUM(AH16:AI16)</f>
        <v>356</v>
      </c>
      <c r="AH16" s="52">
        <v>53</v>
      </c>
      <c r="AI16" s="54">
        <v>303</v>
      </c>
    </row>
    <row r="17" spans="2:39" ht="15.95" customHeight="1">
      <c r="B17" s="95" t="s">
        <v>149</v>
      </c>
      <c r="C17" s="52">
        <f>D17+J17+M17+P17</f>
        <v>3880</v>
      </c>
      <c r="D17" s="58">
        <f>SUM(E17:I17)</f>
        <v>3741</v>
      </c>
      <c r="E17" s="52">
        <v>87</v>
      </c>
      <c r="F17" s="52">
        <v>1076</v>
      </c>
      <c r="G17" s="52">
        <v>1607</v>
      </c>
      <c r="H17" s="52">
        <v>191</v>
      </c>
      <c r="I17" s="52">
        <v>780</v>
      </c>
      <c r="J17" s="93" t="s">
        <v>45</v>
      </c>
      <c r="K17" s="93" t="s">
        <v>45</v>
      </c>
      <c r="L17" s="93" t="s">
        <v>45</v>
      </c>
      <c r="M17" s="52">
        <f>SUM(N17:O17)</f>
        <v>125</v>
      </c>
      <c r="N17" s="52">
        <v>95</v>
      </c>
      <c r="O17" s="55">
        <v>30</v>
      </c>
      <c r="P17" s="52">
        <f>SUM(Q17:R17)</f>
        <v>14</v>
      </c>
      <c r="Q17" s="52">
        <v>4</v>
      </c>
      <c r="R17" s="55">
        <v>10</v>
      </c>
      <c r="S17" s="123" t="s">
        <v>142</v>
      </c>
      <c r="U17" s="95" t="s">
        <v>149</v>
      </c>
      <c r="V17" s="52">
        <f>W17+AA17+AG17</f>
        <v>2025</v>
      </c>
      <c r="W17" s="58">
        <f>SUM(X17:Z17)</f>
        <v>1313</v>
      </c>
      <c r="X17" s="52">
        <v>254</v>
      </c>
      <c r="Y17" s="52">
        <v>351</v>
      </c>
      <c r="Z17" s="52">
        <f>704+4</f>
        <v>708</v>
      </c>
      <c r="AA17" s="52">
        <f>SUM(AB17:AF17)</f>
        <v>381</v>
      </c>
      <c r="AB17" s="52">
        <v>81</v>
      </c>
      <c r="AC17" s="52">
        <v>44</v>
      </c>
      <c r="AD17" s="52">
        <f>94+85+63</f>
        <v>242</v>
      </c>
      <c r="AE17" s="55">
        <v>1</v>
      </c>
      <c r="AF17" s="52">
        <v>13</v>
      </c>
      <c r="AG17" s="52">
        <f>SUM(AH17:AI17)</f>
        <v>331</v>
      </c>
      <c r="AH17" s="52">
        <v>57</v>
      </c>
      <c r="AI17" s="54">
        <v>274</v>
      </c>
    </row>
    <row r="18" spans="2:39" ht="15.95" customHeight="1">
      <c r="B18" s="95" t="s">
        <v>148</v>
      </c>
      <c r="C18" s="52">
        <f>D18+J18+M18+P18</f>
        <v>4074</v>
      </c>
      <c r="D18" s="58">
        <f>SUM(E18:I18)</f>
        <v>3929</v>
      </c>
      <c r="E18" s="52">
        <v>67</v>
      </c>
      <c r="F18" s="52">
        <v>978</v>
      </c>
      <c r="G18" s="52">
        <v>1854</v>
      </c>
      <c r="H18" s="52">
        <v>329</v>
      </c>
      <c r="I18" s="52">
        <v>701</v>
      </c>
      <c r="J18" s="52">
        <f>SUM(K18:L18)</f>
        <v>6</v>
      </c>
      <c r="K18" s="93" t="s">
        <v>45</v>
      </c>
      <c r="L18" s="52">
        <v>6</v>
      </c>
      <c r="M18" s="52">
        <f>SUM(N18:O18)</f>
        <v>120</v>
      </c>
      <c r="N18" s="52">
        <v>82</v>
      </c>
      <c r="O18" s="55">
        <v>38</v>
      </c>
      <c r="P18" s="52">
        <f>SUM(Q18:R18)</f>
        <v>19</v>
      </c>
      <c r="Q18" s="52">
        <v>8</v>
      </c>
      <c r="R18" s="55">
        <v>11</v>
      </c>
      <c r="S18" s="123" t="s">
        <v>237</v>
      </c>
      <c r="U18" s="95" t="s">
        <v>148</v>
      </c>
      <c r="V18" s="52">
        <f>W18+AA18+AG18</f>
        <v>2091</v>
      </c>
      <c r="W18" s="58">
        <f>SUM(X18:Z18)</f>
        <v>1320</v>
      </c>
      <c r="X18" s="52">
        <v>253</v>
      </c>
      <c r="Y18" s="52">
        <v>322</v>
      </c>
      <c r="Z18" s="52">
        <f>742+3</f>
        <v>745</v>
      </c>
      <c r="AA18" s="52">
        <f>SUM(AB18:AF18)</f>
        <v>429</v>
      </c>
      <c r="AB18" s="52">
        <v>81</v>
      </c>
      <c r="AC18" s="52">
        <v>46</v>
      </c>
      <c r="AD18" s="52">
        <f>114+102+76</f>
        <v>292</v>
      </c>
      <c r="AE18" s="55">
        <v>1</v>
      </c>
      <c r="AF18" s="52">
        <v>9</v>
      </c>
      <c r="AG18" s="52">
        <f>SUM(AH18:AI18)</f>
        <v>342</v>
      </c>
      <c r="AH18" s="52">
        <v>58</v>
      </c>
      <c r="AI18" s="54">
        <v>284</v>
      </c>
    </row>
    <row r="19" spans="2:39" ht="15.95" customHeight="1">
      <c r="B19" s="95" t="s">
        <v>13</v>
      </c>
      <c r="C19" s="52">
        <f>D19+J19+M19+P19</f>
        <v>4157</v>
      </c>
      <c r="D19" s="58">
        <f>SUM(E19:I19)</f>
        <v>4015</v>
      </c>
      <c r="E19" s="52">
        <v>63</v>
      </c>
      <c r="F19" s="52">
        <v>896</v>
      </c>
      <c r="G19" s="52">
        <v>1905</v>
      </c>
      <c r="H19" s="52">
        <v>430</v>
      </c>
      <c r="I19" s="52">
        <v>721</v>
      </c>
      <c r="J19" s="52">
        <f>SUM(K19:L19)</f>
        <v>11</v>
      </c>
      <c r="K19" s="93" t="s">
        <v>45</v>
      </c>
      <c r="L19" s="52">
        <v>11</v>
      </c>
      <c r="M19" s="52">
        <f>SUM(N19:O19)</f>
        <v>109</v>
      </c>
      <c r="N19" s="52">
        <v>78</v>
      </c>
      <c r="O19" s="55">
        <v>31</v>
      </c>
      <c r="P19" s="52">
        <f>SUM(Q19:R19)</f>
        <v>22</v>
      </c>
      <c r="Q19" s="52">
        <v>4</v>
      </c>
      <c r="R19" s="55">
        <v>18</v>
      </c>
      <c r="S19" s="123" t="s">
        <v>142</v>
      </c>
      <c r="U19" s="95" t="s">
        <v>147</v>
      </c>
      <c r="V19" s="52">
        <v>2179</v>
      </c>
      <c r="W19" s="58">
        <v>1422</v>
      </c>
      <c r="X19" s="52">
        <v>255</v>
      </c>
      <c r="Y19" s="52">
        <v>386</v>
      </c>
      <c r="Z19" s="52">
        <v>781</v>
      </c>
      <c r="AA19" s="52">
        <v>433</v>
      </c>
      <c r="AB19" s="52">
        <v>70</v>
      </c>
      <c r="AC19" s="52">
        <v>54</v>
      </c>
      <c r="AD19" s="52">
        <v>291</v>
      </c>
      <c r="AE19" s="55">
        <v>1</v>
      </c>
      <c r="AF19" s="52">
        <v>17</v>
      </c>
      <c r="AG19" s="52">
        <v>324</v>
      </c>
      <c r="AH19" s="52">
        <v>50</v>
      </c>
      <c r="AI19" s="54">
        <v>274</v>
      </c>
    </row>
    <row r="20" spans="2:39" ht="15.95" customHeight="1" thickBot="1">
      <c r="B20" s="61" t="s">
        <v>146</v>
      </c>
      <c r="C20" s="52">
        <f>D20+J20+M20+P20</f>
        <v>4405</v>
      </c>
      <c r="D20" s="122">
        <f>SUM(E20:I20)</f>
        <v>4232</v>
      </c>
      <c r="E20" s="52">
        <v>147</v>
      </c>
      <c r="F20" s="52">
        <v>1169</v>
      </c>
      <c r="G20" s="52">
        <v>1923</v>
      </c>
      <c r="H20" s="52">
        <v>255</v>
      </c>
      <c r="I20" s="52">
        <v>738</v>
      </c>
      <c r="J20" s="52">
        <f>SUM(K20:L20)</f>
        <v>21</v>
      </c>
      <c r="K20" s="52">
        <v>2</v>
      </c>
      <c r="L20" s="52">
        <v>19</v>
      </c>
      <c r="M20" s="52">
        <f>SUM(N20:O20)</f>
        <v>130</v>
      </c>
      <c r="N20" s="52">
        <v>102</v>
      </c>
      <c r="O20" s="55">
        <v>28</v>
      </c>
      <c r="P20" s="52">
        <f>SUM(Q20:R20)</f>
        <v>22</v>
      </c>
      <c r="Q20" s="52">
        <v>2</v>
      </c>
      <c r="R20" s="55">
        <v>20</v>
      </c>
      <c r="S20" s="123" t="s">
        <v>142</v>
      </c>
      <c r="U20" s="164"/>
      <c r="V20" s="42"/>
      <c r="W20" s="45"/>
      <c r="X20" s="42"/>
      <c r="Y20" s="42"/>
      <c r="Z20" s="42"/>
      <c r="AA20" s="42"/>
      <c r="AB20" s="42"/>
      <c r="AC20" s="42"/>
      <c r="AD20" s="42"/>
      <c r="AE20" s="43"/>
      <c r="AF20" s="42"/>
      <c r="AG20" s="42"/>
      <c r="AH20" s="42"/>
      <c r="AI20" s="40"/>
    </row>
    <row r="21" spans="2:39" ht="15.95" customHeight="1">
      <c r="B21" s="61" t="s">
        <v>11</v>
      </c>
      <c r="C21" s="52">
        <f>D21+J21+M21+P21</f>
        <v>4513</v>
      </c>
      <c r="D21" s="58">
        <f>SUM(E21:I21)</f>
        <v>4336</v>
      </c>
      <c r="E21" s="52">
        <v>151</v>
      </c>
      <c r="F21" s="52">
        <v>1187</v>
      </c>
      <c r="G21" s="52">
        <v>1926</v>
      </c>
      <c r="H21" s="52">
        <v>307</v>
      </c>
      <c r="I21" s="52">
        <v>765</v>
      </c>
      <c r="J21" s="52">
        <f>SUM(K21:L21)</f>
        <v>26</v>
      </c>
      <c r="K21" s="52">
        <v>4</v>
      </c>
      <c r="L21" s="52">
        <v>22</v>
      </c>
      <c r="M21" s="52">
        <f>SUM(N21:O21)</f>
        <v>126</v>
      </c>
      <c r="N21" s="52">
        <v>94</v>
      </c>
      <c r="O21" s="55">
        <v>32</v>
      </c>
      <c r="P21" s="52">
        <f>SUM(Q21:R21)</f>
        <v>25</v>
      </c>
      <c r="Q21" s="52">
        <v>3</v>
      </c>
      <c r="R21" s="55">
        <v>22</v>
      </c>
      <c r="S21" s="123" t="s">
        <v>142</v>
      </c>
      <c r="U21" s="39"/>
      <c r="V21" s="37"/>
      <c r="W21" s="37"/>
      <c r="X21" s="37"/>
      <c r="Y21" s="37"/>
      <c r="Z21" s="37"/>
      <c r="AA21" s="37"/>
      <c r="AB21" s="37"/>
      <c r="AC21" s="37"/>
      <c r="AD21" s="37"/>
      <c r="AE21" s="36"/>
      <c r="AF21" s="37"/>
      <c r="AG21" s="37"/>
      <c r="AH21" s="37"/>
      <c r="AI21" s="36"/>
    </row>
    <row r="22" spans="2:39" ht="15.95" customHeight="1" thickBot="1">
      <c r="B22" s="94" t="s">
        <v>236</v>
      </c>
      <c r="C22" s="52">
        <f>D22+J22+M22+P22</f>
        <v>4640</v>
      </c>
      <c r="D22" s="58">
        <f>SUM(E22:I22)</f>
        <v>4412</v>
      </c>
      <c r="E22" s="163">
        <v>140</v>
      </c>
      <c r="F22" s="163">
        <v>1187</v>
      </c>
      <c r="G22" s="163">
        <v>1977</v>
      </c>
      <c r="H22" s="163">
        <v>327</v>
      </c>
      <c r="I22" s="163">
        <v>781</v>
      </c>
      <c r="J22" s="52">
        <f>SUM(K22:L22)</f>
        <v>63</v>
      </c>
      <c r="K22" s="163">
        <v>9</v>
      </c>
      <c r="L22" s="163">
        <v>54</v>
      </c>
      <c r="M22" s="52">
        <f>SUM(N22:O22)</f>
        <v>141</v>
      </c>
      <c r="N22" s="163">
        <v>113</v>
      </c>
      <c r="O22" s="163">
        <v>28</v>
      </c>
      <c r="P22" s="52">
        <f>SUM(Q22:R22)</f>
        <v>24</v>
      </c>
      <c r="Q22" s="163">
        <v>3</v>
      </c>
      <c r="R22" s="162">
        <v>21</v>
      </c>
      <c r="S22" s="123" t="s">
        <v>142</v>
      </c>
      <c r="U22" s="39"/>
      <c r="V22" s="37"/>
      <c r="W22" s="37"/>
      <c r="X22" s="37"/>
      <c r="Y22" s="37"/>
      <c r="Z22" s="37"/>
      <c r="AA22" s="37"/>
      <c r="AB22" s="37"/>
      <c r="AC22" s="37"/>
      <c r="AD22" s="37"/>
      <c r="AE22" s="36"/>
      <c r="AF22" s="37"/>
      <c r="AG22" s="37"/>
      <c r="AH22" s="37"/>
      <c r="AI22" s="36"/>
    </row>
    <row r="23" spans="2:39" ht="15.95" customHeight="1">
      <c r="B23" s="61" t="s">
        <v>143</v>
      </c>
      <c r="C23" s="60">
        <f>D23+J23+M23+P23</f>
        <v>4673</v>
      </c>
      <c r="D23" s="122">
        <f>SUM(E23:I23)</f>
        <v>4443</v>
      </c>
      <c r="E23" s="52">
        <v>136</v>
      </c>
      <c r="F23" s="52">
        <v>1199</v>
      </c>
      <c r="G23" s="52">
        <v>1996</v>
      </c>
      <c r="H23" s="52">
        <v>351</v>
      </c>
      <c r="I23" s="52">
        <v>761</v>
      </c>
      <c r="J23" s="52">
        <f>SUM(K23:L23)</f>
        <v>50</v>
      </c>
      <c r="K23" s="52">
        <v>8</v>
      </c>
      <c r="L23" s="52">
        <v>42</v>
      </c>
      <c r="M23" s="59">
        <f>SUM(N23:O23)</f>
        <v>155</v>
      </c>
      <c r="N23" s="52">
        <f>93+30</f>
        <v>123</v>
      </c>
      <c r="O23" s="55">
        <v>32</v>
      </c>
      <c r="P23" s="52">
        <f>SUM(Q23:S23)</f>
        <v>25</v>
      </c>
      <c r="Q23" s="59">
        <v>1</v>
      </c>
      <c r="R23" s="55">
        <v>19</v>
      </c>
      <c r="S23" s="54">
        <v>5</v>
      </c>
      <c r="U23" s="88"/>
      <c r="V23" s="147"/>
      <c r="W23" s="86" t="s">
        <v>235</v>
      </c>
      <c r="X23" s="82"/>
      <c r="Y23" s="82"/>
      <c r="Z23" s="82"/>
      <c r="AA23" s="82"/>
      <c r="AB23" s="82"/>
      <c r="AC23" s="147" t="s">
        <v>235</v>
      </c>
      <c r="AD23" s="82"/>
      <c r="AE23" s="82"/>
      <c r="AF23" s="82"/>
      <c r="AG23" s="161"/>
      <c r="AH23" s="82"/>
      <c r="AI23" s="161"/>
      <c r="AJ23" s="87" t="s">
        <v>234</v>
      </c>
      <c r="AK23" s="161"/>
      <c r="AL23" s="82"/>
      <c r="AM23" s="81"/>
    </row>
    <row r="24" spans="2:39" ht="15.95" customHeight="1" thickBot="1">
      <c r="B24" s="61"/>
      <c r="C24" s="52"/>
      <c r="D24" s="122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160"/>
      <c r="P24" s="59"/>
      <c r="Q24" s="59"/>
      <c r="R24" s="160"/>
      <c r="S24" s="54"/>
      <c r="U24" s="67"/>
      <c r="V24" s="79"/>
      <c r="W24" s="66" t="s">
        <v>141</v>
      </c>
      <c r="X24" s="158" t="s">
        <v>233</v>
      </c>
      <c r="Y24" s="159"/>
      <c r="Z24" s="158" t="s">
        <v>232</v>
      </c>
      <c r="AA24" s="156"/>
      <c r="AB24" s="156"/>
      <c r="AC24" s="79" t="s">
        <v>141</v>
      </c>
      <c r="AD24" s="158" t="s">
        <v>231</v>
      </c>
      <c r="AE24" s="156"/>
      <c r="AF24" s="158" t="s">
        <v>230</v>
      </c>
      <c r="AG24" s="157"/>
      <c r="AH24" s="156"/>
      <c r="AI24" s="137" t="s">
        <v>129</v>
      </c>
      <c r="AJ24" s="55"/>
      <c r="AK24" s="137" t="s">
        <v>128</v>
      </c>
      <c r="AL24" s="137" t="s">
        <v>203</v>
      </c>
      <c r="AM24" s="155"/>
    </row>
    <row r="25" spans="2:39" ht="15.95" customHeight="1" thickBot="1">
      <c r="B25" s="154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89"/>
      <c r="P25" s="153"/>
      <c r="Q25" s="153"/>
      <c r="R25" s="89"/>
      <c r="S25" s="89"/>
      <c r="U25" s="67"/>
      <c r="V25" s="79" t="s">
        <v>229</v>
      </c>
      <c r="W25" s="66" t="s">
        <v>126</v>
      </c>
      <c r="X25" s="65" t="s">
        <v>228</v>
      </c>
      <c r="Y25" s="79"/>
      <c r="Z25" s="79"/>
      <c r="AA25" s="79"/>
      <c r="AB25" s="79"/>
      <c r="AC25" s="79" t="s">
        <v>227</v>
      </c>
      <c r="AD25" s="79" t="s">
        <v>226</v>
      </c>
      <c r="AE25" s="63" t="s">
        <v>225</v>
      </c>
      <c r="AF25" s="152" t="s">
        <v>224</v>
      </c>
      <c r="AG25" s="142"/>
      <c r="AH25" s="151" t="s">
        <v>223</v>
      </c>
      <c r="AI25" s="137" t="s">
        <v>222</v>
      </c>
      <c r="AJ25" s="55" t="s">
        <v>221</v>
      </c>
      <c r="AK25" s="137"/>
      <c r="AL25" s="137"/>
      <c r="AM25" s="141"/>
    </row>
    <row r="26" spans="2:39" ht="15.95" customHeight="1">
      <c r="B26" s="88"/>
      <c r="C26" s="147"/>
      <c r="D26" s="86" t="s">
        <v>141</v>
      </c>
      <c r="E26" s="82"/>
      <c r="F26" s="82"/>
      <c r="G26" s="82"/>
      <c r="H26" s="82"/>
      <c r="I26" s="82"/>
      <c r="J26" s="150" t="s">
        <v>205</v>
      </c>
      <c r="K26" s="149"/>
      <c r="L26" s="149"/>
      <c r="M26" s="148" t="s">
        <v>139</v>
      </c>
      <c r="N26" s="82"/>
      <c r="O26" s="82"/>
      <c r="P26" s="82"/>
      <c r="Q26" s="147" t="s">
        <v>220</v>
      </c>
      <c r="R26" s="82"/>
      <c r="S26" s="82"/>
      <c r="T26" s="81"/>
      <c r="U26" s="67"/>
      <c r="V26" s="79"/>
      <c r="W26" s="66" t="s">
        <v>113</v>
      </c>
      <c r="X26" s="65" t="s">
        <v>219</v>
      </c>
      <c r="Y26" s="79" t="s">
        <v>218</v>
      </c>
      <c r="Z26" s="79" t="s">
        <v>217</v>
      </c>
      <c r="AA26" s="79" t="s">
        <v>216</v>
      </c>
      <c r="AB26" s="79" t="s">
        <v>215</v>
      </c>
      <c r="AC26" s="79" t="s">
        <v>214</v>
      </c>
      <c r="AD26" s="63" t="s">
        <v>213</v>
      </c>
      <c r="AE26" s="63" t="s">
        <v>212</v>
      </c>
      <c r="AF26" s="143" t="s">
        <v>211</v>
      </c>
      <c r="AG26" s="142"/>
      <c r="AH26" s="79" t="s">
        <v>210</v>
      </c>
      <c r="AI26" s="137" t="s">
        <v>209</v>
      </c>
      <c r="AJ26" s="55"/>
      <c r="AK26" s="137" t="s">
        <v>208</v>
      </c>
      <c r="AL26" s="137"/>
      <c r="AM26" s="141" t="s">
        <v>184</v>
      </c>
    </row>
    <row r="27" spans="2:39" ht="15.95" customHeight="1">
      <c r="B27" s="67"/>
      <c r="C27" s="79"/>
      <c r="D27" s="66" t="s">
        <v>126</v>
      </c>
      <c r="E27" s="65" t="s">
        <v>207</v>
      </c>
      <c r="F27" s="65" t="s">
        <v>137</v>
      </c>
      <c r="G27" s="65" t="s">
        <v>136</v>
      </c>
      <c r="H27" s="65" t="s">
        <v>206</v>
      </c>
      <c r="I27" s="65" t="s">
        <v>134</v>
      </c>
      <c r="J27" s="65" t="s">
        <v>133</v>
      </c>
      <c r="K27" s="65" t="s">
        <v>205</v>
      </c>
      <c r="L27" s="65" t="s">
        <v>205</v>
      </c>
      <c r="M27" s="137" t="s">
        <v>166</v>
      </c>
      <c r="N27" s="146" t="s">
        <v>204</v>
      </c>
      <c r="O27" s="145" t="s">
        <v>130</v>
      </c>
      <c r="P27" s="65" t="s">
        <v>129</v>
      </c>
      <c r="Q27" s="79" t="s">
        <v>185</v>
      </c>
      <c r="R27" s="65" t="s">
        <v>128</v>
      </c>
      <c r="S27" s="65" t="s">
        <v>203</v>
      </c>
      <c r="T27" s="144"/>
      <c r="U27" s="67"/>
      <c r="V27" s="79"/>
      <c r="W27" s="66"/>
      <c r="X27" s="65" t="s">
        <v>202</v>
      </c>
      <c r="Y27" s="79"/>
      <c r="Z27" s="79"/>
      <c r="AA27" s="79"/>
      <c r="AB27" s="79"/>
      <c r="AC27" s="79" t="s">
        <v>201</v>
      </c>
      <c r="AD27" s="63" t="s">
        <v>200</v>
      </c>
      <c r="AE27" s="63" t="s">
        <v>199</v>
      </c>
      <c r="AF27" s="143" t="s">
        <v>198</v>
      </c>
      <c r="AG27" s="142"/>
      <c r="AH27" s="97" t="s">
        <v>197</v>
      </c>
      <c r="AI27" s="137" t="s">
        <v>196</v>
      </c>
      <c r="AJ27" s="55" t="s">
        <v>195</v>
      </c>
      <c r="AK27" s="137"/>
      <c r="AL27" s="137"/>
      <c r="AM27" s="141"/>
    </row>
    <row r="28" spans="2:39" ht="15.95" customHeight="1">
      <c r="B28" s="67"/>
      <c r="C28" s="79" t="s">
        <v>194</v>
      </c>
      <c r="D28" s="66" t="s">
        <v>113</v>
      </c>
      <c r="E28" s="65"/>
      <c r="F28" s="65"/>
      <c r="G28" s="65" t="s">
        <v>125</v>
      </c>
      <c r="H28" s="65"/>
      <c r="I28" s="65" t="s">
        <v>124</v>
      </c>
      <c r="J28" s="65" t="s">
        <v>193</v>
      </c>
      <c r="K28" s="65"/>
      <c r="L28" s="65"/>
      <c r="M28" s="137" t="s">
        <v>192</v>
      </c>
      <c r="N28" s="134"/>
      <c r="O28" s="133"/>
      <c r="P28" s="65" t="s">
        <v>121</v>
      </c>
      <c r="Q28" s="79"/>
      <c r="R28" s="65"/>
      <c r="S28" s="65"/>
      <c r="T28" s="132"/>
      <c r="U28" s="75"/>
      <c r="V28" s="126"/>
      <c r="W28" s="73"/>
      <c r="X28" s="72"/>
      <c r="Y28" s="126"/>
      <c r="Z28" s="126"/>
      <c r="AA28" s="126"/>
      <c r="AB28" s="126"/>
      <c r="AC28" s="126"/>
      <c r="AD28" s="69"/>
      <c r="AE28" s="69"/>
      <c r="AF28" s="140" t="s">
        <v>191</v>
      </c>
      <c r="AG28" s="139"/>
      <c r="AH28" s="96" t="s">
        <v>190</v>
      </c>
      <c r="AI28" s="129" t="s">
        <v>189</v>
      </c>
      <c r="AJ28" s="74"/>
      <c r="AK28" s="129" t="s">
        <v>188</v>
      </c>
      <c r="AL28" s="129" t="s">
        <v>187</v>
      </c>
      <c r="AM28" s="138"/>
    </row>
    <row r="29" spans="2:39" ht="15.95" customHeight="1">
      <c r="B29" s="67"/>
      <c r="C29" s="79"/>
      <c r="D29" s="66"/>
      <c r="E29" s="65"/>
      <c r="F29" s="65"/>
      <c r="G29" s="65" t="s">
        <v>120</v>
      </c>
      <c r="H29" s="65" t="s">
        <v>119</v>
      </c>
      <c r="I29" s="65" t="s">
        <v>118</v>
      </c>
      <c r="J29" s="65"/>
      <c r="K29" s="65" t="s">
        <v>133</v>
      </c>
      <c r="L29" s="65" t="s">
        <v>186</v>
      </c>
      <c r="M29" s="137" t="s">
        <v>162</v>
      </c>
      <c r="N29" s="134"/>
      <c r="O29" s="133"/>
      <c r="P29" s="65" t="s">
        <v>116</v>
      </c>
      <c r="Q29" s="79"/>
      <c r="R29" s="65" t="s">
        <v>115</v>
      </c>
      <c r="S29" s="65" t="s">
        <v>185</v>
      </c>
      <c r="T29" s="132" t="s">
        <v>184</v>
      </c>
      <c r="U29" s="136" t="s">
        <v>183</v>
      </c>
      <c r="V29" s="52">
        <f>W29+AC29+AJ29</f>
        <v>2341</v>
      </c>
      <c r="W29" s="58">
        <f>SUM(X29:AB29)</f>
        <v>1549</v>
      </c>
      <c r="X29" s="52">
        <v>262</v>
      </c>
      <c r="Y29" s="52">
        <v>459</v>
      </c>
      <c r="Z29" s="52">
        <v>782</v>
      </c>
      <c r="AA29" s="52">
        <v>3</v>
      </c>
      <c r="AB29" s="52">
        <v>43</v>
      </c>
      <c r="AC29" s="52">
        <f>SUM(AD29:AI29)</f>
        <v>527</v>
      </c>
      <c r="AD29" s="52">
        <v>66</v>
      </c>
      <c r="AE29" s="55">
        <v>66</v>
      </c>
      <c r="AF29" s="52"/>
      <c r="AG29" s="37">
        <v>177</v>
      </c>
      <c r="AH29" s="52">
        <v>151</v>
      </c>
      <c r="AI29" s="55">
        <v>67</v>
      </c>
      <c r="AJ29" s="114">
        <f>AK29+AL29</f>
        <v>265</v>
      </c>
      <c r="AK29" s="114">
        <v>56</v>
      </c>
      <c r="AL29" s="114">
        <v>209</v>
      </c>
      <c r="AM29" s="113" t="s">
        <v>142</v>
      </c>
    </row>
    <row r="30" spans="2:39" ht="15.95" customHeight="1">
      <c r="B30" s="67"/>
      <c r="C30" s="79"/>
      <c r="D30" s="66"/>
      <c r="E30" s="65"/>
      <c r="F30" s="65"/>
      <c r="G30" s="65" t="s">
        <v>112</v>
      </c>
      <c r="H30" s="65"/>
      <c r="I30" s="65" t="s">
        <v>111</v>
      </c>
      <c r="J30" s="65"/>
      <c r="K30" s="65"/>
      <c r="L30" s="65"/>
      <c r="M30" s="135" t="s">
        <v>182</v>
      </c>
      <c r="N30" s="134"/>
      <c r="O30" s="133"/>
      <c r="P30" s="65" t="s">
        <v>109</v>
      </c>
      <c r="Q30" s="79"/>
      <c r="R30" s="65"/>
      <c r="S30" s="65"/>
      <c r="T30" s="132"/>
      <c r="U30" s="131" t="s">
        <v>181</v>
      </c>
      <c r="V30" s="52">
        <f>W30+AC30+AJ30</f>
        <v>2785</v>
      </c>
      <c r="W30" s="58">
        <f>SUM(X30:AB30)</f>
        <v>1850</v>
      </c>
      <c r="X30" s="52">
        <v>292</v>
      </c>
      <c r="Y30" s="52">
        <v>705</v>
      </c>
      <c r="Z30" s="52">
        <v>827</v>
      </c>
      <c r="AA30" s="52">
        <v>3</v>
      </c>
      <c r="AB30" s="52">
        <v>23</v>
      </c>
      <c r="AC30" s="52">
        <f>SUM(AD30:AI30)</f>
        <v>653</v>
      </c>
      <c r="AD30" s="52">
        <v>75</v>
      </c>
      <c r="AE30" s="55">
        <v>78</v>
      </c>
      <c r="AF30" s="52"/>
      <c r="AG30" s="37">
        <v>252</v>
      </c>
      <c r="AH30" s="52">
        <v>181</v>
      </c>
      <c r="AI30" s="55">
        <v>67</v>
      </c>
      <c r="AJ30" s="114">
        <f>AK30+AL30</f>
        <v>282</v>
      </c>
      <c r="AK30" s="114">
        <v>66</v>
      </c>
      <c r="AL30" s="114">
        <v>216</v>
      </c>
      <c r="AM30" s="113" t="s">
        <v>142</v>
      </c>
    </row>
    <row r="31" spans="2:39" ht="15.95" customHeight="1">
      <c r="B31" s="75"/>
      <c r="C31" s="126"/>
      <c r="D31" s="73"/>
      <c r="E31" s="72" t="s">
        <v>180</v>
      </c>
      <c r="F31" s="72" t="s">
        <v>107</v>
      </c>
      <c r="G31" s="72" t="s">
        <v>106</v>
      </c>
      <c r="H31" s="72" t="s">
        <v>105</v>
      </c>
      <c r="I31" s="72"/>
      <c r="J31" s="72"/>
      <c r="K31" s="130" t="s">
        <v>179</v>
      </c>
      <c r="L31" s="72" t="s">
        <v>178</v>
      </c>
      <c r="M31" s="129"/>
      <c r="N31" s="128"/>
      <c r="O31" s="127"/>
      <c r="P31" s="72"/>
      <c r="Q31" s="126"/>
      <c r="R31" s="72" t="s">
        <v>104</v>
      </c>
      <c r="S31" s="72"/>
      <c r="T31" s="125"/>
      <c r="U31" s="124" t="s">
        <v>144</v>
      </c>
      <c r="V31" s="30">
        <f>W31+AC31+AJ31</f>
        <v>2903</v>
      </c>
      <c r="W31" s="58">
        <f>SUM(X31:AB31)</f>
        <v>1998</v>
      </c>
      <c r="X31" s="55">
        <v>303</v>
      </c>
      <c r="Y31" s="55">
        <v>836</v>
      </c>
      <c r="Z31" s="55">
        <v>833</v>
      </c>
      <c r="AA31" s="55">
        <v>1</v>
      </c>
      <c r="AB31" s="55">
        <v>25</v>
      </c>
      <c r="AC31" s="52">
        <f>SUM(AD31:AI31)</f>
        <v>620</v>
      </c>
      <c r="AD31" s="55">
        <v>73</v>
      </c>
      <c r="AE31" s="55">
        <v>89</v>
      </c>
      <c r="AF31" s="55"/>
      <c r="AG31" s="36">
        <v>235</v>
      </c>
      <c r="AH31" s="55">
        <v>162</v>
      </c>
      <c r="AI31" s="55">
        <v>61</v>
      </c>
      <c r="AJ31" s="114">
        <f>AK31+AL31</f>
        <v>285</v>
      </c>
      <c r="AK31" s="55">
        <v>61</v>
      </c>
      <c r="AL31" s="55">
        <v>224</v>
      </c>
      <c r="AM31" s="123" t="s">
        <v>142</v>
      </c>
    </row>
    <row r="32" spans="2:39" ht="15.95" customHeight="1">
      <c r="B32" s="61"/>
      <c r="C32" s="60"/>
      <c r="D32" s="122"/>
      <c r="E32" s="52"/>
      <c r="F32" s="52"/>
      <c r="G32" s="52"/>
      <c r="H32" s="52"/>
      <c r="I32" s="52"/>
      <c r="J32" s="52"/>
      <c r="K32" s="52"/>
      <c r="L32" s="52"/>
      <c r="M32" s="59"/>
      <c r="N32" s="52"/>
      <c r="O32" s="52"/>
      <c r="P32" s="55"/>
      <c r="Q32" s="52"/>
      <c r="R32" s="59"/>
      <c r="S32" s="55"/>
      <c r="T32" s="54"/>
      <c r="U32" s="121" t="s">
        <v>177</v>
      </c>
      <c r="V32" s="52">
        <f>W32+AC32+AJ32</f>
        <v>3204</v>
      </c>
      <c r="W32" s="58">
        <f>SUM(X32:AB32)</f>
        <v>2229</v>
      </c>
      <c r="X32" s="52">
        <v>311</v>
      </c>
      <c r="Y32" s="52">
        <v>1054</v>
      </c>
      <c r="Z32" s="52">
        <v>832</v>
      </c>
      <c r="AA32" s="52">
        <v>1</v>
      </c>
      <c r="AB32" s="52">
        <v>31</v>
      </c>
      <c r="AC32" s="52">
        <f>SUM(AD32:AI32)</f>
        <v>703</v>
      </c>
      <c r="AD32" s="52">
        <v>76</v>
      </c>
      <c r="AE32" s="55">
        <v>118</v>
      </c>
      <c r="AF32" s="52"/>
      <c r="AG32" s="37">
        <v>232</v>
      </c>
      <c r="AH32" s="52">
        <v>204</v>
      </c>
      <c r="AI32" s="55">
        <v>73</v>
      </c>
      <c r="AJ32" s="115">
        <f>AK32+AL32</f>
        <v>272</v>
      </c>
      <c r="AK32" s="114">
        <v>69</v>
      </c>
      <c r="AL32" s="114">
        <v>203</v>
      </c>
      <c r="AM32" s="113">
        <v>7</v>
      </c>
    </row>
    <row r="33" spans="2:39" ht="15.95" customHeight="1">
      <c r="B33" s="61" t="s">
        <v>103</v>
      </c>
      <c r="C33" s="120">
        <f>D33+J33+M33+Q33</f>
        <v>4955</v>
      </c>
      <c r="D33" s="119">
        <f>SUM(E33:I33)</f>
        <v>4705</v>
      </c>
      <c r="E33" s="93">
        <v>125</v>
      </c>
      <c r="F33" s="93">
        <v>1201</v>
      </c>
      <c r="G33" s="93">
        <v>2077</v>
      </c>
      <c r="H33" s="93">
        <v>405</v>
      </c>
      <c r="I33" s="93">
        <v>897</v>
      </c>
      <c r="J33" s="93">
        <f>SUM(K33:L33)</f>
        <v>65</v>
      </c>
      <c r="K33" s="93">
        <v>8</v>
      </c>
      <c r="L33" s="93">
        <v>57</v>
      </c>
      <c r="M33" s="118">
        <f>SUM(N33:P33)</f>
        <v>159</v>
      </c>
      <c r="N33" s="93">
        <v>90</v>
      </c>
      <c r="O33" s="93">
        <v>39</v>
      </c>
      <c r="P33" s="57">
        <v>30</v>
      </c>
      <c r="Q33" s="93">
        <f>SUM(R35:T35)</f>
        <v>26</v>
      </c>
      <c r="R33" s="118">
        <v>1</v>
      </c>
      <c r="S33" s="57">
        <v>25</v>
      </c>
      <c r="T33" s="117" t="s">
        <v>45</v>
      </c>
      <c r="U33" s="121" t="s">
        <v>176</v>
      </c>
      <c r="V33" s="52">
        <f>W33+AC33+AJ33</f>
        <v>3318</v>
      </c>
      <c r="W33" s="58">
        <f>SUM(X33:AB33)</f>
        <v>2396</v>
      </c>
      <c r="X33" s="52">
        <v>301</v>
      </c>
      <c r="Y33" s="52">
        <v>1235</v>
      </c>
      <c r="Z33" s="52">
        <v>827</v>
      </c>
      <c r="AA33" s="52">
        <v>2</v>
      </c>
      <c r="AB33" s="52">
        <v>31</v>
      </c>
      <c r="AC33" s="52">
        <f>SUM(AD33:AI33)</f>
        <v>647</v>
      </c>
      <c r="AD33" s="52">
        <v>81</v>
      </c>
      <c r="AE33" s="55">
        <v>85</v>
      </c>
      <c r="AF33" s="52"/>
      <c r="AG33" s="37">
        <v>222</v>
      </c>
      <c r="AH33" s="52">
        <v>184</v>
      </c>
      <c r="AI33" s="55">
        <v>75</v>
      </c>
      <c r="AJ33" s="115">
        <f>AK33+AL33</f>
        <v>275</v>
      </c>
      <c r="AK33" s="114">
        <v>65</v>
      </c>
      <c r="AL33" s="114">
        <v>210</v>
      </c>
      <c r="AM33" s="113" t="s">
        <v>172</v>
      </c>
    </row>
    <row r="34" spans="2:39" ht="15.95" customHeight="1">
      <c r="B34" s="61" t="s">
        <v>102</v>
      </c>
      <c r="C34" s="120">
        <f>D34+J34+M34+Q34</f>
        <v>5052</v>
      </c>
      <c r="D34" s="119">
        <f>SUM(E34:I34)</f>
        <v>4807</v>
      </c>
      <c r="E34" s="93">
        <v>115</v>
      </c>
      <c r="F34" s="93">
        <v>1214</v>
      </c>
      <c r="G34" s="93">
        <v>2182</v>
      </c>
      <c r="H34" s="93">
        <v>431</v>
      </c>
      <c r="I34" s="93">
        <v>865</v>
      </c>
      <c r="J34" s="93">
        <f>SUM(K34:L34)</f>
        <v>66</v>
      </c>
      <c r="K34" s="93">
        <v>11</v>
      </c>
      <c r="L34" s="93">
        <v>55</v>
      </c>
      <c r="M34" s="118">
        <f>SUM(N34:P34)</f>
        <v>152</v>
      </c>
      <c r="N34" s="93">
        <v>79</v>
      </c>
      <c r="O34" s="93">
        <v>36</v>
      </c>
      <c r="P34" s="57">
        <v>37</v>
      </c>
      <c r="Q34" s="93">
        <f>SUM(R36:T36)</f>
        <v>27</v>
      </c>
      <c r="R34" s="118">
        <v>1</v>
      </c>
      <c r="S34" s="57">
        <v>25</v>
      </c>
      <c r="T34" s="117" t="s">
        <v>45</v>
      </c>
      <c r="U34" s="121" t="s">
        <v>175</v>
      </c>
      <c r="V34" s="52">
        <f>W34+AC34+AJ34</f>
        <v>3435</v>
      </c>
      <c r="W34" s="58">
        <f>SUM(X34:AB34)</f>
        <v>2470</v>
      </c>
      <c r="X34" s="52">
        <v>299</v>
      </c>
      <c r="Y34" s="52">
        <v>1290</v>
      </c>
      <c r="Z34" s="52">
        <v>842</v>
      </c>
      <c r="AA34" s="52">
        <v>1</v>
      </c>
      <c r="AB34" s="52">
        <v>38</v>
      </c>
      <c r="AC34" s="52">
        <f>SUM(AD34:AI34)</f>
        <v>723</v>
      </c>
      <c r="AD34" s="52">
        <v>101</v>
      </c>
      <c r="AE34" s="55">
        <v>115</v>
      </c>
      <c r="AF34" s="52"/>
      <c r="AG34" s="37">
        <v>230</v>
      </c>
      <c r="AH34" s="52">
        <v>197</v>
      </c>
      <c r="AI34" s="55">
        <v>80</v>
      </c>
      <c r="AJ34" s="115">
        <f>AK34+AL34</f>
        <v>242</v>
      </c>
      <c r="AK34" s="114">
        <v>58</v>
      </c>
      <c r="AL34" s="114">
        <v>184</v>
      </c>
      <c r="AM34" s="113" t="s">
        <v>172</v>
      </c>
    </row>
    <row r="35" spans="2:39" ht="15.95" customHeight="1">
      <c r="B35" s="61" t="s">
        <v>101</v>
      </c>
      <c r="C35" s="120">
        <f>D35+J35+M35+Q35</f>
        <v>5154</v>
      </c>
      <c r="D35" s="119">
        <f>SUM(E35:I35)</f>
        <v>4912</v>
      </c>
      <c r="E35" s="93">
        <v>117</v>
      </c>
      <c r="F35" s="93">
        <v>1160</v>
      </c>
      <c r="G35" s="93">
        <v>2247</v>
      </c>
      <c r="H35" s="93">
        <v>446</v>
      </c>
      <c r="I35" s="93">
        <v>942</v>
      </c>
      <c r="J35" s="93">
        <f>SUM(K35:L35)</f>
        <v>65</v>
      </c>
      <c r="K35" s="93">
        <v>10</v>
      </c>
      <c r="L35" s="93">
        <v>55</v>
      </c>
      <c r="M35" s="118">
        <f>SUM(N35:P35)</f>
        <v>160</v>
      </c>
      <c r="N35" s="93">
        <v>88</v>
      </c>
      <c r="O35" s="93">
        <v>33</v>
      </c>
      <c r="P35" s="57">
        <v>39</v>
      </c>
      <c r="Q35" s="93">
        <f>SUM(R37:T37)</f>
        <v>17</v>
      </c>
      <c r="R35" s="118">
        <v>5</v>
      </c>
      <c r="S35" s="57">
        <v>21</v>
      </c>
      <c r="T35" s="117" t="s">
        <v>45</v>
      </c>
      <c r="U35" s="121" t="s">
        <v>174</v>
      </c>
      <c r="V35" s="52">
        <f>W35+AC35+AJ35</f>
        <v>3587</v>
      </c>
      <c r="W35" s="58">
        <f>SUM(X35:AB35)</f>
        <v>2628</v>
      </c>
      <c r="X35" s="52">
        <v>292</v>
      </c>
      <c r="Y35" s="52">
        <v>1459</v>
      </c>
      <c r="Z35" s="52">
        <v>835</v>
      </c>
      <c r="AA35" s="52">
        <v>2</v>
      </c>
      <c r="AB35" s="52">
        <v>40</v>
      </c>
      <c r="AC35" s="52">
        <f>SUM(AD35:AI35)</f>
        <v>724</v>
      </c>
      <c r="AD35" s="52">
        <v>118</v>
      </c>
      <c r="AE35" s="55">
        <v>119</v>
      </c>
      <c r="AF35" s="52"/>
      <c r="AG35" s="37">
        <v>201</v>
      </c>
      <c r="AH35" s="52">
        <v>206</v>
      </c>
      <c r="AI35" s="55">
        <v>80</v>
      </c>
      <c r="AJ35" s="115">
        <f>SUM(AK35:AM35)</f>
        <v>235</v>
      </c>
      <c r="AK35" s="114">
        <v>59</v>
      </c>
      <c r="AL35" s="114">
        <v>175</v>
      </c>
      <c r="AM35" s="113">
        <v>1</v>
      </c>
    </row>
    <row r="36" spans="2:39" ht="15.95" customHeight="1">
      <c r="B36" s="53" t="s">
        <v>100</v>
      </c>
      <c r="C36" s="120">
        <f>D36+J36+M36+Q36</f>
        <v>5309</v>
      </c>
      <c r="D36" s="119">
        <f>SUM(E36:I36)</f>
        <v>5048</v>
      </c>
      <c r="E36" s="93">
        <v>120</v>
      </c>
      <c r="F36" s="93">
        <v>1184</v>
      </c>
      <c r="G36" s="93">
        <v>2246</v>
      </c>
      <c r="H36" s="93">
        <v>481</v>
      </c>
      <c r="I36" s="93">
        <v>1017</v>
      </c>
      <c r="J36" s="93">
        <f>SUM(K36:L36)</f>
        <v>72</v>
      </c>
      <c r="K36" s="93">
        <v>11</v>
      </c>
      <c r="L36" s="93">
        <v>61</v>
      </c>
      <c r="M36" s="118">
        <f>SUM(N36:P36)</f>
        <v>170</v>
      </c>
      <c r="N36" s="93">
        <v>85</v>
      </c>
      <c r="O36" s="93">
        <v>44</v>
      </c>
      <c r="P36" s="57">
        <v>41</v>
      </c>
      <c r="Q36" s="93">
        <f>SUM(R39:T39)</f>
        <v>19</v>
      </c>
      <c r="R36" s="118">
        <v>6</v>
      </c>
      <c r="S36" s="57">
        <v>20</v>
      </c>
      <c r="T36" s="117">
        <v>1</v>
      </c>
      <c r="U36" s="116" t="s">
        <v>100</v>
      </c>
      <c r="V36" s="52">
        <f>W36+AC36+AJ36</f>
        <v>3719</v>
      </c>
      <c r="W36" s="58">
        <f>SUM(X36:AB36)</f>
        <v>2743</v>
      </c>
      <c r="X36" s="52">
        <v>286</v>
      </c>
      <c r="Y36" s="52">
        <v>1547</v>
      </c>
      <c r="Z36" s="52">
        <v>866</v>
      </c>
      <c r="AA36" s="52">
        <v>0</v>
      </c>
      <c r="AB36" s="52">
        <v>44</v>
      </c>
      <c r="AC36" s="52">
        <f>SUM(AD36:AI36)</f>
        <v>760</v>
      </c>
      <c r="AD36" s="52">
        <v>113</v>
      </c>
      <c r="AE36" s="55">
        <v>169</v>
      </c>
      <c r="AF36" s="52"/>
      <c r="AG36" s="37">
        <v>208</v>
      </c>
      <c r="AH36" s="52">
        <v>186</v>
      </c>
      <c r="AI36" s="55">
        <v>84</v>
      </c>
      <c r="AJ36" s="115">
        <f>SUM(AK36:AM36)</f>
        <v>216</v>
      </c>
      <c r="AK36" s="114">
        <v>74</v>
      </c>
      <c r="AL36" s="114">
        <v>141</v>
      </c>
      <c r="AM36" s="113">
        <v>1</v>
      </c>
    </row>
    <row r="37" spans="2:39" ht="15.95" customHeight="1">
      <c r="B37" s="53" t="s">
        <v>99</v>
      </c>
      <c r="C37" s="120">
        <f>D37+J37+M37+Q37</f>
        <v>5504</v>
      </c>
      <c r="D37" s="119">
        <f>SUM(E37:I37)</f>
        <v>5259</v>
      </c>
      <c r="E37" s="93">
        <v>120</v>
      </c>
      <c r="F37" s="93">
        <v>1166</v>
      </c>
      <c r="G37" s="93">
        <v>2365</v>
      </c>
      <c r="H37" s="93">
        <v>514</v>
      </c>
      <c r="I37" s="93">
        <v>1094</v>
      </c>
      <c r="J37" s="93">
        <f>SUM(K37:L37)</f>
        <v>66</v>
      </c>
      <c r="K37" s="93">
        <v>5</v>
      </c>
      <c r="L37" s="93">
        <v>61</v>
      </c>
      <c r="M37" s="118">
        <f>SUM(N37:P37)</f>
        <v>162</v>
      </c>
      <c r="N37" s="93">
        <v>87</v>
      </c>
      <c r="O37" s="93">
        <v>32</v>
      </c>
      <c r="P37" s="57">
        <v>43</v>
      </c>
      <c r="Q37" s="93">
        <v>17</v>
      </c>
      <c r="R37" s="118">
        <v>5</v>
      </c>
      <c r="S37" s="57">
        <v>12</v>
      </c>
      <c r="T37" s="117" t="s">
        <v>142</v>
      </c>
      <c r="U37" s="116" t="s">
        <v>99</v>
      </c>
      <c r="V37" s="52">
        <f>W37+AC37+AJ37</f>
        <v>3775</v>
      </c>
      <c r="W37" s="58">
        <f>SUM(X37:AB37)</f>
        <v>2893</v>
      </c>
      <c r="X37" s="52">
        <v>277</v>
      </c>
      <c r="Y37" s="52">
        <v>1692</v>
      </c>
      <c r="Z37" s="52">
        <v>888</v>
      </c>
      <c r="AA37" s="52">
        <v>1</v>
      </c>
      <c r="AB37" s="52">
        <v>35</v>
      </c>
      <c r="AC37" s="52">
        <f>SUM(AD37:AI37)</f>
        <v>688</v>
      </c>
      <c r="AD37" s="52">
        <v>112</v>
      </c>
      <c r="AE37" s="55">
        <v>75</v>
      </c>
      <c r="AF37" s="52"/>
      <c r="AG37" s="37">
        <v>206</v>
      </c>
      <c r="AH37" s="52">
        <v>205</v>
      </c>
      <c r="AI37" s="55">
        <v>90</v>
      </c>
      <c r="AJ37" s="115">
        <f>SUM(AK37:AM37)</f>
        <v>194</v>
      </c>
      <c r="AK37" s="114">
        <v>63</v>
      </c>
      <c r="AL37" s="114">
        <v>130</v>
      </c>
      <c r="AM37" s="113">
        <v>1</v>
      </c>
    </row>
    <row r="38" spans="2:39" ht="15.95" customHeight="1">
      <c r="B38" s="53" t="s">
        <v>173</v>
      </c>
      <c r="C38" s="120">
        <f>D38+J38+M38+Q38</f>
        <v>5618</v>
      </c>
      <c r="D38" s="119">
        <f>SUM(E38:I38)</f>
        <v>5365</v>
      </c>
      <c r="E38" s="93">
        <v>121</v>
      </c>
      <c r="F38" s="93">
        <v>1171</v>
      </c>
      <c r="G38" s="93">
        <v>2386</v>
      </c>
      <c r="H38" s="93">
        <v>530</v>
      </c>
      <c r="I38" s="93">
        <v>1157</v>
      </c>
      <c r="J38" s="93">
        <v>65</v>
      </c>
      <c r="K38" s="93">
        <v>4</v>
      </c>
      <c r="L38" s="93">
        <v>61</v>
      </c>
      <c r="M38" s="118">
        <v>171</v>
      </c>
      <c r="N38" s="93">
        <v>87</v>
      </c>
      <c r="O38" s="93">
        <v>39</v>
      </c>
      <c r="P38" s="57">
        <v>45</v>
      </c>
      <c r="Q38" s="93">
        <v>17</v>
      </c>
      <c r="R38" s="118">
        <v>8</v>
      </c>
      <c r="S38" s="57">
        <v>9</v>
      </c>
      <c r="T38" s="117" t="s">
        <v>142</v>
      </c>
      <c r="U38" s="116" t="s">
        <v>173</v>
      </c>
      <c r="V38" s="52">
        <f>W38+AC38+AJ38</f>
        <v>3777</v>
      </c>
      <c r="W38" s="58">
        <v>2994</v>
      </c>
      <c r="X38" s="52">
        <v>262</v>
      </c>
      <c r="Y38" s="52">
        <v>1784</v>
      </c>
      <c r="Z38" s="52">
        <v>916</v>
      </c>
      <c r="AA38" s="52">
        <v>0</v>
      </c>
      <c r="AB38" s="52">
        <v>32</v>
      </c>
      <c r="AC38" s="52">
        <v>589</v>
      </c>
      <c r="AD38" s="52">
        <v>108</v>
      </c>
      <c r="AE38" s="55">
        <v>11</v>
      </c>
      <c r="AF38" s="52"/>
      <c r="AG38" s="37">
        <v>185</v>
      </c>
      <c r="AH38" s="52">
        <v>198</v>
      </c>
      <c r="AI38" s="55">
        <v>87</v>
      </c>
      <c r="AJ38" s="115">
        <v>194</v>
      </c>
      <c r="AK38" s="114">
        <v>58</v>
      </c>
      <c r="AL38" s="114">
        <v>136</v>
      </c>
      <c r="AM38" s="113" t="s">
        <v>172</v>
      </c>
    </row>
    <row r="39" spans="2:39" ht="15.95" customHeight="1">
      <c r="B39" s="53" t="s">
        <v>171</v>
      </c>
      <c r="C39" s="120">
        <f>D39+J39+M39+Q39</f>
        <v>5760</v>
      </c>
      <c r="D39" s="119">
        <f>SUM(E39:I39)</f>
        <v>5538</v>
      </c>
      <c r="E39" s="93">
        <v>117</v>
      </c>
      <c r="F39" s="93">
        <v>1146</v>
      </c>
      <c r="G39" s="93">
        <v>2469</v>
      </c>
      <c r="H39" s="93">
        <v>566</v>
      </c>
      <c r="I39" s="93">
        <v>1240</v>
      </c>
      <c r="J39" s="93">
        <f>SUM(K39:L39)</f>
        <v>67</v>
      </c>
      <c r="K39" s="93">
        <v>4</v>
      </c>
      <c r="L39" s="93">
        <v>63</v>
      </c>
      <c r="M39" s="118">
        <f>SUM(N39:P39)</f>
        <v>136</v>
      </c>
      <c r="N39" s="93">
        <v>70</v>
      </c>
      <c r="O39" s="93">
        <v>28</v>
      </c>
      <c r="P39" s="57">
        <v>38</v>
      </c>
      <c r="Q39" s="93">
        <f>SUM(R39:T39)</f>
        <v>19</v>
      </c>
      <c r="R39" s="118">
        <v>6</v>
      </c>
      <c r="S39" s="57">
        <v>13</v>
      </c>
      <c r="T39" s="117" t="s">
        <v>142</v>
      </c>
      <c r="U39" s="116" t="s">
        <v>171</v>
      </c>
      <c r="V39" s="52">
        <f>W39+AC39+AJ39</f>
        <v>3937</v>
      </c>
      <c r="W39" s="58">
        <f>SUM(X39:AB39)</f>
        <v>3198</v>
      </c>
      <c r="X39" s="52">
        <v>258</v>
      </c>
      <c r="Y39" s="52">
        <v>1952</v>
      </c>
      <c r="Z39" s="52">
        <v>948</v>
      </c>
      <c r="AA39" s="52">
        <v>0</v>
      </c>
      <c r="AB39" s="52">
        <v>40</v>
      </c>
      <c r="AC39" s="52">
        <f>SUM(AD39:AI39)</f>
        <v>551</v>
      </c>
      <c r="AD39" s="52">
        <v>103</v>
      </c>
      <c r="AE39" s="55">
        <v>6</v>
      </c>
      <c r="AF39" s="52"/>
      <c r="AG39" s="37">
        <v>176</v>
      </c>
      <c r="AH39" s="52">
        <v>175</v>
      </c>
      <c r="AI39" s="55">
        <v>91</v>
      </c>
      <c r="AJ39" s="115">
        <f>SUM(AK39:AM39)</f>
        <v>188</v>
      </c>
      <c r="AK39" s="114">
        <v>58</v>
      </c>
      <c r="AL39" s="114">
        <v>129</v>
      </c>
      <c r="AM39" s="113">
        <v>1</v>
      </c>
    </row>
    <row r="40" spans="2:39" ht="15.95" customHeight="1" thickBot="1">
      <c r="B40" s="112"/>
      <c r="C40" s="111"/>
      <c r="D40" s="110"/>
      <c r="E40" s="109"/>
      <c r="F40" s="109"/>
      <c r="G40" s="109"/>
      <c r="H40" s="109"/>
      <c r="I40" s="109"/>
      <c r="J40" s="109"/>
      <c r="K40" s="109"/>
      <c r="L40" s="109"/>
      <c r="M40" s="108"/>
      <c r="N40" s="109"/>
      <c r="O40" s="109"/>
      <c r="P40" s="107"/>
      <c r="Q40" s="109"/>
      <c r="R40" s="108"/>
      <c r="S40" s="107"/>
      <c r="T40" s="106"/>
      <c r="U40" s="47"/>
      <c r="V40" s="42"/>
      <c r="W40" s="45"/>
      <c r="X40" s="42"/>
      <c r="Y40" s="42"/>
      <c r="Z40" s="42"/>
      <c r="AA40" s="42"/>
      <c r="AB40" s="42"/>
      <c r="AC40" s="42"/>
      <c r="AD40" s="42"/>
      <c r="AE40" s="43"/>
      <c r="AF40" s="42"/>
      <c r="AG40" s="105"/>
      <c r="AH40" s="42"/>
      <c r="AI40" s="43"/>
      <c r="AJ40" s="104"/>
      <c r="AK40" s="103"/>
      <c r="AL40" s="103"/>
      <c r="AM40" s="102"/>
    </row>
    <row r="41" spans="2:39" ht="15.95" customHeight="1">
      <c r="B41" s="35" t="s">
        <v>170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U41" s="35" t="s">
        <v>94</v>
      </c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</row>
    <row r="42" spans="2:39" ht="15.95" customHeight="1">
      <c r="B42" s="35" t="s">
        <v>169</v>
      </c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</row>
    <row r="43" spans="2:39" ht="15.95" customHeight="1">
      <c r="B43" s="35" t="s">
        <v>168</v>
      </c>
    </row>
    <row r="44" spans="2:39" ht="15.95" customHeight="1">
      <c r="B44" s="35"/>
    </row>
    <row r="45" spans="2:39" ht="15.95" customHeight="1">
      <c r="R45" s="101"/>
      <c r="V45" s="35"/>
      <c r="W45" s="37"/>
      <c r="X45" s="37"/>
      <c r="Y45" s="37"/>
      <c r="Z45" s="37"/>
      <c r="AA45" s="37"/>
    </row>
    <row r="46" spans="2:39" ht="15.95" customHeight="1">
      <c r="B46" s="100" t="s">
        <v>167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</row>
    <row r="47" spans="2:39" ht="15.95" customHeight="1" thickBot="1">
      <c r="B47" s="3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</row>
    <row r="48" spans="2:39" ht="15.95" customHeight="1">
      <c r="B48" s="88"/>
      <c r="C48" s="87"/>
      <c r="D48" s="86" t="s">
        <v>141</v>
      </c>
      <c r="E48" s="85"/>
      <c r="F48" s="85"/>
      <c r="G48" s="85"/>
      <c r="H48" s="85"/>
      <c r="I48" s="85"/>
      <c r="J48" s="84" t="s">
        <v>140</v>
      </c>
      <c r="K48" s="83" t="s">
        <v>139</v>
      </c>
      <c r="L48" s="82"/>
      <c r="M48" s="82"/>
      <c r="N48" s="83" t="s">
        <v>138</v>
      </c>
      <c r="O48" s="82"/>
      <c r="P48" s="81"/>
      <c r="Q48" s="36"/>
    </row>
    <row r="49" spans="2:17" ht="15.95" customHeight="1">
      <c r="B49" s="67"/>
      <c r="C49" s="55"/>
      <c r="D49" s="66"/>
      <c r="E49" s="63" t="s">
        <v>118</v>
      </c>
      <c r="F49" s="63" t="s">
        <v>137</v>
      </c>
      <c r="G49" s="63" t="s">
        <v>136</v>
      </c>
      <c r="H49" s="65" t="s">
        <v>135</v>
      </c>
      <c r="I49" s="63" t="s">
        <v>134</v>
      </c>
      <c r="J49" s="63" t="s">
        <v>133</v>
      </c>
      <c r="K49" s="63" t="s">
        <v>166</v>
      </c>
      <c r="L49" s="97" t="s">
        <v>165</v>
      </c>
      <c r="M49" s="63" t="s">
        <v>129</v>
      </c>
      <c r="N49" s="63"/>
      <c r="O49" s="63" t="s">
        <v>128</v>
      </c>
      <c r="P49" s="62"/>
      <c r="Q49" s="36"/>
    </row>
    <row r="50" spans="2:17" ht="15.95" customHeight="1">
      <c r="B50" s="67"/>
      <c r="C50" s="79" t="s">
        <v>127</v>
      </c>
      <c r="D50" s="66" t="s">
        <v>126</v>
      </c>
      <c r="E50" s="63"/>
      <c r="F50" s="63"/>
      <c r="G50" s="63" t="s">
        <v>125</v>
      </c>
      <c r="H50" s="65"/>
      <c r="I50" s="63" t="s">
        <v>124</v>
      </c>
      <c r="J50" s="63" t="s">
        <v>123</v>
      </c>
      <c r="K50" s="63" t="s">
        <v>164</v>
      </c>
      <c r="L50" s="97" t="s">
        <v>163</v>
      </c>
      <c r="M50" s="63" t="s">
        <v>121</v>
      </c>
      <c r="N50" s="63"/>
      <c r="O50" s="63"/>
      <c r="P50" s="62"/>
      <c r="Q50" s="36"/>
    </row>
    <row r="51" spans="2:17" ht="15.95" customHeight="1">
      <c r="B51" s="67"/>
      <c r="C51" s="55"/>
      <c r="D51" s="66"/>
      <c r="E51" s="63"/>
      <c r="F51" s="63"/>
      <c r="G51" s="63" t="s">
        <v>120</v>
      </c>
      <c r="H51" s="65" t="s">
        <v>119</v>
      </c>
      <c r="I51" s="63" t="s">
        <v>118</v>
      </c>
      <c r="J51" s="63"/>
      <c r="K51" s="63" t="s">
        <v>162</v>
      </c>
      <c r="L51" s="97" t="s">
        <v>161</v>
      </c>
      <c r="M51" s="63" t="s">
        <v>116</v>
      </c>
      <c r="N51" s="63"/>
      <c r="O51" s="63" t="s">
        <v>115</v>
      </c>
      <c r="P51" s="62" t="s">
        <v>114</v>
      </c>
      <c r="Q51" s="36"/>
    </row>
    <row r="52" spans="2:17" ht="15.95" customHeight="1">
      <c r="B52" s="67"/>
      <c r="C52" s="55"/>
      <c r="D52" s="66" t="s">
        <v>113</v>
      </c>
      <c r="E52" s="63"/>
      <c r="F52" s="63"/>
      <c r="G52" s="63" t="s">
        <v>112</v>
      </c>
      <c r="H52" s="65"/>
      <c r="I52" s="63" t="s">
        <v>111</v>
      </c>
      <c r="J52" s="63"/>
      <c r="K52" s="98" t="s">
        <v>160</v>
      </c>
      <c r="L52" s="97" t="s">
        <v>159</v>
      </c>
      <c r="M52" s="63" t="s">
        <v>109</v>
      </c>
      <c r="N52" s="63" t="s">
        <v>108</v>
      </c>
      <c r="O52" s="63"/>
      <c r="P52" s="62"/>
      <c r="Q52" s="36"/>
    </row>
    <row r="53" spans="2:17" ht="15.95" customHeight="1">
      <c r="B53" s="75"/>
      <c r="C53" s="74"/>
      <c r="D53" s="73"/>
      <c r="E53" s="69" t="s">
        <v>107</v>
      </c>
      <c r="F53" s="69" t="s">
        <v>107</v>
      </c>
      <c r="G53" s="69" t="s">
        <v>106</v>
      </c>
      <c r="H53" s="72" t="s">
        <v>105</v>
      </c>
      <c r="I53" s="69"/>
      <c r="J53" s="69"/>
      <c r="K53" s="69"/>
      <c r="L53" s="96" t="s">
        <v>158</v>
      </c>
      <c r="M53" s="69"/>
      <c r="N53" s="69"/>
      <c r="O53" s="69" t="s">
        <v>104</v>
      </c>
      <c r="P53" s="68"/>
      <c r="Q53" s="36"/>
    </row>
    <row r="54" spans="2:17" ht="15.95" customHeight="1">
      <c r="B54" s="95" t="s">
        <v>157</v>
      </c>
      <c r="C54" s="52">
        <f>D54+K54+N54</f>
        <v>665</v>
      </c>
      <c r="D54" s="58">
        <f>SUM(E54:I54)</f>
        <v>623</v>
      </c>
      <c r="E54" s="52">
        <v>2</v>
      </c>
      <c r="F54" s="52">
        <v>525</v>
      </c>
      <c r="G54" s="52">
        <v>28</v>
      </c>
      <c r="H54" s="52">
        <v>65</v>
      </c>
      <c r="I54" s="52">
        <v>3</v>
      </c>
      <c r="J54" s="52"/>
      <c r="K54" s="52">
        <v>10</v>
      </c>
      <c r="L54" s="52">
        <v>5</v>
      </c>
      <c r="M54" s="55">
        <v>5</v>
      </c>
      <c r="N54" s="52">
        <f>SUM(O54:P54)</f>
        <v>32</v>
      </c>
      <c r="O54" s="52">
        <v>8</v>
      </c>
      <c r="P54" s="54">
        <v>24</v>
      </c>
      <c r="Q54" s="36"/>
    </row>
    <row r="55" spans="2:17" ht="15.95" customHeight="1">
      <c r="B55" s="95" t="s">
        <v>156</v>
      </c>
      <c r="C55" s="52">
        <f>D55+K55+N55</f>
        <v>661</v>
      </c>
      <c r="D55" s="58">
        <f>SUM(E55:I55)</f>
        <v>634</v>
      </c>
      <c r="E55" s="93" t="s">
        <v>45</v>
      </c>
      <c r="F55" s="52">
        <v>527</v>
      </c>
      <c r="G55" s="52">
        <v>24</v>
      </c>
      <c r="H55" s="52">
        <v>74</v>
      </c>
      <c r="I55" s="52">
        <v>9</v>
      </c>
      <c r="J55" s="52"/>
      <c r="K55" s="52">
        <f>SUM(L55:M55)</f>
        <v>5</v>
      </c>
      <c r="L55" s="52">
        <v>3</v>
      </c>
      <c r="M55" s="55">
        <v>2</v>
      </c>
      <c r="N55" s="52">
        <f>SUM(O55:P55)</f>
        <v>22</v>
      </c>
      <c r="O55" s="52">
        <v>4</v>
      </c>
      <c r="P55" s="54">
        <v>18</v>
      </c>
      <c r="Q55" s="36"/>
    </row>
    <row r="56" spans="2:17" ht="15.95" customHeight="1">
      <c r="B56" s="95" t="s">
        <v>155</v>
      </c>
      <c r="C56" s="52">
        <f>D56+K56+N56</f>
        <v>679</v>
      </c>
      <c r="D56" s="58">
        <f>SUM(E56:I56)</f>
        <v>656</v>
      </c>
      <c r="E56" s="93" t="s">
        <v>45</v>
      </c>
      <c r="F56" s="52">
        <v>529</v>
      </c>
      <c r="G56" s="52">
        <v>16</v>
      </c>
      <c r="H56" s="52">
        <v>96</v>
      </c>
      <c r="I56" s="52">
        <v>15</v>
      </c>
      <c r="J56" s="52"/>
      <c r="K56" s="52">
        <f>SUM(L56:M56)</f>
        <v>2</v>
      </c>
      <c r="L56" s="52">
        <v>1</v>
      </c>
      <c r="M56" s="55">
        <v>1</v>
      </c>
      <c r="N56" s="52">
        <f>SUM(O56:P56)</f>
        <v>21</v>
      </c>
      <c r="O56" s="52">
        <v>3</v>
      </c>
      <c r="P56" s="54">
        <v>18</v>
      </c>
      <c r="Q56" s="36"/>
    </row>
    <row r="57" spans="2:17" ht="15.95" customHeight="1">
      <c r="B57" s="95" t="s">
        <v>154</v>
      </c>
      <c r="C57" s="52">
        <f>D57+K57+N57</f>
        <v>679</v>
      </c>
      <c r="D57" s="58">
        <f>SUM(E57:I57)</f>
        <v>662</v>
      </c>
      <c r="E57" s="93" t="s">
        <v>45</v>
      </c>
      <c r="F57" s="52">
        <v>548</v>
      </c>
      <c r="G57" s="52">
        <v>17</v>
      </c>
      <c r="H57" s="52">
        <v>81</v>
      </c>
      <c r="I57" s="52">
        <v>16</v>
      </c>
      <c r="J57" s="52"/>
      <c r="K57" s="52">
        <f>SUM(L57:M57)</f>
        <v>3</v>
      </c>
      <c r="L57" s="52">
        <v>1</v>
      </c>
      <c r="M57" s="55">
        <v>2</v>
      </c>
      <c r="N57" s="52">
        <f>SUM(O57:P57)</f>
        <v>14</v>
      </c>
      <c r="O57" s="52">
        <v>2</v>
      </c>
      <c r="P57" s="54">
        <v>12</v>
      </c>
      <c r="Q57" s="36"/>
    </row>
    <row r="58" spans="2:17" ht="15.95" customHeight="1">
      <c r="B58" s="95" t="s">
        <v>153</v>
      </c>
      <c r="C58" s="52">
        <f>D58+K58+N58</f>
        <v>691</v>
      </c>
      <c r="D58" s="58">
        <f>SUM(E58:I58)</f>
        <v>681</v>
      </c>
      <c r="E58" s="93" t="s">
        <v>45</v>
      </c>
      <c r="F58" s="52">
        <v>531</v>
      </c>
      <c r="G58" s="52">
        <v>20</v>
      </c>
      <c r="H58" s="52">
        <v>97</v>
      </c>
      <c r="I58" s="52">
        <v>33</v>
      </c>
      <c r="J58" s="52"/>
      <c r="K58" s="52">
        <f>SUM(L58:M58)</f>
        <v>3</v>
      </c>
      <c r="L58" s="52">
        <v>1</v>
      </c>
      <c r="M58" s="55">
        <v>2</v>
      </c>
      <c r="N58" s="52">
        <f>SUM(O58:P58)</f>
        <v>7</v>
      </c>
      <c r="O58" s="52">
        <v>4</v>
      </c>
      <c r="P58" s="54">
        <v>3</v>
      </c>
      <c r="Q58" s="36"/>
    </row>
    <row r="59" spans="2:17" ht="15.95" customHeight="1">
      <c r="B59" s="95" t="s">
        <v>152</v>
      </c>
      <c r="C59" s="52">
        <f>D59+K59+N59</f>
        <v>811</v>
      </c>
      <c r="D59" s="58">
        <f>SUM(E59:I59)</f>
        <v>791</v>
      </c>
      <c r="E59" s="93" t="s">
        <v>45</v>
      </c>
      <c r="F59" s="52">
        <v>572</v>
      </c>
      <c r="G59" s="52">
        <v>29</v>
      </c>
      <c r="H59" s="52">
        <v>151</v>
      </c>
      <c r="I59" s="52">
        <v>39</v>
      </c>
      <c r="J59" s="52"/>
      <c r="K59" s="52">
        <f>SUM(L59:M59)</f>
        <v>9</v>
      </c>
      <c r="L59" s="52">
        <v>6</v>
      </c>
      <c r="M59" s="55">
        <v>3</v>
      </c>
      <c r="N59" s="52">
        <f>SUM(O59:P59)</f>
        <v>11</v>
      </c>
      <c r="O59" s="52">
        <v>2</v>
      </c>
      <c r="P59" s="54">
        <v>9</v>
      </c>
      <c r="Q59" s="36"/>
    </row>
    <row r="60" spans="2:17" ht="15.95" customHeight="1">
      <c r="B60" s="95" t="s">
        <v>151</v>
      </c>
      <c r="C60" s="52">
        <f>D60+K60+N60</f>
        <v>1024</v>
      </c>
      <c r="D60" s="58">
        <f>SUM(E60:I60)</f>
        <v>994</v>
      </c>
      <c r="E60" s="93" t="s">
        <v>45</v>
      </c>
      <c r="F60" s="52">
        <v>647</v>
      </c>
      <c r="G60" s="52">
        <v>38</v>
      </c>
      <c r="H60" s="52">
        <v>195</v>
      </c>
      <c r="I60" s="52">
        <v>114</v>
      </c>
      <c r="J60" s="52"/>
      <c r="K60" s="52">
        <f>SUM(L60:M60)</f>
        <v>14</v>
      </c>
      <c r="L60" s="52">
        <v>12</v>
      </c>
      <c r="M60" s="55">
        <v>2</v>
      </c>
      <c r="N60" s="52">
        <f>SUM(O60:P60)</f>
        <v>16</v>
      </c>
      <c r="O60" s="52">
        <v>2</v>
      </c>
      <c r="P60" s="54">
        <v>14</v>
      </c>
      <c r="Q60" s="36"/>
    </row>
    <row r="61" spans="2:17" ht="15.95" customHeight="1">
      <c r="B61" s="95" t="s">
        <v>150</v>
      </c>
      <c r="C61" s="52">
        <f>D61+K61+N61</f>
        <v>1150</v>
      </c>
      <c r="D61" s="58">
        <f>SUM(E61:I61)</f>
        <v>1118</v>
      </c>
      <c r="E61" s="93" t="s">
        <v>45</v>
      </c>
      <c r="F61" s="52">
        <v>684</v>
      </c>
      <c r="G61" s="52">
        <v>41</v>
      </c>
      <c r="H61" s="52">
        <v>204</v>
      </c>
      <c r="I61" s="52">
        <v>189</v>
      </c>
      <c r="J61" s="52"/>
      <c r="K61" s="52">
        <f>SUM(L61:M61)</f>
        <v>18</v>
      </c>
      <c r="L61" s="52">
        <v>15</v>
      </c>
      <c r="M61" s="55">
        <v>3</v>
      </c>
      <c r="N61" s="52">
        <f>SUM(O61:P61)</f>
        <v>14</v>
      </c>
      <c r="O61" s="52">
        <v>3</v>
      </c>
      <c r="P61" s="54">
        <v>11</v>
      </c>
      <c r="Q61" s="36"/>
    </row>
    <row r="62" spans="2:17" ht="15.95" customHeight="1">
      <c r="B62" s="95" t="s">
        <v>149</v>
      </c>
      <c r="C62" s="52">
        <f>D62+K62+N62</f>
        <v>1237</v>
      </c>
      <c r="D62" s="58">
        <f>SUM(E62:I62)</f>
        <v>1205</v>
      </c>
      <c r="E62" s="93" t="s">
        <v>45</v>
      </c>
      <c r="F62" s="52">
        <v>728</v>
      </c>
      <c r="G62" s="52">
        <v>43</v>
      </c>
      <c r="H62" s="52">
        <v>212</v>
      </c>
      <c r="I62" s="52">
        <v>222</v>
      </c>
      <c r="J62" s="93" t="s">
        <v>142</v>
      </c>
      <c r="K62" s="52">
        <f>SUM(L62:M62)</f>
        <v>19</v>
      </c>
      <c r="L62" s="52">
        <v>17</v>
      </c>
      <c r="M62" s="55">
        <v>2</v>
      </c>
      <c r="N62" s="52">
        <f>SUM(O62:P62)</f>
        <v>13</v>
      </c>
      <c r="O62" s="52">
        <v>3</v>
      </c>
      <c r="P62" s="54">
        <v>10</v>
      </c>
      <c r="Q62" s="36"/>
    </row>
    <row r="63" spans="2:17" ht="15.95" customHeight="1">
      <c r="B63" s="95" t="s">
        <v>148</v>
      </c>
      <c r="C63" s="52">
        <f>D63+K63+N63</f>
        <v>1289</v>
      </c>
      <c r="D63" s="58">
        <f>SUM(E63:I63)</f>
        <v>1221</v>
      </c>
      <c r="E63" s="93" t="s">
        <v>45</v>
      </c>
      <c r="F63" s="52">
        <v>742</v>
      </c>
      <c r="G63" s="52">
        <v>52</v>
      </c>
      <c r="H63" s="52">
        <v>236</v>
      </c>
      <c r="I63" s="52">
        <v>191</v>
      </c>
      <c r="J63" s="93" t="s">
        <v>142</v>
      </c>
      <c r="K63" s="52">
        <f>SUM(L63:M63)</f>
        <v>54</v>
      </c>
      <c r="L63" s="52">
        <v>51</v>
      </c>
      <c r="M63" s="55">
        <v>3</v>
      </c>
      <c r="N63" s="52">
        <f>SUM(O63:P63)</f>
        <v>14</v>
      </c>
      <c r="O63" s="52">
        <v>2</v>
      </c>
      <c r="P63" s="54">
        <v>12</v>
      </c>
      <c r="Q63" s="36"/>
    </row>
    <row r="64" spans="2:17" ht="15.95" customHeight="1">
      <c r="B64" s="95" t="s">
        <v>147</v>
      </c>
      <c r="C64" s="52">
        <f>D64+K64+N64</f>
        <v>1345</v>
      </c>
      <c r="D64" s="58">
        <f>SUM(E64:I64)</f>
        <v>1314</v>
      </c>
      <c r="E64" s="93" t="s">
        <v>45</v>
      </c>
      <c r="F64" s="52">
        <v>763</v>
      </c>
      <c r="G64" s="52">
        <v>43</v>
      </c>
      <c r="H64" s="52">
        <v>280</v>
      </c>
      <c r="I64" s="52">
        <v>228</v>
      </c>
      <c r="J64" s="93" t="s">
        <v>142</v>
      </c>
      <c r="K64" s="52">
        <f>SUM(L64:M64)</f>
        <v>17</v>
      </c>
      <c r="L64" s="52">
        <v>14</v>
      </c>
      <c r="M64" s="55">
        <v>3</v>
      </c>
      <c r="N64" s="52">
        <f>SUM(O64:P64)</f>
        <v>14</v>
      </c>
      <c r="O64" s="52">
        <v>3</v>
      </c>
      <c r="P64" s="54">
        <v>11</v>
      </c>
      <c r="Q64" s="36"/>
    </row>
    <row r="65" spans="2:17" ht="15.95" customHeight="1">
      <c r="B65" s="61" t="s">
        <v>146</v>
      </c>
      <c r="C65" s="52">
        <f>D65+K65+N65</f>
        <v>1416</v>
      </c>
      <c r="D65" s="58">
        <f>SUM(E65:I65)</f>
        <v>1374</v>
      </c>
      <c r="E65" s="93" t="s">
        <v>45</v>
      </c>
      <c r="F65" s="52">
        <v>845</v>
      </c>
      <c r="G65" s="52">
        <v>41</v>
      </c>
      <c r="H65" s="52">
        <v>257</v>
      </c>
      <c r="I65" s="52">
        <v>231</v>
      </c>
      <c r="J65" s="93" t="s">
        <v>142</v>
      </c>
      <c r="K65" s="52">
        <f>SUM(L65:M65)</f>
        <v>22</v>
      </c>
      <c r="L65" s="52">
        <v>18</v>
      </c>
      <c r="M65" s="55">
        <v>4</v>
      </c>
      <c r="N65" s="52">
        <f>SUM(O65:P65)</f>
        <v>20</v>
      </c>
      <c r="O65" s="52">
        <v>5</v>
      </c>
      <c r="P65" s="54">
        <v>15</v>
      </c>
      <c r="Q65" s="36"/>
    </row>
    <row r="66" spans="2:17" ht="15.95" customHeight="1">
      <c r="B66" s="61" t="s">
        <v>145</v>
      </c>
      <c r="C66" s="52">
        <f>D66+K66+N66</f>
        <v>1461</v>
      </c>
      <c r="D66" s="58">
        <f>SUM(E66:I66)</f>
        <v>1420</v>
      </c>
      <c r="E66" s="93" t="s">
        <v>45</v>
      </c>
      <c r="F66" s="52">
        <v>856</v>
      </c>
      <c r="G66" s="52">
        <v>43</v>
      </c>
      <c r="H66" s="52">
        <v>270</v>
      </c>
      <c r="I66" s="52">
        <v>251</v>
      </c>
      <c r="J66" s="93" t="s">
        <v>142</v>
      </c>
      <c r="K66" s="52">
        <f>SUM(L66:M66)</f>
        <v>23</v>
      </c>
      <c r="L66" s="52">
        <v>18</v>
      </c>
      <c r="M66" s="55">
        <v>5</v>
      </c>
      <c r="N66" s="52">
        <f>SUM(O66:P66)</f>
        <v>18</v>
      </c>
      <c r="O66" s="52">
        <v>5</v>
      </c>
      <c r="P66" s="54">
        <v>13</v>
      </c>
      <c r="Q66" s="36"/>
    </row>
    <row r="67" spans="2:17" ht="15.95" customHeight="1">
      <c r="B67" s="94" t="s">
        <v>144</v>
      </c>
      <c r="C67" s="52">
        <f>D67+K67+N67</f>
        <v>1487</v>
      </c>
      <c r="D67" s="58">
        <f>SUM(E67:I67)</f>
        <v>1450</v>
      </c>
      <c r="E67" s="57" t="s">
        <v>45</v>
      </c>
      <c r="F67" s="55">
        <v>861</v>
      </c>
      <c r="G67" s="55">
        <v>44</v>
      </c>
      <c r="H67" s="55">
        <v>272</v>
      </c>
      <c r="I67" s="55">
        <v>273</v>
      </c>
      <c r="J67" s="93" t="s">
        <v>142</v>
      </c>
      <c r="K67" s="52">
        <f>SUM(L67:M67)</f>
        <v>28</v>
      </c>
      <c r="L67" s="55">
        <v>24</v>
      </c>
      <c r="M67" s="55">
        <v>4</v>
      </c>
      <c r="N67" s="52">
        <f>SUM(O67:P67)</f>
        <v>9</v>
      </c>
      <c r="O67" s="55">
        <v>1</v>
      </c>
      <c r="P67" s="54">
        <v>8</v>
      </c>
      <c r="Q67" s="36"/>
    </row>
    <row r="68" spans="2:17" ht="15.95" customHeight="1">
      <c r="B68" s="61" t="s">
        <v>143</v>
      </c>
      <c r="C68" s="60">
        <f>D68+K68+N68</f>
        <v>1524</v>
      </c>
      <c r="D68" s="58">
        <f>SUM(E68:I68)</f>
        <v>1481</v>
      </c>
      <c r="E68" s="56" t="s">
        <v>142</v>
      </c>
      <c r="F68" s="52">
        <v>892</v>
      </c>
      <c r="G68" s="52">
        <v>45</v>
      </c>
      <c r="H68" s="52">
        <v>288</v>
      </c>
      <c r="I68" s="52">
        <v>256</v>
      </c>
      <c r="J68" s="93" t="s">
        <v>45</v>
      </c>
      <c r="K68" s="52">
        <f>SUM(L68:M68)</f>
        <v>35</v>
      </c>
      <c r="L68" s="52">
        <f>29+2</f>
        <v>31</v>
      </c>
      <c r="M68" s="55">
        <v>4</v>
      </c>
      <c r="N68" s="52">
        <f>SUM(O68:P68)</f>
        <v>8</v>
      </c>
      <c r="O68" s="59">
        <v>1</v>
      </c>
      <c r="P68" s="54">
        <v>7</v>
      </c>
      <c r="Q68" s="91"/>
    </row>
    <row r="69" spans="2:17" ht="15.95" customHeight="1" thickBot="1">
      <c r="B69" s="67"/>
      <c r="C69" s="55"/>
      <c r="D69" s="92"/>
      <c r="E69" s="57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4"/>
      <c r="Q69" s="91"/>
    </row>
    <row r="70" spans="2:17" ht="15.95" customHeight="1" thickBot="1">
      <c r="B70" s="89"/>
      <c r="C70" s="89"/>
      <c r="D70" s="89"/>
      <c r="E70" s="90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</row>
    <row r="71" spans="2:17" ht="15.95" customHeight="1">
      <c r="B71" s="88"/>
      <c r="C71" s="87"/>
      <c r="D71" s="86" t="s">
        <v>141</v>
      </c>
      <c r="E71" s="85"/>
      <c r="F71" s="85"/>
      <c r="G71" s="85"/>
      <c r="H71" s="85"/>
      <c r="I71" s="85"/>
      <c r="J71" s="84" t="s">
        <v>140</v>
      </c>
      <c r="K71" s="83" t="s">
        <v>139</v>
      </c>
      <c r="L71" s="82"/>
      <c r="M71" s="82"/>
      <c r="N71" s="82"/>
      <c r="O71" s="83" t="s">
        <v>138</v>
      </c>
      <c r="P71" s="82"/>
      <c r="Q71" s="81"/>
    </row>
    <row r="72" spans="2:17" ht="15.95" customHeight="1">
      <c r="B72" s="67"/>
      <c r="C72" s="55"/>
      <c r="D72" s="66"/>
      <c r="E72" s="63" t="s">
        <v>118</v>
      </c>
      <c r="F72" s="63" t="s">
        <v>137</v>
      </c>
      <c r="G72" s="63" t="s">
        <v>136</v>
      </c>
      <c r="H72" s="65" t="s">
        <v>135</v>
      </c>
      <c r="I72" s="63" t="s">
        <v>134</v>
      </c>
      <c r="J72" s="78" t="s">
        <v>133</v>
      </c>
      <c r="K72" s="63" t="s">
        <v>132</v>
      </c>
      <c r="L72" s="80" t="s">
        <v>131</v>
      </c>
      <c r="M72" s="80" t="s">
        <v>130</v>
      </c>
      <c r="N72" s="63" t="s">
        <v>129</v>
      </c>
      <c r="O72" s="63"/>
      <c r="P72" s="63" t="s">
        <v>128</v>
      </c>
      <c r="Q72" s="62"/>
    </row>
    <row r="73" spans="2:17" ht="15.95" customHeight="1">
      <c r="B73" s="67"/>
      <c r="C73" s="79" t="s">
        <v>127</v>
      </c>
      <c r="D73" s="66" t="s">
        <v>126</v>
      </c>
      <c r="E73" s="63"/>
      <c r="F73" s="63"/>
      <c r="G73" s="63" t="s">
        <v>125</v>
      </c>
      <c r="H73" s="65"/>
      <c r="I73" s="63" t="s">
        <v>124</v>
      </c>
      <c r="J73" s="78" t="s">
        <v>123</v>
      </c>
      <c r="K73" s="63" t="s">
        <v>122</v>
      </c>
      <c r="L73" s="76"/>
      <c r="M73" s="76"/>
      <c r="N73" s="63" t="s">
        <v>121</v>
      </c>
      <c r="O73" s="63"/>
      <c r="P73" s="63"/>
      <c r="Q73" s="62"/>
    </row>
    <row r="74" spans="2:17" ht="15.95" customHeight="1">
      <c r="B74" s="67"/>
      <c r="C74" s="55"/>
      <c r="D74" s="66"/>
      <c r="E74" s="63"/>
      <c r="F74" s="63"/>
      <c r="G74" s="63" t="s">
        <v>120</v>
      </c>
      <c r="H74" s="65" t="s">
        <v>119</v>
      </c>
      <c r="I74" s="63" t="s">
        <v>118</v>
      </c>
      <c r="J74" s="78"/>
      <c r="K74" s="63" t="s">
        <v>117</v>
      </c>
      <c r="L74" s="76"/>
      <c r="M74" s="76"/>
      <c r="N74" s="63" t="s">
        <v>116</v>
      </c>
      <c r="O74" s="63"/>
      <c r="P74" s="63" t="s">
        <v>115</v>
      </c>
      <c r="Q74" s="62" t="s">
        <v>114</v>
      </c>
    </row>
    <row r="75" spans="2:17" ht="15.95" customHeight="1">
      <c r="B75" s="67"/>
      <c r="C75" s="55"/>
      <c r="D75" s="66" t="s">
        <v>113</v>
      </c>
      <c r="E75" s="63"/>
      <c r="F75" s="63"/>
      <c r="G75" s="63" t="s">
        <v>112</v>
      </c>
      <c r="H75" s="65"/>
      <c r="I75" s="63" t="s">
        <v>111</v>
      </c>
      <c r="J75" s="78"/>
      <c r="K75" s="77" t="s">
        <v>110</v>
      </c>
      <c r="L75" s="76"/>
      <c r="M75" s="76"/>
      <c r="N75" s="63" t="s">
        <v>109</v>
      </c>
      <c r="O75" s="63" t="s">
        <v>108</v>
      </c>
      <c r="P75" s="63"/>
      <c r="Q75" s="62"/>
    </row>
    <row r="76" spans="2:17" ht="15.95" customHeight="1">
      <c r="B76" s="75"/>
      <c r="C76" s="74"/>
      <c r="D76" s="73"/>
      <c r="E76" s="69" t="s">
        <v>107</v>
      </c>
      <c r="F76" s="69" t="s">
        <v>107</v>
      </c>
      <c r="G76" s="69" t="s">
        <v>106</v>
      </c>
      <c r="H76" s="72" t="s">
        <v>105</v>
      </c>
      <c r="I76" s="69"/>
      <c r="J76" s="71"/>
      <c r="K76" s="69"/>
      <c r="L76" s="70"/>
      <c r="M76" s="70"/>
      <c r="N76" s="69"/>
      <c r="O76" s="69"/>
      <c r="P76" s="69" t="s">
        <v>104</v>
      </c>
      <c r="Q76" s="68"/>
    </row>
    <row r="77" spans="2:17" ht="15.95" customHeight="1">
      <c r="B77" s="67"/>
      <c r="C77" s="55"/>
      <c r="D77" s="66"/>
      <c r="E77" s="63"/>
      <c r="F77" s="63"/>
      <c r="G77" s="63"/>
      <c r="H77" s="65"/>
      <c r="I77" s="63"/>
      <c r="J77" s="63"/>
      <c r="K77" s="63"/>
      <c r="L77" s="64"/>
      <c r="M77" s="64"/>
      <c r="N77" s="63"/>
      <c r="O77" s="63"/>
      <c r="P77" s="63"/>
      <c r="Q77" s="62"/>
    </row>
    <row r="78" spans="2:17" ht="15.95" customHeight="1">
      <c r="B78" s="61" t="s">
        <v>103</v>
      </c>
      <c r="C78" s="60">
        <f>D78+J78+K78+O78</f>
        <v>1560</v>
      </c>
      <c r="D78" s="58">
        <f>SUM(E78:I78)</f>
        <v>1512</v>
      </c>
      <c r="E78" s="56" t="s">
        <v>45</v>
      </c>
      <c r="F78" s="52">
        <v>924</v>
      </c>
      <c r="G78" s="52">
        <v>49</v>
      </c>
      <c r="H78" s="52">
        <v>298</v>
      </c>
      <c r="I78" s="52">
        <v>241</v>
      </c>
      <c r="J78" s="52">
        <v>1</v>
      </c>
      <c r="K78" s="52">
        <f>SUM(L78:N78)</f>
        <v>31</v>
      </c>
      <c r="L78" s="52">
        <v>26</v>
      </c>
      <c r="M78" s="52">
        <v>2</v>
      </c>
      <c r="N78" s="55">
        <v>3</v>
      </c>
      <c r="O78" s="52">
        <f>SUM(P78:Q78)</f>
        <v>16</v>
      </c>
      <c r="P78" s="59">
        <v>3</v>
      </c>
      <c r="Q78" s="54">
        <v>13</v>
      </c>
    </row>
    <row r="79" spans="2:17" ht="15.95" customHeight="1">
      <c r="B79" s="61" t="s">
        <v>102</v>
      </c>
      <c r="C79" s="60">
        <f>D79+J79+K79+O79</f>
        <v>1601</v>
      </c>
      <c r="D79" s="58">
        <f>SUM(E79:I79)</f>
        <v>1554</v>
      </c>
      <c r="E79" s="56" t="s">
        <v>45</v>
      </c>
      <c r="F79" s="52">
        <v>937</v>
      </c>
      <c r="G79" s="52">
        <v>57</v>
      </c>
      <c r="H79" s="52">
        <v>325</v>
      </c>
      <c r="I79" s="52">
        <v>235</v>
      </c>
      <c r="J79" s="56" t="s">
        <v>45</v>
      </c>
      <c r="K79" s="59">
        <f>SUM(L79:N79)</f>
        <v>32</v>
      </c>
      <c r="L79" s="52">
        <v>25</v>
      </c>
      <c r="M79" s="52">
        <v>4</v>
      </c>
      <c r="N79" s="55">
        <v>3</v>
      </c>
      <c r="O79" s="52">
        <f>SUM(P79:Q79)</f>
        <v>15</v>
      </c>
      <c r="P79" s="59">
        <v>5</v>
      </c>
      <c r="Q79" s="54">
        <v>10</v>
      </c>
    </row>
    <row r="80" spans="2:17" ht="15.95" customHeight="1">
      <c r="B80" s="61" t="s">
        <v>101</v>
      </c>
      <c r="C80" s="60">
        <f>D80+J80+K80+O80</f>
        <v>1605</v>
      </c>
      <c r="D80" s="58">
        <f>SUM(E80:I80)</f>
        <v>1560</v>
      </c>
      <c r="E80" s="56" t="s">
        <v>45</v>
      </c>
      <c r="F80" s="52">
        <v>901</v>
      </c>
      <c r="G80" s="52">
        <v>50</v>
      </c>
      <c r="H80" s="52">
        <v>336</v>
      </c>
      <c r="I80" s="52">
        <v>273</v>
      </c>
      <c r="J80" s="56">
        <v>1</v>
      </c>
      <c r="K80" s="59">
        <f>SUM(L80:N80)</f>
        <v>30</v>
      </c>
      <c r="L80" s="52">
        <v>24</v>
      </c>
      <c r="M80" s="52">
        <v>3</v>
      </c>
      <c r="N80" s="55">
        <v>3</v>
      </c>
      <c r="O80" s="52">
        <f>SUM(P80:Q80)</f>
        <v>14</v>
      </c>
      <c r="P80" s="59">
        <v>3</v>
      </c>
      <c r="Q80" s="54">
        <v>11</v>
      </c>
    </row>
    <row r="81" spans="2:18" ht="15.95" customHeight="1">
      <c r="B81" s="53" t="s">
        <v>100</v>
      </c>
      <c r="C81" s="52">
        <f>D81+J81+K81+O81</f>
        <v>1672</v>
      </c>
      <c r="D81" s="58">
        <f>SUM(E81:I81)</f>
        <v>1623</v>
      </c>
      <c r="E81" s="57">
        <v>1</v>
      </c>
      <c r="F81" s="52">
        <v>918</v>
      </c>
      <c r="G81" s="52">
        <v>53</v>
      </c>
      <c r="H81" s="52">
        <v>389</v>
      </c>
      <c r="I81" s="52">
        <v>262</v>
      </c>
      <c r="J81" s="56" t="s">
        <v>45</v>
      </c>
      <c r="K81" s="52">
        <f>SUM(L81:N81)</f>
        <v>31</v>
      </c>
      <c r="L81" s="52">
        <v>24</v>
      </c>
      <c r="M81" s="52">
        <v>2</v>
      </c>
      <c r="N81" s="55">
        <v>5</v>
      </c>
      <c r="O81" s="52">
        <f>SUM(P81:Q81)</f>
        <v>18</v>
      </c>
      <c r="P81" s="52">
        <v>6</v>
      </c>
      <c r="Q81" s="54">
        <v>12</v>
      </c>
    </row>
    <row r="82" spans="2:18" ht="15.95" customHeight="1">
      <c r="B82" s="53" t="s">
        <v>99</v>
      </c>
      <c r="C82" s="52">
        <f>D82+J82+K82+O82</f>
        <v>1686</v>
      </c>
      <c r="D82" s="58">
        <f>SUM(E82:I82)</f>
        <v>1635</v>
      </c>
      <c r="E82" s="57">
        <v>1</v>
      </c>
      <c r="F82" s="52">
        <v>920</v>
      </c>
      <c r="G82" s="52">
        <v>71</v>
      </c>
      <c r="H82" s="52">
        <v>395</v>
      </c>
      <c r="I82" s="52">
        <v>248</v>
      </c>
      <c r="J82" s="56" t="s">
        <v>98</v>
      </c>
      <c r="K82" s="52">
        <f>SUM(L82:N82)</f>
        <v>34</v>
      </c>
      <c r="L82" s="52">
        <v>27</v>
      </c>
      <c r="M82" s="52">
        <v>2</v>
      </c>
      <c r="N82" s="55">
        <v>5</v>
      </c>
      <c r="O82" s="52">
        <f>SUM(P82:Q82)</f>
        <v>17</v>
      </c>
      <c r="P82" s="52">
        <v>6</v>
      </c>
      <c r="Q82" s="54">
        <v>11</v>
      </c>
    </row>
    <row r="83" spans="2:18" ht="15.95" customHeight="1">
      <c r="B83" s="53" t="s">
        <v>97</v>
      </c>
      <c r="C83" s="52">
        <f>D83+J83+K83+O83</f>
        <v>1735</v>
      </c>
      <c r="D83" s="51">
        <f>SUM(E83:I83)</f>
        <v>1691</v>
      </c>
      <c r="E83" s="50">
        <v>2</v>
      </c>
      <c r="F83" s="50">
        <v>911</v>
      </c>
      <c r="G83" s="50">
        <v>59</v>
      </c>
      <c r="H83" s="50">
        <v>435</v>
      </c>
      <c r="I83" s="50">
        <v>284</v>
      </c>
      <c r="J83" s="50">
        <v>0</v>
      </c>
      <c r="K83" s="50">
        <v>31</v>
      </c>
      <c r="L83" s="50">
        <v>22</v>
      </c>
      <c r="M83" s="50">
        <v>4</v>
      </c>
      <c r="N83" s="50">
        <v>5</v>
      </c>
      <c r="O83" s="50">
        <f>SUM(P83:Q83)</f>
        <v>13</v>
      </c>
      <c r="P83" s="50">
        <v>4</v>
      </c>
      <c r="Q83" s="49">
        <v>9</v>
      </c>
      <c r="R83" s="48"/>
    </row>
    <row r="84" spans="2:18" ht="15.95" customHeight="1">
      <c r="B84" s="53" t="s">
        <v>96</v>
      </c>
      <c r="C84" s="52">
        <f>D84+J84+K84+O84</f>
        <v>1715</v>
      </c>
      <c r="D84" s="51">
        <f>SUM(E84:I84)</f>
        <v>1670</v>
      </c>
      <c r="E84" s="50">
        <v>1</v>
      </c>
      <c r="F84" s="50">
        <v>906</v>
      </c>
      <c r="G84" s="50">
        <v>53</v>
      </c>
      <c r="H84" s="50">
        <v>433</v>
      </c>
      <c r="I84" s="50">
        <v>277</v>
      </c>
      <c r="J84" s="50">
        <v>0</v>
      </c>
      <c r="K84" s="50">
        <f>SUM(L84:N84)</f>
        <v>30</v>
      </c>
      <c r="L84" s="50">
        <v>23</v>
      </c>
      <c r="M84" s="50">
        <v>2</v>
      </c>
      <c r="N84" s="50">
        <v>5</v>
      </c>
      <c r="O84" s="50">
        <f>SUM(P84:Q84)</f>
        <v>15</v>
      </c>
      <c r="P84" s="50">
        <v>4</v>
      </c>
      <c r="Q84" s="49">
        <v>11</v>
      </c>
      <c r="R84" s="48"/>
    </row>
    <row r="85" spans="2:18" ht="15.95" customHeight="1" thickBot="1">
      <c r="B85" s="47"/>
      <c r="C85" s="46"/>
      <c r="D85" s="45"/>
      <c r="E85" s="44"/>
      <c r="F85" s="42"/>
      <c r="G85" s="42"/>
      <c r="H85" s="42"/>
      <c r="I85" s="42"/>
      <c r="J85" s="44"/>
      <c r="K85" s="41"/>
      <c r="L85" s="42"/>
      <c r="M85" s="42"/>
      <c r="N85" s="43"/>
      <c r="O85" s="42"/>
      <c r="P85" s="41"/>
      <c r="Q85" s="40"/>
    </row>
    <row r="86" spans="2:18" ht="14.25" customHeight="1">
      <c r="B86" s="39" t="s">
        <v>95</v>
      </c>
      <c r="C86" s="37"/>
      <c r="D86" s="37"/>
      <c r="E86" s="38"/>
      <c r="F86" s="37"/>
      <c r="G86" s="37"/>
      <c r="H86" s="37"/>
      <c r="I86" s="37"/>
      <c r="J86" s="37"/>
      <c r="K86" s="37"/>
      <c r="L86" s="37"/>
      <c r="M86" s="37"/>
      <c r="N86" s="36"/>
      <c r="O86" s="37"/>
      <c r="P86" s="37"/>
      <c r="Q86" s="36"/>
    </row>
    <row r="87" spans="2:18">
      <c r="B87" s="35" t="s">
        <v>94</v>
      </c>
    </row>
  </sheetData>
  <mergeCells count="4">
    <mergeCell ref="N27:N31"/>
    <mergeCell ref="O27:O31"/>
    <mergeCell ref="M72:M76"/>
    <mergeCell ref="L72:L76"/>
  </mergeCells>
  <phoneticPr fontId="2"/>
  <pageMargins left="0.51181102362204722" right="0.51181102362204722" top="0.39370078740157483" bottom="0.39370078740157483" header="0.51181102362204722" footer="0.51181102362204722"/>
  <pageSetup paperSize="9" scale="48" firstPageNumber="138" orientation="portrait" useFirstPageNumber="1" r:id="rId1"/>
  <headerFooter alignWithMargins="0"/>
  <colBreaks count="1" manualBreakCount="1">
    <brk id="20" max="1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83"/>
  <sheetViews>
    <sheetView showGridLines="0" view="pageBreakPreview" zoomScale="70" zoomScaleNormal="70" zoomScaleSheetLayoutView="70" workbookViewId="0">
      <selection activeCell="N22" sqref="N22"/>
    </sheetView>
  </sheetViews>
  <sheetFormatPr defaultColWidth="10.5" defaultRowHeight="20.100000000000001" customHeight="1"/>
  <cols>
    <col min="1" max="1" width="2.625" style="34" customWidth="1"/>
    <col min="2" max="2" width="18.375" style="34" customWidth="1"/>
    <col min="3" max="3" width="10" style="34" customWidth="1"/>
    <col min="4" max="11" width="9.75" style="34" customWidth="1"/>
    <col min="12" max="12" width="11.125" style="34" customWidth="1"/>
    <col min="13" max="13" width="11" style="34" bestFit="1" customWidth="1"/>
    <col min="14" max="14" width="12.25" style="34" bestFit="1" customWidth="1"/>
    <col min="15" max="16" width="9.75" style="34" customWidth="1"/>
    <col min="17" max="17" width="11.625" style="34" customWidth="1"/>
    <col min="18" max="18" width="2.625" style="34" customWidth="1"/>
    <col min="19" max="16384" width="10.5" style="34"/>
  </cols>
  <sheetData>
    <row r="1" spans="1:18" ht="20.100000000000001" customHeight="1">
      <c r="A1" s="269"/>
      <c r="B1" s="220" t="s">
        <v>375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8" ht="9.75" customHeight="1" thickBot="1">
      <c r="A2" s="269"/>
      <c r="B2" s="3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8" ht="20.100000000000001" customHeight="1">
      <c r="B3" s="88"/>
      <c r="C3" s="147"/>
      <c r="D3" s="189" t="s">
        <v>299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268" t="s">
        <v>374</v>
      </c>
      <c r="P3" s="267"/>
      <c r="Q3" s="266"/>
      <c r="R3" s="36"/>
    </row>
    <row r="4" spans="1:18" ht="20.100000000000001" customHeight="1">
      <c r="B4" s="67"/>
      <c r="C4" s="79"/>
      <c r="D4" s="66"/>
      <c r="E4" s="158" t="s">
        <v>373</v>
      </c>
      <c r="F4" s="156"/>
      <c r="G4" s="79"/>
      <c r="H4" s="79"/>
      <c r="I4" s="79"/>
      <c r="J4" s="79"/>
      <c r="K4" s="79"/>
      <c r="L4" s="79"/>
      <c r="M4" s="79"/>
      <c r="N4" s="79"/>
      <c r="O4" s="265" t="s">
        <v>332</v>
      </c>
      <c r="P4" s="264"/>
      <c r="Q4" s="263"/>
      <c r="R4" s="36"/>
    </row>
    <row r="5" spans="1:18" ht="20.100000000000001" customHeight="1">
      <c r="B5" s="67"/>
      <c r="C5" s="79" t="s">
        <v>127</v>
      </c>
      <c r="D5" s="66" t="s">
        <v>372</v>
      </c>
      <c r="E5" s="79" t="s">
        <v>371</v>
      </c>
      <c r="F5" s="79" t="s">
        <v>296</v>
      </c>
      <c r="G5" s="79"/>
      <c r="H5" s="79" t="s">
        <v>362</v>
      </c>
      <c r="I5" s="79"/>
      <c r="J5" s="79" t="s">
        <v>370</v>
      </c>
      <c r="K5" s="79" t="s">
        <v>292</v>
      </c>
      <c r="L5" s="79" t="s">
        <v>344</v>
      </c>
      <c r="M5" s="79"/>
      <c r="N5" s="79"/>
      <c r="O5" s="66" t="s">
        <v>333</v>
      </c>
      <c r="P5" s="79" t="s">
        <v>326</v>
      </c>
      <c r="Q5" s="180" t="s">
        <v>369</v>
      </c>
      <c r="R5" s="36"/>
    </row>
    <row r="6" spans="1:18" ht="20.100000000000001" customHeight="1">
      <c r="B6" s="67"/>
      <c r="C6" s="79"/>
      <c r="D6" s="66" t="s">
        <v>368</v>
      </c>
      <c r="E6" s="79"/>
      <c r="F6" s="79"/>
      <c r="G6" s="79" t="s">
        <v>296</v>
      </c>
      <c r="H6" s="79" t="s">
        <v>329</v>
      </c>
      <c r="I6" s="79" t="s">
        <v>328</v>
      </c>
      <c r="J6" s="79"/>
      <c r="K6" s="79"/>
      <c r="L6" s="79"/>
      <c r="M6" s="79" t="s">
        <v>291</v>
      </c>
      <c r="N6" s="79" t="s">
        <v>215</v>
      </c>
      <c r="O6" s="66" t="s">
        <v>367</v>
      </c>
      <c r="P6" s="79" t="s">
        <v>367</v>
      </c>
      <c r="Q6" s="180" t="s">
        <v>366</v>
      </c>
      <c r="R6" s="36"/>
    </row>
    <row r="7" spans="1:18" ht="20.100000000000001" customHeight="1">
      <c r="B7" s="67"/>
      <c r="C7" s="79"/>
      <c r="D7" s="66" t="s">
        <v>365</v>
      </c>
      <c r="E7" s="79" t="s">
        <v>364</v>
      </c>
      <c r="F7" s="79" t="s">
        <v>363</v>
      </c>
      <c r="G7" s="79"/>
      <c r="H7" s="79" t="s">
        <v>362</v>
      </c>
      <c r="I7" s="79"/>
      <c r="J7" s="79" t="s">
        <v>343</v>
      </c>
      <c r="K7" s="79" t="s">
        <v>361</v>
      </c>
      <c r="L7" s="79" t="s">
        <v>343</v>
      </c>
      <c r="M7" s="79"/>
      <c r="N7" s="79"/>
      <c r="O7" s="66" t="s">
        <v>360</v>
      </c>
      <c r="P7" s="79" t="s">
        <v>359</v>
      </c>
      <c r="Q7" s="180" t="s">
        <v>358</v>
      </c>
      <c r="R7" s="36"/>
    </row>
    <row r="8" spans="1:18" ht="20.100000000000001" customHeight="1">
      <c r="B8" s="75"/>
      <c r="C8" s="126"/>
      <c r="D8" s="73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73"/>
      <c r="P8" s="126"/>
      <c r="Q8" s="125"/>
      <c r="R8" s="36"/>
    </row>
    <row r="9" spans="1:18" ht="21" customHeight="1">
      <c r="B9" s="262"/>
      <c r="C9" s="258"/>
      <c r="D9" s="259"/>
      <c r="E9" s="258"/>
      <c r="F9" s="258"/>
      <c r="G9" s="258"/>
      <c r="H9" s="261"/>
      <c r="I9" s="260"/>
      <c r="J9" s="258"/>
      <c r="K9" s="258"/>
      <c r="L9" s="258"/>
      <c r="M9" s="258"/>
      <c r="N9" s="258"/>
      <c r="O9" s="259"/>
      <c r="P9" s="258"/>
      <c r="Q9" s="257"/>
      <c r="R9" s="36"/>
    </row>
    <row r="10" spans="1:18" ht="20.25" customHeight="1">
      <c r="B10" s="209" t="s">
        <v>316</v>
      </c>
      <c r="C10" s="204">
        <f>SUM(D10:N10)</f>
        <v>282</v>
      </c>
      <c r="D10" s="208">
        <v>2</v>
      </c>
      <c r="E10" s="204">
        <v>107</v>
      </c>
      <c r="F10" s="204">
        <v>2</v>
      </c>
      <c r="G10" s="204">
        <v>38</v>
      </c>
      <c r="H10" s="254">
        <v>1</v>
      </c>
      <c r="I10" s="252"/>
      <c r="J10" s="207" t="s">
        <v>238</v>
      </c>
      <c r="K10" s="207" t="s">
        <v>238</v>
      </c>
      <c r="L10" s="207" t="s">
        <v>238</v>
      </c>
      <c r="M10" s="204">
        <v>8</v>
      </c>
      <c r="N10" s="206">
        <f>120+4</f>
        <v>124</v>
      </c>
      <c r="O10" s="212" t="s">
        <v>238</v>
      </c>
      <c r="P10" s="176" t="s">
        <v>238</v>
      </c>
      <c r="Q10" s="203" t="s">
        <v>238</v>
      </c>
      <c r="R10" s="36"/>
    </row>
    <row r="11" spans="1:18" ht="20.25" customHeight="1">
      <c r="B11" s="209" t="s">
        <v>315</v>
      </c>
      <c r="C11" s="204">
        <f>SUM(D11:N11)</f>
        <v>290</v>
      </c>
      <c r="D11" s="208">
        <v>2</v>
      </c>
      <c r="E11" s="204">
        <v>110</v>
      </c>
      <c r="F11" s="176" t="s">
        <v>45</v>
      </c>
      <c r="G11" s="204">
        <v>135</v>
      </c>
      <c r="H11" s="254">
        <v>6</v>
      </c>
      <c r="I11" s="252"/>
      <c r="J11" s="207" t="s">
        <v>238</v>
      </c>
      <c r="K11" s="207" t="s">
        <v>238</v>
      </c>
      <c r="L11" s="207" t="s">
        <v>238</v>
      </c>
      <c r="M11" s="204">
        <v>18</v>
      </c>
      <c r="N11" s="206">
        <v>19</v>
      </c>
      <c r="O11" s="212" t="s">
        <v>238</v>
      </c>
      <c r="P11" s="176" t="s">
        <v>238</v>
      </c>
      <c r="Q11" s="203" t="s">
        <v>238</v>
      </c>
      <c r="R11" s="36"/>
    </row>
    <row r="12" spans="1:18" ht="20.25" customHeight="1">
      <c r="B12" s="209" t="s">
        <v>357</v>
      </c>
      <c r="C12" s="204">
        <f>SUM(D12:N12)</f>
        <v>302</v>
      </c>
      <c r="D12" s="208">
        <v>2</v>
      </c>
      <c r="E12" s="204">
        <v>114</v>
      </c>
      <c r="F12" s="204">
        <v>5</v>
      </c>
      <c r="G12" s="204">
        <f>2+154+3</f>
        <v>159</v>
      </c>
      <c r="H12" s="254">
        <v>3</v>
      </c>
      <c r="I12" s="252"/>
      <c r="J12" s="207" t="s">
        <v>238</v>
      </c>
      <c r="K12" s="207" t="s">
        <v>238</v>
      </c>
      <c r="L12" s="207" t="s">
        <v>238</v>
      </c>
      <c r="M12" s="204">
        <v>14</v>
      </c>
      <c r="N12" s="206">
        <v>5</v>
      </c>
      <c r="O12" s="212" t="s">
        <v>238</v>
      </c>
      <c r="P12" s="176" t="s">
        <v>238</v>
      </c>
      <c r="Q12" s="203" t="s">
        <v>238</v>
      </c>
      <c r="R12" s="36"/>
    </row>
    <row r="13" spans="1:18" ht="20.25" customHeight="1">
      <c r="B13" s="209" t="s">
        <v>356</v>
      </c>
      <c r="C13" s="204">
        <f>SUM(D13:N13)</f>
        <v>315</v>
      </c>
      <c r="D13" s="208">
        <v>2</v>
      </c>
      <c r="E13" s="204">
        <v>119</v>
      </c>
      <c r="F13" s="204">
        <v>5</v>
      </c>
      <c r="G13" s="204">
        <f>152+5</f>
        <v>157</v>
      </c>
      <c r="H13" s="254">
        <v>10</v>
      </c>
      <c r="I13" s="252"/>
      <c r="J13" s="207" t="s">
        <v>238</v>
      </c>
      <c r="K13" s="207" t="s">
        <v>238</v>
      </c>
      <c r="L13" s="207" t="s">
        <v>238</v>
      </c>
      <c r="M13" s="204">
        <v>15</v>
      </c>
      <c r="N13" s="206">
        <v>7</v>
      </c>
      <c r="O13" s="208">
        <v>2</v>
      </c>
      <c r="P13" s="204">
        <v>12</v>
      </c>
      <c r="Q13" s="210">
        <v>1</v>
      </c>
      <c r="R13" s="36"/>
    </row>
    <row r="14" spans="1:18" ht="20.25" customHeight="1">
      <c r="B14" s="209" t="s">
        <v>355</v>
      </c>
      <c r="C14" s="204">
        <f>SUM(D14:N14)</f>
        <v>355</v>
      </c>
      <c r="D14" s="208">
        <v>4</v>
      </c>
      <c r="E14" s="204">
        <v>120</v>
      </c>
      <c r="F14" s="204">
        <v>10</v>
      </c>
      <c r="G14" s="204">
        <f>166+6</f>
        <v>172</v>
      </c>
      <c r="H14" s="254">
        <v>27</v>
      </c>
      <c r="I14" s="252"/>
      <c r="J14" s="207" t="s">
        <v>238</v>
      </c>
      <c r="K14" s="207" t="s">
        <v>238</v>
      </c>
      <c r="L14" s="207" t="s">
        <v>238</v>
      </c>
      <c r="M14" s="204">
        <v>9</v>
      </c>
      <c r="N14" s="206">
        <v>13</v>
      </c>
      <c r="O14" s="212" t="s">
        <v>45</v>
      </c>
      <c r="P14" s="204">
        <v>17</v>
      </c>
      <c r="Q14" s="210">
        <v>2</v>
      </c>
      <c r="R14" s="36"/>
    </row>
    <row r="15" spans="1:18" ht="20.25" customHeight="1">
      <c r="B15" s="209" t="s">
        <v>310</v>
      </c>
      <c r="C15" s="204">
        <f>SUM(D15:N15)</f>
        <v>400</v>
      </c>
      <c r="D15" s="208">
        <v>4</v>
      </c>
      <c r="E15" s="204">
        <v>121</v>
      </c>
      <c r="F15" s="204">
        <v>10</v>
      </c>
      <c r="G15" s="204">
        <v>199</v>
      </c>
      <c r="H15" s="254">
        <v>37</v>
      </c>
      <c r="I15" s="252"/>
      <c r="J15" s="207" t="s">
        <v>238</v>
      </c>
      <c r="K15" s="207" t="s">
        <v>238</v>
      </c>
      <c r="L15" s="207" t="s">
        <v>238</v>
      </c>
      <c r="M15" s="204">
        <v>11</v>
      </c>
      <c r="N15" s="206">
        <v>18</v>
      </c>
      <c r="O15" s="212" t="s">
        <v>45</v>
      </c>
      <c r="P15" s="204">
        <v>31</v>
      </c>
      <c r="Q15" s="203" t="s">
        <v>45</v>
      </c>
      <c r="R15" s="36"/>
    </row>
    <row r="16" spans="1:18" ht="20.25" customHeight="1">
      <c r="B16" s="209" t="s">
        <v>354</v>
      </c>
      <c r="C16" s="204">
        <f>SUM(D16:N16)</f>
        <v>486</v>
      </c>
      <c r="D16" s="208">
        <v>5</v>
      </c>
      <c r="E16" s="204">
        <v>124</v>
      </c>
      <c r="F16" s="204">
        <v>10</v>
      </c>
      <c r="G16" s="204">
        <v>239</v>
      </c>
      <c r="H16" s="254">
        <v>62</v>
      </c>
      <c r="I16" s="252"/>
      <c r="J16" s="207" t="s">
        <v>238</v>
      </c>
      <c r="K16" s="207" t="s">
        <v>238</v>
      </c>
      <c r="L16" s="207" t="s">
        <v>238</v>
      </c>
      <c r="M16" s="204">
        <v>7</v>
      </c>
      <c r="N16" s="206">
        <v>39</v>
      </c>
      <c r="O16" s="212" t="s">
        <v>45</v>
      </c>
      <c r="P16" s="204">
        <v>23</v>
      </c>
      <c r="Q16" s="203" t="s">
        <v>45</v>
      </c>
      <c r="R16" s="36"/>
    </row>
    <row r="17" spans="2:18" ht="20.25" customHeight="1">
      <c r="B17" s="209" t="s">
        <v>308</v>
      </c>
      <c r="C17" s="204">
        <f>SUM(D17:N17)</f>
        <v>495</v>
      </c>
      <c r="D17" s="208">
        <v>4</v>
      </c>
      <c r="E17" s="204">
        <v>129</v>
      </c>
      <c r="F17" s="204">
        <v>6</v>
      </c>
      <c r="G17" s="204">
        <v>260</v>
      </c>
      <c r="H17" s="254">
        <v>53</v>
      </c>
      <c r="I17" s="252"/>
      <c r="J17" s="207" t="s">
        <v>238</v>
      </c>
      <c r="K17" s="207" t="s">
        <v>238</v>
      </c>
      <c r="L17" s="207" t="s">
        <v>238</v>
      </c>
      <c r="M17" s="204">
        <v>7</v>
      </c>
      <c r="N17" s="206">
        <v>36</v>
      </c>
      <c r="O17" s="208">
        <v>1</v>
      </c>
      <c r="P17" s="204">
        <v>34</v>
      </c>
      <c r="Q17" s="203" t="s">
        <v>45</v>
      </c>
      <c r="R17" s="36"/>
    </row>
    <row r="18" spans="2:18" ht="21" customHeight="1">
      <c r="B18" s="209"/>
      <c r="C18" s="206"/>
      <c r="D18" s="211"/>
      <c r="E18" s="206"/>
      <c r="F18" s="206"/>
      <c r="G18" s="206"/>
      <c r="H18" s="232"/>
      <c r="I18" s="256"/>
      <c r="J18" s="255"/>
      <c r="K18" s="206"/>
      <c r="L18" s="206"/>
      <c r="M18" s="206"/>
      <c r="N18" s="206"/>
      <c r="O18" s="211"/>
      <c r="P18" s="206"/>
      <c r="Q18" s="210"/>
      <c r="R18" s="36"/>
    </row>
    <row r="19" spans="2:18" ht="21" customHeight="1">
      <c r="B19" s="209" t="s">
        <v>353</v>
      </c>
      <c r="C19" s="204">
        <f>SUM(D19:N19)</f>
        <v>516</v>
      </c>
      <c r="D19" s="208">
        <v>4</v>
      </c>
      <c r="E19" s="204">
        <v>132</v>
      </c>
      <c r="F19" s="176" t="s">
        <v>45</v>
      </c>
      <c r="G19" s="204">
        <v>265</v>
      </c>
      <c r="H19" s="254">
        <v>79</v>
      </c>
      <c r="I19" s="253"/>
      <c r="J19" s="252"/>
      <c r="K19" s="207" t="s">
        <v>238</v>
      </c>
      <c r="L19" s="207" t="s">
        <v>238</v>
      </c>
      <c r="M19" s="204">
        <v>8</v>
      </c>
      <c r="N19" s="206">
        <v>28</v>
      </c>
      <c r="O19" s="212" t="s">
        <v>45</v>
      </c>
      <c r="P19" s="204">
        <v>67</v>
      </c>
      <c r="Q19" s="203" t="s">
        <v>45</v>
      </c>
      <c r="R19" s="36"/>
    </row>
    <row r="20" spans="2:18" ht="20.25" customHeight="1">
      <c r="B20" s="209" t="s">
        <v>352</v>
      </c>
      <c r="C20" s="204">
        <f>SUM(D20:N20)</f>
        <v>524</v>
      </c>
      <c r="D20" s="208">
        <v>4</v>
      </c>
      <c r="E20" s="204">
        <v>130</v>
      </c>
      <c r="F20" s="176" t="s">
        <v>45</v>
      </c>
      <c r="G20" s="204">
        <v>263</v>
      </c>
      <c r="H20" s="204">
        <v>50</v>
      </c>
      <c r="I20" s="204">
        <v>33</v>
      </c>
      <c r="J20" s="229" t="s">
        <v>45</v>
      </c>
      <c r="K20" s="207" t="s">
        <v>238</v>
      </c>
      <c r="L20" s="207" t="s">
        <v>238</v>
      </c>
      <c r="M20" s="204">
        <v>6</v>
      </c>
      <c r="N20" s="206">
        <v>38</v>
      </c>
      <c r="O20" s="208">
        <v>2</v>
      </c>
      <c r="P20" s="204">
        <v>63</v>
      </c>
      <c r="Q20" s="203" t="s">
        <v>45</v>
      </c>
      <c r="R20" s="36"/>
    </row>
    <row r="21" spans="2:18" ht="20.25" customHeight="1">
      <c r="B21" s="209" t="s">
        <v>351</v>
      </c>
      <c r="C21" s="204">
        <f>SUM(D21:N21)</f>
        <v>585</v>
      </c>
      <c r="D21" s="208">
        <v>4</v>
      </c>
      <c r="E21" s="204">
        <v>135</v>
      </c>
      <c r="F21" s="176" t="s">
        <v>45</v>
      </c>
      <c r="G21" s="204">
        <v>286</v>
      </c>
      <c r="H21" s="204">
        <v>52</v>
      </c>
      <c r="I21" s="204">
        <v>35</v>
      </c>
      <c r="J21" s="229" t="s">
        <v>45</v>
      </c>
      <c r="K21" s="207" t="s">
        <v>238</v>
      </c>
      <c r="L21" s="207" t="s">
        <v>238</v>
      </c>
      <c r="M21" s="204">
        <v>40</v>
      </c>
      <c r="N21" s="206">
        <v>33</v>
      </c>
      <c r="O21" s="212" t="s">
        <v>45</v>
      </c>
      <c r="P21" s="204">
        <v>74</v>
      </c>
      <c r="Q21" s="203" t="s">
        <v>45</v>
      </c>
      <c r="R21" s="36"/>
    </row>
    <row r="22" spans="2:18" ht="20.25" customHeight="1">
      <c r="B22" s="202" t="s">
        <v>350</v>
      </c>
      <c r="C22" s="204">
        <f>SUM(D22:N22)</f>
        <v>644</v>
      </c>
      <c r="D22" s="208">
        <v>8</v>
      </c>
      <c r="E22" s="204">
        <v>185</v>
      </c>
      <c r="F22" s="176" t="s">
        <v>45</v>
      </c>
      <c r="G22" s="204">
        <v>266</v>
      </c>
      <c r="H22" s="204">
        <v>54</v>
      </c>
      <c r="I22" s="204">
        <v>41</v>
      </c>
      <c r="J22" s="229" t="s">
        <v>45</v>
      </c>
      <c r="K22" s="207" t="s">
        <v>238</v>
      </c>
      <c r="L22" s="207" t="s">
        <v>238</v>
      </c>
      <c r="M22" s="204">
        <v>40</v>
      </c>
      <c r="N22" s="206">
        <v>50</v>
      </c>
      <c r="O22" s="212">
        <v>1</v>
      </c>
      <c r="P22" s="204">
        <v>86</v>
      </c>
      <c r="Q22" s="203" t="s">
        <v>45</v>
      </c>
      <c r="R22" s="36"/>
    </row>
    <row r="23" spans="2:18" s="99" customFormat="1" ht="20.25" customHeight="1">
      <c r="B23" s="202" t="s">
        <v>349</v>
      </c>
      <c r="C23" s="204">
        <f>SUM(D23:N23)</f>
        <v>677</v>
      </c>
      <c r="D23" s="208">
        <v>23</v>
      </c>
      <c r="E23" s="204">
        <v>190</v>
      </c>
      <c r="F23" s="176" t="s">
        <v>45</v>
      </c>
      <c r="G23" s="204">
        <v>286</v>
      </c>
      <c r="H23" s="204">
        <v>33</v>
      </c>
      <c r="I23" s="204">
        <v>64</v>
      </c>
      <c r="J23" s="229" t="s">
        <v>45</v>
      </c>
      <c r="K23" s="204">
        <v>11</v>
      </c>
      <c r="L23" s="204">
        <v>11</v>
      </c>
      <c r="M23" s="204">
        <v>33</v>
      </c>
      <c r="N23" s="206">
        <v>26</v>
      </c>
      <c r="O23" s="212" t="s">
        <v>45</v>
      </c>
      <c r="P23" s="204">
        <v>82</v>
      </c>
      <c r="Q23" s="203" t="s">
        <v>45</v>
      </c>
      <c r="R23" s="36"/>
    </row>
    <row r="24" spans="2:18" ht="20.25" customHeight="1">
      <c r="B24" s="202" t="s">
        <v>348</v>
      </c>
      <c r="C24" s="204">
        <f>SUM(D24:N24)</f>
        <v>724</v>
      </c>
      <c r="D24" s="208">
        <v>30</v>
      </c>
      <c r="E24" s="204">
        <v>183</v>
      </c>
      <c r="F24" s="176" t="s">
        <v>300</v>
      </c>
      <c r="G24" s="204">
        <v>308</v>
      </c>
      <c r="H24" s="204">
        <v>50</v>
      </c>
      <c r="I24" s="251">
        <v>55</v>
      </c>
      <c r="J24" s="204">
        <v>3</v>
      </c>
      <c r="K24" s="204">
        <v>15</v>
      </c>
      <c r="L24" s="204">
        <v>15</v>
      </c>
      <c r="M24" s="204">
        <v>23</v>
      </c>
      <c r="N24" s="206">
        <v>42</v>
      </c>
      <c r="O24" s="212" t="s">
        <v>300</v>
      </c>
      <c r="P24" s="204">
        <v>98</v>
      </c>
      <c r="Q24" s="203" t="s">
        <v>313</v>
      </c>
      <c r="R24" s="36"/>
    </row>
    <row r="25" spans="2:18" ht="20.25" customHeight="1" thickBot="1">
      <c r="B25" s="202" t="s">
        <v>347</v>
      </c>
      <c r="C25" s="204">
        <f>SUM(D25:N25)</f>
        <v>756</v>
      </c>
      <c r="D25" s="208">
        <v>26</v>
      </c>
      <c r="E25" s="204">
        <v>182</v>
      </c>
      <c r="F25" s="176" t="s">
        <v>300</v>
      </c>
      <c r="G25" s="204">
        <v>351</v>
      </c>
      <c r="H25" s="204">
        <v>45</v>
      </c>
      <c r="I25" s="251">
        <v>57</v>
      </c>
      <c r="J25" s="204">
        <v>1</v>
      </c>
      <c r="K25" s="204">
        <v>14</v>
      </c>
      <c r="L25" s="204">
        <v>34</v>
      </c>
      <c r="M25" s="204">
        <v>27</v>
      </c>
      <c r="N25" s="206">
        <v>19</v>
      </c>
      <c r="O25" s="212">
        <v>1</v>
      </c>
      <c r="P25" s="204">
        <v>80</v>
      </c>
      <c r="Q25" s="203" t="s">
        <v>313</v>
      </c>
    </row>
    <row r="26" spans="2:18" ht="12" customHeight="1" thickBot="1">
      <c r="B26" s="195"/>
      <c r="C26" s="194"/>
      <c r="D26" s="194"/>
      <c r="E26" s="194"/>
      <c r="F26" s="250"/>
      <c r="G26" s="194"/>
      <c r="H26" s="194"/>
      <c r="I26" s="194"/>
      <c r="J26" s="194"/>
      <c r="K26" s="194"/>
      <c r="L26" s="194"/>
      <c r="M26" s="194"/>
      <c r="N26" s="249"/>
      <c r="O26" s="247"/>
      <c r="P26" s="248"/>
      <c r="Q26" s="247"/>
    </row>
    <row r="27" spans="2:18" ht="20.100000000000001" customHeight="1">
      <c r="B27" s="88"/>
      <c r="C27" s="147"/>
      <c r="D27" s="189" t="s">
        <v>299</v>
      </c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246"/>
      <c r="P27" s="245"/>
      <c r="Q27" s="245"/>
    </row>
    <row r="28" spans="2:18" ht="20.100000000000001" customHeight="1">
      <c r="B28" s="67"/>
      <c r="C28" s="79"/>
      <c r="D28" s="66" t="s">
        <v>298</v>
      </c>
      <c r="E28" s="243" t="s">
        <v>297</v>
      </c>
      <c r="F28" s="243" t="s">
        <v>296</v>
      </c>
      <c r="G28" s="243" t="s">
        <v>329</v>
      </c>
      <c r="H28" s="243" t="s">
        <v>294</v>
      </c>
      <c r="I28" s="243" t="s">
        <v>346</v>
      </c>
      <c r="J28" s="244" t="s">
        <v>345</v>
      </c>
      <c r="K28" s="79" t="s">
        <v>292</v>
      </c>
      <c r="L28" s="79" t="s">
        <v>344</v>
      </c>
      <c r="M28" s="243" t="s">
        <v>291</v>
      </c>
      <c r="N28" s="242" t="s">
        <v>215</v>
      </c>
      <c r="O28" s="241"/>
      <c r="P28" s="240"/>
      <c r="Q28" s="239"/>
    </row>
    <row r="29" spans="2:18" ht="20.100000000000001" customHeight="1">
      <c r="B29" s="67"/>
      <c r="C29" s="79" t="s">
        <v>127</v>
      </c>
      <c r="D29" s="66" t="s">
        <v>290</v>
      </c>
      <c r="E29" s="237"/>
      <c r="F29" s="237"/>
      <c r="G29" s="237"/>
      <c r="H29" s="237"/>
      <c r="I29" s="237"/>
      <c r="J29" s="238"/>
      <c r="K29" s="79"/>
      <c r="L29" s="79"/>
      <c r="M29" s="237"/>
      <c r="N29" s="236"/>
      <c r="O29" s="228"/>
      <c r="P29" s="222"/>
      <c r="Q29" s="222"/>
      <c r="R29" s="99"/>
    </row>
    <row r="30" spans="2:18" ht="20.100000000000001" customHeight="1">
      <c r="B30" s="67"/>
      <c r="C30" s="79"/>
      <c r="D30" s="66" t="s">
        <v>288</v>
      </c>
      <c r="E30" s="237"/>
      <c r="F30" s="237"/>
      <c r="G30" s="237"/>
      <c r="H30" s="237"/>
      <c r="I30" s="237"/>
      <c r="J30" s="238"/>
      <c r="K30" s="79"/>
      <c r="L30" s="79"/>
      <c r="M30" s="237"/>
      <c r="N30" s="236"/>
      <c r="O30" s="228"/>
      <c r="P30" s="222"/>
      <c r="Q30" s="222"/>
      <c r="R30" s="99"/>
    </row>
    <row r="31" spans="2:18" ht="19.5" customHeight="1">
      <c r="B31" s="75"/>
      <c r="C31" s="126"/>
      <c r="D31" s="73" t="s">
        <v>284</v>
      </c>
      <c r="E31" s="234"/>
      <c r="F31" s="234"/>
      <c r="G31" s="234"/>
      <c r="H31" s="234"/>
      <c r="I31" s="234"/>
      <c r="J31" s="235"/>
      <c r="K31" s="126" t="s">
        <v>282</v>
      </c>
      <c r="L31" s="126" t="s">
        <v>343</v>
      </c>
      <c r="M31" s="234"/>
      <c r="N31" s="233"/>
      <c r="O31" s="228"/>
      <c r="P31" s="222"/>
      <c r="Q31" s="222"/>
      <c r="R31" s="99"/>
    </row>
    <row r="32" spans="2:18" ht="20.25" customHeight="1">
      <c r="B32" s="177" t="s">
        <v>342</v>
      </c>
      <c r="C32" s="232">
        <f>SUM(D32:N32)</f>
        <v>803</v>
      </c>
      <c r="D32" s="231">
        <v>32</v>
      </c>
      <c r="E32" s="230">
        <v>198</v>
      </c>
      <c r="F32" s="230">
        <v>355</v>
      </c>
      <c r="G32" s="229">
        <v>37</v>
      </c>
      <c r="H32" s="229">
        <v>66</v>
      </c>
      <c r="I32" s="229" t="s">
        <v>273</v>
      </c>
      <c r="J32" s="229">
        <v>18</v>
      </c>
      <c r="K32" s="229">
        <v>12</v>
      </c>
      <c r="L32" s="229">
        <v>21</v>
      </c>
      <c r="M32" s="229">
        <v>25</v>
      </c>
      <c r="N32" s="203">
        <v>39</v>
      </c>
      <c r="O32" s="228"/>
      <c r="P32" s="222"/>
      <c r="Q32" s="222"/>
      <c r="R32" s="99"/>
    </row>
    <row r="33" spans="2:17" ht="20.25" customHeight="1">
      <c r="B33" s="177" t="s">
        <v>280</v>
      </c>
      <c r="C33" s="232">
        <f>SUM(D33:N33)</f>
        <v>838</v>
      </c>
      <c r="D33" s="231">
        <v>31</v>
      </c>
      <c r="E33" s="230">
        <v>199</v>
      </c>
      <c r="F33" s="230">
        <v>377</v>
      </c>
      <c r="G33" s="229">
        <v>38</v>
      </c>
      <c r="H33" s="229">
        <v>59</v>
      </c>
      <c r="I33" s="229" t="s">
        <v>271</v>
      </c>
      <c r="J33" s="229">
        <v>21</v>
      </c>
      <c r="K33" s="229">
        <v>12</v>
      </c>
      <c r="L33" s="229">
        <v>20</v>
      </c>
      <c r="M33" s="229">
        <v>36</v>
      </c>
      <c r="N33" s="203">
        <v>45</v>
      </c>
      <c r="O33" s="228"/>
      <c r="P33" s="222"/>
      <c r="Q33" s="222"/>
    </row>
    <row r="34" spans="2:17" ht="20.25" customHeight="1">
      <c r="B34" s="177" t="s">
        <v>341</v>
      </c>
      <c r="C34" s="232">
        <f>SUM(D34:N34)</f>
        <v>848</v>
      </c>
      <c r="D34" s="231">
        <v>30</v>
      </c>
      <c r="E34" s="230">
        <v>209</v>
      </c>
      <c r="F34" s="230">
        <v>375</v>
      </c>
      <c r="G34" s="229">
        <v>44</v>
      </c>
      <c r="H34" s="229">
        <v>68</v>
      </c>
      <c r="I34" s="229" t="s">
        <v>271</v>
      </c>
      <c r="J34" s="229">
        <v>14</v>
      </c>
      <c r="K34" s="229">
        <v>9</v>
      </c>
      <c r="L34" s="229">
        <v>17</v>
      </c>
      <c r="M34" s="229">
        <v>49</v>
      </c>
      <c r="N34" s="203">
        <v>33</v>
      </c>
      <c r="O34" s="228"/>
      <c r="P34" s="222"/>
      <c r="Q34" s="222"/>
    </row>
    <row r="35" spans="2:17" ht="20.25" customHeight="1">
      <c r="B35" s="177" t="s">
        <v>276</v>
      </c>
      <c r="C35" s="232">
        <f>SUM(D35:N35)</f>
        <v>914</v>
      </c>
      <c r="D35" s="231">
        <v>30</v>
      </c>
      <c r="E35" s="230">
        <v>219</v>
      </c>
      <c r="F35" s="230">
        <v>371</v>
      </c>
      <c r="G35" s="229">
        <v>60</v>
      </c>
      <c r="H35" s="229">
        <v>62</v>
      </c>
      <c r="I35" s="229" t="s">
        <v>271</v>
      </c>
      <c r="J35" s="229">
        <v>6</v>
      </c>
      <c r="K35" s="229">
        <v>8</v>
      </c>
      <c r="L35" s="229">
        <v>12</v>
      </c>
      <c r="M35" s="229">
        <v>44</v>
      </c>
      <c r="N35" s="203">
        <v>102</v>
      </c>
      <c r="O35" s="228"/>
      <c r="P35" s="222"/>
      <c r="Q35" s="222"/>
    </row>
    <row r="36" spans="2:17" ht="20.25" customHeight="1">
      <c r="B36" s="177" t="s">
        <v>340</v>
      </c>
      <c r="C36" s="232">
        <v>908</v>
      </c>
      <c r="D36" s="231">
        <v>29</v>
      </c>
      <c r="E36" s="230">
        <v>215</v>
      </c>
      <c r="F36" s="230">
        <v>382</v>
      </c>
      <c r="G36" s="229">
        <v>56</v>
      </c>
      <c r="H36" s="229">
        <v>70</v>
      </c>
      <c r="I36" s="229" t="s">
        <v>270</v>
      </c>
      <c r="J36" s="229">
        <v>4</v>
      </c>
      <c r="K36" s="229">
        <v>7</v>
      </c>
      <c r="L36" s="229">
        <v>2</v>
      </c>
      <c r="M36" s="229">
        <v>45</v>
      </c>
      <c r="N36" s="203">
        <v>98</v>
      </c>
      <c r="O36" s="228"/>
      <c r="P36" s="222"/>
      <c r="Q36" s="222"/>
    </row>
    <row r="37" spans="2:17" ht="20.25" customHeight="1">
      <c r="B37" s="177" t="s">
        <v>274</v>
      </c>
      <c r="C37" s="232">
        <f>SUM(D37:N37)</f>
        <v>938</v>
      </c>
      <c r="D37" s="231">
        <v>30</v>
      </c>
      <c r="E37" s="230">
        <v>232</v>
      </c>
      <c r="F37" s="230">
        <v>401</v>
      </c>
      <c r="G37" s="229">
        <v>60</v>
      </c>
      <c r="H37" s="229">
        <v>70</v>
      </c>
      <c r="I37" s="229" t="s">
        <v>270</v>
      </c>
      <c r="J37" s="229">
        <v>1</v>
      </c>
      <c r="K37" s="229">
        <v>6</v>
      </c>
      <c r="L37" s="229">
        <v>5</v>
      </c>
      <c r="M37" s="229">
        <v>46</v>
      </c>
      <c r="N37" s="203">
        <v>87</v>
      </c>
      <c r="O37" s="228"/>
      <c r="P37" s="222"/>
      <c r="Q37" s="222"/>
    </row>
    <row r="38" spans="2:17" ht="20.25" customHeight="1" thickBot="1">
      <c r="B38" s="172" t="s">
        <v>339</v>
      </c>
      <c r="C38" s="227">
        <f>SUM(D38:N38)</f>
        <v>936</v>
      </c>
      <c r="D38" s="226">
        <v>25</v>
      </c>
      <c r="E38" s="225">
        <v>232</v>
      </c>
      <c r="F38" s="225">
        <v>437</v>
      </c>
      <c r="G38" s="224">
        <v>54</v>
      </c>
      <c r="H38" s="224">
        <v>56</v>
      </c>
      <c r="I38" s="224" t="s">
        <v>271</v>
      </c>
      <c r="J38" s="224">
        <v>8</v>
      </c>
      <c r="K38" s="224">
        <v>4</v>
      </c>
      <c r="L38" s="224">
        <v>8</v>
      </c>
      <c r="M38" s="224">
        <v>37</v>
      </c>
      <c r="N38" s="196">
        <v>75</v>
      </c>
      <c r="O38" s="91"/>
      <c r="P38" s="222"/>
      <c r="Q38" s="222"/>
    </row>
    <row r="39" spans="2:17" ht="19.5" customHeight="1">
      <c r="B39" s="35" t="s">
        <v>338</v>
      </c>
      <c r="C39" s="91"/>
      <c r="D39" s="91"/>
      <c r="E39" s="91"/>
      <c r="F39" s="91"/>
      <c r="G39" s="91"/>
      <c r="H39" s="223"/>
      <c r="I39" s="223"/>
      <c r="J39" s="223"/>
      <c r="K39" s="223"/>
      <c r="L39" s="223"/>
      <c r="M39" s="223"/>
      <c r="N39" s="223"/>
      <c r="O39" s="222"/>
      <c r="P39" s="222"/>
      <c r="Q39" s="222"/>
    </row>
    <row r="40" spans="2:17" ht="20.100000000000001" customHeight="1">
      <c r="B40" s="35" t="s">
        <v>337</v>
      </c>
      <c r="C40" s="91"/>
      <c r="D40" s="91"/>
      <c r="E40" s="91"/>
      <c r="F40" s="91"/>
      <c r="G40" s="91"/>
      <c r="H40" s="38"/>
      <c r="I40" s="38"/>
      <c r="J40" s="38"/>
      <c r="K40" s="38"/>
      <c r="L40" s="38"/>
      <c r="M40" s="38"/>
      <c r="N40" s="38"/>
      <c r="O40" s="222"/>
      <c r="P40" s="222"/>
      <c r="Q40" s="221"/>
    </row>
    <row r="41" spans="2:17" ht="20.100000000000001" customHeight="1">
      <c r="B41" s="35" t="s">
        <v>336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</row>
    <row r="42" spans="2:17" ht="14.25">
      <c r="B42" s="35" t="s">
        <v>268</v>
      </c>
      <c r="H42" s="91"/>
      <c r="I42" s="91"/>
      <c r="J42" s="91"/>
      <c r="K42" s="91"/>
      <c r="L42" s="91"/>
      <c r="M42" s="91"/>
      <c r="N42" s="91"/>
      <c r="O42" s="91"/>
      <c r="P42" s="91"/>
      <c r="Q42" s="91"/>
    </row>
    <row r="43" spans="2:17" ht="18" customHeight="1">
      <c r="H43" s="91"/>
      <c r="I43" s="91"/>
      <c r="J43" s="91"/>
      <c r="K43" s="91"/>
      <c r="L43" s="91"/>
      <c r="M43" s="91"/>
      <c r="N43" s="91"/>
    </row>
    <row r="44" spans="2:17" ht="20.100000000000001" customHeight="1">
      <c r="B44" s="220" t="s">
        <v>335</v>
      </c>
      <c r="C44" s="99"/>
      <c r="D44" s="99"/>
      <c r="E44" s="99"/>
      <c r="F44" s="99"/>
      <c r="G44" s="99"/>
    </row>
    <row r="45" spans="2:17" ht="10.5" customHeight="1" thickBot="1">
      <c r="O45" s="99"/>
      <c r="P45" s="99"/>
      <c r="Q45" s="99"/>
    </row>
    <row r="46" spans="2:17" ht="20.100000000000001" customHeight="1">
      <c r="B46" s="88"/>
      <c r="C46" s="87"/>
      <c r="D46" s="189" t="s">
        <v>299</v>
      </c>
      <c r="E46" s="188"/>
      <c r="F46" s="188"/>
      <c r="G46" s="188"/>
      <c r="H46" s="188"/>
      <c r="I46" s="188"/>
      <c r="J46" s="188"/>
      <c r="K46" s="188"/>
      <c r="L46" s="219" t="s">
        <v>334</v>
      </c>
      <c r="M46" s="218"/>
      <c r="N46" s="217"/>
      <c r="O46" s="99"/>
      <c r="P46" s="99"/>
      <c r="Q46" s="216"/>
    </row>
    <row r="47" spans="2:17" ht="20.100000000000001" customHeight="1">
      <c r="B47" s="67"/>
      <c r="C47" s="55"/>
      <c r="D47" s="66" t="s">
        <v>333</v>
      </c>
      <c r="E47" s="55"/>
      <c r="F47" s="55"/>
      <c r="G47" s="55"/>
      <c r="H47" s="158" t="s">
        <v>293</v>
      </c>
      <c r="I47" s="156"/>
      <c r="J47" s="156"/>
      <c r="K47" s="55"/>
      <c r="L47" s="213"/>
      <c r="M47" s="215" t="s">
        <v>332</v>
      </c>
      <c r="N47" s="214"/>
    </row>
    <row r="48" spans="2:17" ht="20.100000000000001" customHeight="1">
      <c r="B48" s="67"/>
      <c r="C48" s="79" t="s">
        <v>127</v>
      </c>
      <c r="D48" s="66" t="s">
        <v>331</v>
      </c>
      <c r="E48" s="79" t="s">
        <v>330</v>
      </c>
      <c r="F48" s="79" t="s">
        <v>329</v>
      </c>
      <c r="G48" s="79" t="s">
        <v>328</v>
      </c>
      <c r="H48" s="79" t="s">
        <v>327</v>
      </c>
      <c r="I48" s="55"/>
      <c r="J48" s="79" t="s">
        <v>289</v>
      </c>
      <c r="K48" s="79" t="s">
        <v>215</v>
      </c>
      <c r="L48" s="66" t="s">
        <v>325</v>
      </c>
      <c r="M48" s="79" t="s">
        <v>326</v>
      </c>
      <c r="N48" s="180" t="s">
        <v>325</v>
      </c>
    </row>
    <row r="49" spans="2:17" ht="20.100000000000001" customHeight="1">
      <c r="B49" s="67"/>
      <c r="C49" s="55"/>
      <c r="D49" s="66" t="s">
        <v>324</v>
      </c>
      <c r="E49" s="55"/>
      <c r="F49" s="55"/>
      <c r="G49" s="55"/>
      <c r="H49" s="63" t="s">
        <v>323</v>
      </c>
      <c r="I49" s="79" t="s">
        <v>286</v>
      </c>
      <c r="J49" s="79" t="s">
        <v>285</v>
      </c>
      <c r="K49" s="79"/>
      <c r="L49" s="66" t="s">
        <v>319</v>
      </c>
      <c r="M49" s="79" t="s">
        <v>319</v>
      </c>
      <c r="N49" s="180" t="s">
        <v>322</v>
      </c>
    </row>
    <row r="50" spans="2:17" ht="20.100000000000001" customHeight="1">
      <c r="B50" s="67"/>
      <c r="C50" s="55"/>
      <c r="D50" s="66" t="s">
        <v>321</v>
      </c>
      <c r="E50" s="55"/>
      <c r="F50" s="55"/>
      <c r="G50" s="55"/>
      <c r="H50" s="63" t="s">
        <v>320</v>
      </c>
      <c r="I50" s="55"/>
      <c r="J50" s="79" t="s">
        <v>283</v>
      </c>
      <c r="K50" s="55"/>
      <c r="L50" s="66" t="s">
        <v>317</v>
      </c>
      <c r="M50" s="79" t="s">
        <v>317</v>
      </c>
      <c r="N50" s="180" t="s">
        <v>319</v>
      </c>
    </row>
    <row r="51" spans="2:17" ht="20.100000000000001" customHeight="1">
      <c r="B51" s="75"/>
      <c r="C51" s="74"/>
      <c r="D51" s="73"/>
      <c r="E51" s="74"/>
      <c r="F51" s="74"/>
      <c r="G51" s="74"/>
      <c r="H51" s="69" t="s">
        <v>318</v>
      </c>
      <c r="I51" s="74"/>
      <c r="J51" s="126"/>
      <c r="K51" s="74"/>
      <c r="L51" s="213"/>
      <c r="M51" s="126"/>
      <c r="N51" s="178" t="s">
        <v>317</v>
      </c>
    </row>
    <row r="52" spans="2:17" ht="20.25" customHeight="1">
      <c r="B52" s="209" t="s">
        <v>316</v>
      </c>
      <c r="C52" s="204">
        <f>SUM(D52:K52)</f>
        <v>1016</v>
      </c>
      <c r="D52" s="208">
        <v>1</v>
      </c>
      <c r="E52" s="204">
        <v>2</v>
      </c>
      <c r="F52" s="204">
        <v>12</v>
      </c>
      <c r="G52" s="204">
        <v>9</v>
      </c>
      <c r="H52" s="204">
        <v>19</v>
      </c>
      <c r="I52" s="176" t="s">
        <v>300</v>
      </c>
      <c r="J52" s="206">
        <v>963</v>
      </c>
      <c r="K52" s="206">
        <v>10</v>
      </c>
      <c r="L52" s="212" t="s">
        <v>238</v>
      </c>
      <c r="M52" s="176" t="s">
        <v>238</v>
      </c>
      <c r="N52" s="203" t="s">
        <v>238</v>
      </c>
    </row>
    <row r="53" spans="2:17" ht="20.25" customHeight="1">
      <c r="B53" s="209" t="s">
        <v>315</v>
      </c>
      <c r="C53" s="204">
        <f>SUM(D53:K53)</f>
        <v>1042</v>
      </c>
      <c r="D53" s="208">
        <v>2</v>
      </c>
      <c r="E53" s="204">
        <v>1</v>
      </c>
      <c r="F53" s="206">
        <v>38</v>
      </c>
      <c r="G53" s="204">
        <v>12</v>
      </c>
      <c r="H53" s="204">
        <v>948</v>
      </c>
      <c r="I53" s="204">
        <v>9</v>
      </c>
      <c r="J53" s="206">
        <v>25</v>
      </c>
      <c r="K53" s="206">
        <v>7</v>
      </c>
      <c r="L53" s="212" t="s">
        <v>238</v>
      </c>
      <c r="M53" s="176" t="s">
        <v>238</v>
      </c>
      <c r="N53" s="203" t="s">
        <v>238</v>
      </c>
    </row>
    <row r="54" spans="2:17" ht="20.25" customHeight="1">
      <c r="B54" s="209" t="s">
        <v>314</v>
      </c>
      <c r="C54" s="204">
        <f>SUM(D54:K54)</f>
        <v>696</v>
      </c>
      <c r="D54" s="208">
        <v>2</v>
      </c>
      <c r="E54" s="204">
        <v>1</v>
      </c>
      <c r="F54" s="204">
        <v>58</v>
      </c>
      <c r="G54" s="204">
        <v>11</v>
      </c>
      <c r="H54" s="204">
        <v>616</v>
      </c>
      <c r="I54" s="204">
        <v>4</v>
      </c>
      <c r="J54" s="176" t="s">
        <v>313</v>
      </c>
      <c r="K54" s="206">
        <v>4</v>
      </c>
      <c r="L54" s="212" t="s">
        <v>238</v>
      </c>
      <c r="M54" s="176" t="s">
        <v>238</v>
      </c>
      <c r="N54" s="203" t="s">
        <v>238</v>
      </c>
    </row>
    <row r="55" spans="2:17" ht="20.25" customHeight="1">
      <c r="B55" s="209" t="s">
        <v>312</v>
      </c>
      <c r="C55" s="204">
        <f>SUM(D55:K55)</f>
        <v>378</v>
      </c>
      <c r="D55" s="208">
        <v>2</v>
      </c>
      <c r="E55" s="207" t="s">
        <v>45</v>
      </c>
      <c r="F55" s="204">
        <v>153</v>
      </c>
      <c r="G55" s="204">
        <v>39</v>
      </c>
      <c r="H55" s="204">
        <v>40</v>
      </c>
      <c r="I55" s="204">
        <v>52</v>
      </c>
      <c r="J55" s="206">
        <v>81</v>
      </c>
      <c r="K55" s="204">
        <v>11</v>
      </c>
      <c r="L55" s="208">
        <v>8</v>
      </c>
      <c r="M55" s="204">
        <v>107</v>
      </c>
      <c r="N55" s="210">
        <v>1</v>
      </c>
    </row>
    <row r="56" spans="2:17" ht="20.25" customHeight="1">
      <c r="B56" s="209" t="s">
        <v>311</v>
      </c>
      <c r="C56" s="204">
        <f>SUM(D56:K56)</f>
        <v>358</v>
      </c>
      <c r="D56" s="208">
        <v>2</v>
      </c>
      <c r="E56" s="207" t="s">
        <v>45</v>
      </c>
      <c r="F56" s="204">
        <v>194</v>
      </c>
      <c r="G56" s="204">
        <v>54</v>
      </c>
      <c r="H56" s="204">
        <v>33</v>
      </c>
      <c r="I56" s="204">
        <v>17</v>
      </c>
      <c r="J56" s="206">
        <v>49</v>
      </c>
      <c r="K56" s="206">
        <v>9</v>
      </c>
      <c r="L56" s="211">
        <v>7</v>
      </c>
      <c r="M56" s="204">
        <v>184</v>
      </c>
      <c r="N56" s="210">
        <v>1</v>
      </c>
    </row>
    <row r="57" spans="2:17" ht="20.25" customHeight="1">
      <c r="B57" s="209" t="s">
        <v>310</v>
      </c>
      <c r="C57" s="204">
        <f>SUM(D57:K57)</f>
        <v>376</v>
      </c>
      <c r="D57" s="208">
        <v>5</v>
      </c>
      <c r="E57" s="207" t="s">
        <v>45</v>
      </c>
      <c r="F57" s="204">
        <v>232</v>
      </c>
      <c r="G57" s="204">
        <v>59</v>
      </c>
      <c r="H57" s="204">
        <v>24</v>
      </c>
      <c r="I57" s="204">
        <v>9</v>
      </c>
      <c r="J57" s="206">
        <v>36</v>
      </c>
      <c r="K57" s="206">
        <v>11</v>
      </c>
      <c r="L57" s="211">
        <v>6</v>
      </c>
      <c r="M57" s="204">
        <v>176</v>
      </c>
      <c r="N57" s="203" t="s">
        <v>45</v>
      </c>
    </row>
    <row r="58" spans="2:17" ht="20.25" customHeight="1">
      <c r="B58" s="209" t="s">
        <v>309</v>
      </c>
      <c r="C58" s="204">
        <f>SUM(D58:K58)</f>
        <v>338</v>
      </c>
      <c r="D58" s="208">
        <v>2</v>
      </c>
      <c r="E58" s="207" t="s">
        <v>45</v>
      </c>
      <c r="F58" s="204">
        <v>214</v>
      </c>
      <c r="G58" s="204">
        <v>62</v>
      </c>
      <c r="H58" s="204">
        <v>24</v>
      </c>
      <c r="I58" s="204">
        <v>7</v>
      </c>
      <c r="J58" s="206">
        <v>15</v>
      </c>
      <c r="K58" s="206">
        <v>14</v>
      </c>
      <c r="L58" s="211">
        <v>2</v>
      </c>
      <c r="M58" s="204">
        <v>184</v>
      </c>
      <c r="N58" s="210">
        <v>1</v>
      </c>
    </row>
    <row r="59" spans="2:17" ht="20.25" customHeight="1">
      <c r="B59" s="209" t="s">
        <v>308</v>
      </c>
      <c r="C59" s="204">
        <f>SUM(D59:K59)</f>
        <v>328</v>
      </c>
      <c r="D59" s="208">
        <v>2</v>
      </c>
      <c r="E59" s="204">
        <v>1</v>
      </c>
      <c r="F59" s="204">
        <v>217</v>
      </c>
      <c r="G59" s="204">
        <v>56</v>
      </c>
      <c r="H59" s="204">
        <v>21</v>
      </c>
      <c r="I59" s="204">
        <v>5</v>
      </c>
      <c r="J59" s="206">
        <v>13</v>
      </c>
      <c r="K59" s="204">
        <v>13</v>
      </c>
      <c r="L59" s="208">
        <v>1</v>
      </c>
      <c r="M59" s="204">
        <v>212</v>
      </c>
      <c r="N59" s="210">
        <v>1</v>
      </c>
    </row>
    <row r="60" spans="2:17" s="99" customFormat="1" ht="20.25" customHeight="1">
      <c r="B60" s="209" t="s">
        <v>307</v>
      </c>
      <c r="C60" s="204">
        <f>SUM(D60:K60)</f>
        <v>310</v>
      </c>
      <c r="D60" s="208">
        <v>2</v>
      </c>
      <c r="E60" s="207" t="s">
        <v>45</v>
      </c>
      <c r="F60" s="206">
        <v>216</v>
      </c>
      <c r="G60" s="204">
        <v>44</v>
      </c>
      <c r="H60" s="204">
        <v>18</v>
      </c>
      <c r="I60" s="204">
        <v>4</v>
      </c>
      <c r="J60" s="206">
        <v>9</v>
      </c>
      <c r="K60" s="206">
        <v>17</v>
      </c>
      <c r="L60" s="211">
        <v>1</v>
      </c>
      <c r="M60" s="204">
        <v>193</v>
      </c>
      <c r="N60" s="203" t="s">
        <v>45</v>
      </c>
      <c r="O60" s="34"/>
      <c r="P60" s="34"/>
      <c r="Q60" s="34"/>
    </row>
    <row r="61" spans="2:17" ht="20.25" customHeight="1">
      <c r="B61" s="209" t="s">
        <v>306</v>
      </c>
      <c r="C61" s="204">
        <f>SUM(D61:K61)</f>
        <v>297</v>
      </c>
      <c r="D61" s="208">
        <v>3</v>
      </c>
      <c r="E61" s="204">
        <v>1</v>
      </c>
      <c r="F61" s="206">
        <v>205</v>
      </c>
      <c r="G61" s="204">
        <v>45</v>
      </c>
      <c r="H61" s="204">
        <v>15</v>
      </c>
      <c r="I61" s="204">
        <v>5</v>
      </c>
      <c r="J61" s="206">
        <v>7</v>
      </c>
      <c r="K61" s="204">
        <v>16</v>
      </c>
      <c r="L61" s="208">
        <v>1</v>
      </c>
      <c r="M61" s="204">
        <v>211</v>
      </c>
      <c r="N61" s="210">
        <v>1</v>
      </c>
    </row>
    <row r="62" spans="2:17" ht="20.25" customHeight="1">
      <c r="B62" s="209" t="s">
        <v>305</v>
      </c>
      <c r="C62" s="204">
        <f>SUM(D62:K62)</f>
        <v>303</v>
      </c>
      <c r="D62" s="208">
        <v>3</v>
      </c>
      <c r="E62" s="207" t="s">
        <v>45</v>
      </c>
      <c r="F62" s="206">
        <v>216</v>
      </c>
      <c r="G62" s="204">
        <v>46</v>
      </c>
      <c r="H62" s="204">
        <v>11</v>
      </c>
      <c r="I62" s="204">
        <v>4</v>
      </c>
      <c r="J62" s="206">
        <v>5</v>
      </c>
      <c r="K62" s="204">
        <v>18</v>
      </c>
      <c r="L62" s="208">
        <v>1</v>
      </c>
      <c r="M62" s="204">
        <v>191</v>
      </c>
      <c r="N62" s="203" t="s">
        <v>45</v>
      </c>
    </row>
    <row r="63" spans="2:17" ht="20.25" customHeight="1">
      <c r="B63" s="202" t="s">
        <v>304</v>
      </c>
      <c r="C63" s="204">
        <f>SUM(D63:K63)</f>
        <v>299</v>
      </c>
      <c r="D63" s="208">
        <v>3</v>
      </c>
      <c r="E63" s="207">
        <v>1</v>
      </c>
      <c r="F63" s="206">
        <v>212</v>
      </c>
      <c r="G63" s="204">
        <v>49</v>
      </c>
      <c r="H63" s="204">
        <v>11</v>
      </c>
      <c r="I63" s="204">
        <v>3</v>
      </c>
      <c r="J63" s="206">
        <v>2</v>
      </c>
      <c r="K63" s="204">
        <v>18</v>
      </c>
      <c r="L63" s="205" t="s">
        <v>45</v>
      </c>
      <c r="M63" s="204">
        <v>227</v>
      </c>
      <c r="N63" s="203" t="s">
        <v>45</v>
      </c>
    </row>
    <row r="64" spans="2:17" ht="20.25" customHeight="1">
      <c r="B64" s="202" t="s">
        <v>303</v>
      </c>
      <c r="C64" s="204">
        <f>SUM(D64:K64)</f>
        <v>312</v>
      </c>
      <c r="D64" s="208">
        <v>9</v>
      </c>
      <c r="E64" s="207">
        <v>1</v>
      </c>
      <c r="F64" s="206">
        <v>227</v>
      </c>
      <c r="G64" s="204">
        <v>45</v>
      </c>
      <c r="H64" s="204">
        <v>8</v>
      </c>
      <c r="I64" s="204">
        <v>3</v>
      </c>
      <c r="J64" s="206">
        <v>3</v>
      </c>
      <c r="K64" s="204">
        <v>16</v>
      </c>
      <c r="L64" s="205" t="s">
        <v>45</v>
      </c>
      <c r="M64" s="204">
        <v>195</v>
      </c>
      <c r="N64" s="203">
        <v>1</v>
      </c>
      <c r="O64" s="99"/>
      <c r="P64" s="99"/>
      <c r="Q64" s="99"/>
    </row>
    <row r="65" spans="2:15" ht="20.25" customHeight="1">
      <c r="B65" s="202" t="s">
        <v>302</v>
      </c>
      <c r="C65" s="204">
        <f>SUM(D65:K65)</f>
        <v>343</v>
      </c>
      <c r="D65" s="208">
        <v>7</v>
      </c>
      <c r="E65" s="207">
        <v>1</v>
      </c>
      <c r="F65" s="206">
        <v>262</v>
      </c>
      <c r="G65" s="204">
        <v>55</v>
      </c>
      <c r="H65" s="204">
        <v>11</v>
      </c>
      <c r="I65" s="204">
        <v>3</v>
      </c>
      <c r="J65" s="206">
        <v>1</v>
      </c>
      <c r="K65" s="204">
        <v>3</v>
      </c>
      <c r="L65" s="205" t="s">
        <v>45</v>
      </c>
      <c r="M65" s="204">
        <v>240</v>
      </c>
      <c r="N65" s="203">
        <v>1</v>
      </c>
    </row>
    <row r="66" spans="2:15" ht="20.25" customHeight="1" thickBot="1">
      <c r="B66" s="202" t="s">
        <v>301</v>
      </c>
      <c r="C66" s="197">
        <f>SUM(D66:K66)</f>
        <v>341</v>
      </c>
      <c r="D66" s="201">
        <v>6</v>
      </c>
      <c r="E66" s="200">
        <v>2</v>
      </c>
      <c r="F66" s="199">
        <v>276</v>
      </c>
      <c r="G66" s="197">
        <v>44</v>
      </c>
      <c r="H66" s="197">
        <v>7</v>
      </c>
      <c r="I66" s="197">
        <v>1</v>
      </c>
      <c r="J66" s="199">
        <v>2</v>
      </c>
      <c r="K66" s="197">
        <v>3</v>
      </c>
      <c r="L66" s="198">
        <v>1</v>
      </c>
      <c r="M66" s="197">
        <v>257</v>
      </c>
      <c r="N66" s="196" t="s">
        <v>300</v>
      </c>
    </row>
    <row r="67" spans="2:15" ht="12" customHeight="1" thickBot="1">
      <c r="B67" s="195"/>
      <c r="C67" s="194"/>
      <c r="D67" s="194"/>
      <c r="E67" s="192"/>
      <c r="F67" s="193"/>
      <c r="G67" s="191"/>
      <c r="H67" s="191"/>
      <c r="I67" s="191"/>
      <c r="J67" s="193"/>
      <c r="K67" s="191"/>
      <c r="L67" s="192"/>
      <c r="M67" s="191"/>
      <c r="N67" s="190"/>
    </row>
    <row r="68" spans="2:15" ht="20.100000000000001" customHeight="1">
      <c r="B68" s="88"/>
      <c r="C68" s="147"/>
      <c r="D68" s="189" t="s">
        <v>299</v>
      </c>
      <c r="E68" s="188"/>
      <c r="F68" s="188"/>
      <c r="G68" s="188"/>
      <c r="H68" s="188"/>
      <c r="I68" s="188"/>
      <c r="J68" s="188"/>
      <c r="K68" s="188"/>
      <c r="L68" s="188"/>
      <c r="M68" s="188"/>
      <c r="N68" s="187"/>
    </row>
    <row r="69" spans="2:15" ht="20.100000000000001" customHeight="1">
      <c r="B69" s="67"/>
      <c r="C69" s="79"/>
      <c r="D69" s="66" t="s">
        <v>298</v>
      </c>
      <c r="E69" s="183" t="s">
        <v>297</v>
      </c>
      <c r="F69" s="183" t="s">
        <v>296</v>
      </c>
      <c r="G69" s="183" t="s">
        <v>295</v>
      </c>
      <c r="H69" s="183" t="s">
        <v>294</v>
      </c>
      <c r="I69" s="186"/>
      <c r="J69" s="185" t="s">
        <v>293</v>
      </c>
      <c r="K69" s="184"/>
      <c r="L69" s="183" t="s">
        <v>292</v>
      </c>
      <c r="M69" s="183" t="s">
        <v>291</v>
      </c>
      <c r="N69" s="182" t="s">
        <v>215</v>
      </c>
    </row>
    <row r="70" spans="2:15" ht="20.100000000000001" customHeight="1">
      <c r="B70" s="67"/>
      <c r="C70" s="79" t="s">
        <v>127</v>
      </c>
      <c r="D70" s="66" t="s">
        <v>290</v>
      </c>
      <c r="E70" s="181"/>
      <c r="F70" s="181"/>
      <c r="G70" s="181"/>
      <c r="H70" s="181"/>
      <c r="I70" s="79"/>
      <c r="J70" s="55"/>
      <c r="K70" s="79" t="s">
        <v>289</v>
      </c>
      <c r="L70" s="181"/>
      <c r="M70" s="181"/>
      <c r="N70" s="180"/>
    </row>
    <row r="71" spans="2:15" ht="20.100000000000001" customHeight="1">
      <c r="B71" s="67"/>
      <c r="C71" s="79"/>
      <c r="D71" s="66" t="s">
        <v>288</v>
      </c>
      <c r="E71" s="181"/>
      <c r="F71" s="181"/>
      <c r="G71" s="181"/>
      <c r="H71" s="181"/>
      <c r="I71" s="79" t="s">
        <v>287</v>
      </c>
      <c r="J71" s="79" t="s">
        <v>286</v>
      </c>
      <c r="K71" s="79" t="s">
        <v>285</v>
      </c>
      <c r="L71" s="181"/>
      <c r="M71" s="181"/>
      <c r="N71" s="180"/>
    </row>
    <row r="72" spans="2:15" ht="20.100000000000001" customHeight="1">
      <c r="B72" s="75"/>
      <c r="C72" s="126"/>
      <c r="D72" s="73" t="s">
        <v>284</v>
      </c>
      <c r="E72" s="179"/>
      <c r="F72" s="179"/>
      <c r="G72" s="179"/>
      <c r="H72" s="179"/>
      <c r="I72" s="69"/>
      <c r="J72" s="74"/>
      <c r="K72" s="126" t="s">
        <v>283</v>
      </c>
      <c r="L72" s="179" t="s">
        <v>282</v>
      </c>
      <c r="M72" s="179"/>
      <c r="N72" s="178"/>
    </row>
    <row r="73" spans="2:15" ht="21.75" customHeight="1">
      <c r="B73" s="177" t="s">
        <v>281</v>
      </c>
      <c r="C73" s="176">
        <f>SUM(D73:N73)</f>
        <v>344</v>
      </c>
      <c r="D73" s="175">
        <v>18</v>
      </c>
      <c r="E73" s="174">
        <v>1</v>
      </c>
      <c r="F73" s="174">
        <v>1</v>
      </c>
      <c r="G73" s="174">
        <v>239</v>
      </c>
      <c r="H73" s="174">
        <v>66</v>
      </c>
      <c r="I73" s="174">
        <v>8</v>
      </c>
      <c r="J73" s="174">
        <v>7</v>
      </c>
      <c r="K73" s="174">
        <v>2</v>
      </c>
      <c r="L73" s="174">
        <v>1</v>
      </c>
      <c r="M73" s="174" t="s">
        <v>270</v>
      </c>
      <c r="N73" s="173">
        <v>1</v>
      </c>
    </row>
    <row r="74" spans="2:15" ht="21.75" customHeight="1">
      <c r="B74" s="177" t="s">
        <v>280</v>
      </c>
      <c r="C74" s="176">
        <f>SUM(D74:N74)</f>
        <v>355</v>
      </c>
      <c r="D74" s="175">
        <v>14</v>
      </c>
      <c r="E74" s="174">
        <v>2</v>
      </c>
      <c r="F74" s="174">
        <v>1</v>
      </c>
      <c r="G74" s="174">
        <v>245</v>
      </c>
      <c r="H74" s="174">
        <v>73</v>
      </c>
      <c r="I74" s="174">
        <v>11</v>
      </c>
      <c r="J74" s="174">
        <v>5</v>
      </c>
      <c r="K74" s="174">
        <v>2</v>
      </c>
      <c r="L74" s="174">
        <v>1</v>
      </c>
      <c r="M74" s="174" t="s">
        <v>277</v>
      </c>
      <c r="N74" s="173">
        <v>1</v>
      </c>
    </row>
    <row r="75" spans="2:15" ht="21.75" customHeight="1">
      <c r="B75" s="177" t="s">
        <v>279</v>
      </c>
      <c r="C75" s="176">
        <f>SUM(D75:N75)</f>
        <v>369</v>
      </c>
      <c r="D75" s="175">
        <v>12</v>
      </c>
      <c r="E75" s="174">
        <v>1</v>
      </c>
      <c r="F75" s="174" t="s">
        <v>278</v>
      </c>
      <c r="G75" s="174">
        <v>260</v>
      </c>
      <c r="H75" s="174">
        <v>76</v>
      </c>
      <c r="I75" s="174">
        <v>14</v>
      </c>
      <c r="J75" s="174">
        <v>5</v>
      </c>
      <c r="K75" s="174">
        <v>1</v>
      </c>
      <c r="L75" s="174" t="s">
        <v>271</v>
      </c>
      <c r="M75" s="174" t="s">
        <v>271</v>
      </c>
      <c r="N75" s="173" t="s">
        <v>277</v>
      </c>
    </row>
    <row r="76" spans="2:15" ht="21.75" customHeight="1">
      <c r="B76" s="177" t="s">
        <v>276</v>
      </c>
      <c r="C76" s="176">
        <f>SUM(D76:N76)</f>
        <v>433</v>
      </c>
      <c r="D76" s="175">
        <v>19</v>
      </c>
      <c r="E76" s="174">
        <v>5</v>
      </c>
      <c r="F76" s="174">
        <v>3</v>
      </c>
      <c r="G76" s="174">
        <v>281</v>
      </c>
      <c r="H76" s="174">
        <v>103</v>
      </c>
      <c r="I76" s="174">
        <v>13</v>
      </c>
      <c r="J76" s="174">
        <v>6</v>
      </c>
      <c r="K76" s="174">
        <v>1</v>
      </c>
      <c r="L76" s="174" t="s">
        <v>271</v>
      </c>
      <c r="M76" s="174" t="s">
        <v>271</v>
      </c>
      <c r="N76" s="173">
        <v>2</v>
      </c>
    </row>
    <row r="77" spans="2:15" ht="21.75" customHeight="1">
      <c r="B77" s="177" t="s">
        <v>275</v>
      </c>
      <c r="C77" s="176">
        <v>437</v>
      </c>
      <c r="D77" s="175">
        <v>21</v>
      </c>
      <c r="E77" s="174">
        <v>3</v>
      </c>
      <c r="F77" s="174">
        <v>9</v>
      </c>
      <c r="G77" s="174">
        <v>273</v>
      </c>
      <c r="H77" s="174">
        <v>109</v>
      </c>
      <c r="I77" s="174">
        <v>12</v>
      </c>
      <c r="J77" s="174">
        <v>9</v>
      </c>
      <c r="K77" s="174" t="s">
        <v>271</v>
      </c>
      <c r="L77" s="174" t="s">
        <v>271</v>
      </c>
      <c r="M77" s="174" t="s">
        <v>271</v>
      </c>
      <c r="N77" s="173">
        <v>1</v>
      </c>
    </row>
    <row r="78" spans="2:15" ht="21.75" customHeight="1">
      <c r="B78" s="177" t="s">
        <v>274</v>
      </c>
      <c r="C78" s="176">
        <f>SUM(D78:N78)</f>
        <v>468</v>
      </c>
      <c r="D78" s="175">
        <v>26</v>
      </c>
      <c r="E78" s="174">
        <v>4</v>
      </c>
      <c r="F78" s="174">
        <v>3</v>
      </c>
      <c r="G78" s="174">
        <v>301</v>
      </c>
      <c r="H78" s="174">
        <v>112</v>
      </c>
      <c r="I78" s="174">
        <v>13</v>
      </c>
      <c r="J78" s="174">
        <v>9</v>
      </c>
      <c r="K78" s="174" t="s">
        <v>270</v>
      </c>
      <c r="L78" s="174" t="s">
        <v>271</v>
      </c>
      <c r="M78" s="174" t="s">
        <v>273</v>
      </c>
      <c r="N78" s="173" t="s">
        <v>270</v>
      </c>
    </row>
    <row r="79" spans="2:15" ht="21.75" customHeight="1" thickBot="1">
      <c r="B79" s="172" t="s">
        <v>272</v>
      </c>
      <c r="C79" s="171">
        <f>SUM(D79:N79)</f>
        <v>453</v>
      </c>
      <c r="D79" s="170">
        <v>21</v>
      </c>
      <c r="E79" s="169">
        <v>4</v>
      </c>
      <c r="F79" s="169">
        <v>4</v>
      </c>
      <c r="G79" s="169">
        <v>288</v>
      </c>
      <c r="H79" s="169">
        <v>114</v>
      </c>
      <c r="I79" s="169">
        <v>14</v>
      </c>
      <c r="J79" s="169">
        <v>7</v>
      </c>
      <c r="K79" s="169">
        <v>1</v>
      </c>
      <c r="L79" s="169" t="s">
        <v>271</v>
      </c>
      <c r="M79" s="169" t="s">
        <v>270</v>
      </c>
      <c r="N79" s="168" t="s">
        <v>270</v>
      </c>
      <c r="O79" s="91"/>
    </row>
    <row r="80" spans="2:15" ht="20.100000000000001" customHeight="1">
      <c r="B80" s="35" t="s">
        <v>269</v>
      </c>
      <c r="C80" s="37"/>
      <c r="D80" s="37"/>
      <c r="E80" s="167"/>
      <c r="F80" s="36"/>
      <c r="G80" s="37"/>
      <c r="H80" s="37"/>
      <c r="I80" s="37"/>
      <c r="J80" s="36"/>
      <c r="K80" s="37"/>
      <c r="L80" s="167"/>
      <c r="M80" s="37"/>
      <c r="N80" s="38"/>
    </row>
    <row r="81" spans="2:14" ht="20.100000000000001" customHeight="1">
      <c r="B81" s="35" t="s">
        <v>268</v>
      </c>
    </row>
    <row r="82" spans="2:14" ht="20.100000000000001" customHeight="1">
      <c r="B82" s="35"/>
      <c r="C82" s="37"/>
      <c r="D82" s="37"/>
      <c r="E82" s="167"/>
      <c r="F82" s="36"/>
      <c r="G82" s="37"/>
      <c r="H82" s="37"/>
      <c r="I82" s="37"/>
      <c r="J82" s="36"/>
      <c r="K82" s="37"/>
      <c r="L82" s="167"/>
      <c r="M82" s="37"/>
      <c r="N82" s="38"/>
    </row>
    <row r="83" spans="2:14" ht="20.100000000000001" customHeight="1">
      <c r="B83" s="35"/>
    </row>
  </sheetData>
  <mergeCells count="19">
    <mergeCell ref="O27:Q27"/>
    <mergeCell ref="I28:I31"/>
    <mergeCell ref="M28:M31"/>
    <mergeCell ref="N28:N31"/>
    <mergeCell ref="J28:J31"/>
    <mergeCell ref="E28:E31"/>
    <mergeCell ref="F28:F31"/>
    <mergeCell ref="G28:G31"/>
    <mergeCell ref="H28:H31"/>
    <mergeCell ref="H12:I12"/>
    <mergeCell ref="H13:I13"/>
    <mergeCell ref="O3:Q3"/>
    <mergeCell ref="H10:I10"/>
    <mergeCell ref="H11:I11"/>
    <mergeCell ref="H19:J19"/>
    <mergeCell ref="H14:I14"/>
    <mergeCell ref="H15:I15"/>
    <mergeCell ref="H16:I16"/>
    <mergeCell ref="H17:I17"/>
  </mergeCells>
  <phoneticPr fontId="2"/>
  <printOptions horizontalCentered="1"/>
  <pageMargins left="0.51181102362204722" right="0.51181102362204722" top="0.55118110236220474" bottom="0.39370078740157483" header="0.51181102362204722" footer="0.51181102362204722"/>
  <pageSetup paperSize="9" scale="47" firstPageNumber="140" fitToWidth="2" orientation="portrait" useFirstPageNumber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84"/>
  <sheetViews>
    <sheetView showGridLines="0" view="pageBreakPreview" zoomScale="70" zoomScaleNormal="70" zoomScaleSheetLayoutView="70" workbookViewId="0">
      <selection activeCell="I78" sqref="I78"/>
    </sheetView>
  </sheetViews>
  <sheetFormatPr defaultColWidth="10.5" defaultRowHeight="20.100000000000001" customHeight="1"/>
  <cols>
    <col min="1" max="1" width="2.625" style="34" customWidth="1"/>
    <col min="2" max="2" width="19.125" style="34" customWidth="1"/>
    <col min="3" max="12" width="10.125" style="34" customWidth="1"/>
    <col min="13" max="13" width="8.5" style="34" bestFit="1" customWidth="1"/>
    <col min="14" max="16" width="10.5" style="34" customWidth="1"/>
    <col min="17" max="17" width="2.625" style="34" customWidth="1"/>
    <col min="18" max="16384" width="10.5" style="34"/>
  </cols>
  <sheetData>
    <row r="1" spans="2:18" ht="20.100000000000001" customHeight="1">
      <c r="B1" s="220" t="s">
        <v>414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2:18" ht="5.25" customHeight="1" thickBot="1">
      <c r="B2" s="3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2:18" ht="20.100000000000001" customHeight="1">
      <c r="B3" s="88"/>
      <c r="C3" s="87"/>
      <c r="D3" s="189" t="s">
        <v>299</v>
      </c>
      <c r="E3" s="188"/>
      <c r="F3" s="188"/>
      <c r="G3" s="188"/>
      <c r="H3" s="188"/>
      <c r="I3" s="188"/>
      <c r="J3" s="188"/>
      <c r="K3" s="188"/>
      <c r="L3" s="188"/>
      <c r="M3" s="188"/>
      <c r="N3" s="304" t="s">
        <v>413</v>
      </c>
      <c r="O3" s="303"/>
      <c r="P3" s="302"/>
    </row>
    <row r="4" spans="2:18" ht="17.25" customHeight="1">
      <c r="B4" s="67"/>
      <c r="C4" s="55"/>
      <c r="D4" s="66" t="s">
        <v>326</v>
      </c>
      <c r="E4" s="55"/>
      <c r="F4" s="55"/>
      <c r="G4" s="55"/>
      <c r="H4" s="79"/>
      <c r="I4" s="79"/>
      <c r="J4" s="79"/>
      <c r="K4" s="55"/>
      <c r="L4" s="79" t="s">
        <v>412</v>
      </c>
      <c r="M4" s="55"/>
      <c r="N4" s="213"/>
      <c r="O4" s="215" t="s">
        <v>332</v>
      </c>
      <c r="P4" s="214"/>
    </row>
    <row r="5" spans="2:18" ht="17.25" customHeight="1">
      <c r="B5" s="67"/>
      <c r="C5" s="79" t="s">
        <v>127</v>
      </c>
      <c r="D5" s="66" t="s">
        <v>387</v>
      </c>
      <c r="E5" s="79"/>
      <c r="F5" s="79"/>
      <c r="G5" s="79"/>
      <c r="H5" s="79" t="s">
        <v>398</v>
      </c>
      <c r="I5" s="79" t="s">
        <v>292</v>
      </c>
      <c r="J5" s="79" t="s">
        <v>344</v>
      </c>
      <c r="K5" s="79"/>
      <c r="L5" s="55"/>
      <c r="M5" s="79"/>
      <c r="N5" s="66" t="s">
        <v>411</v>
      </c>
      <c r="O5" s="79" t="s">
        <v>333</v>
      </c>
      <c r="P5" s="180" t="s">
        <v>411</v>
      </c>
    </row>
    <row r="6" spans="2:18" ht="17.25" customHeight="1">
      <c r="B6" s="67"/>
      <c r="C6" s="55"/>
      <c r="D6" s="66" t="s">
        <v>386</v>
      </c>
      <c r="E6" s="79" t="s">
        <v>330</v>
      </c>
      <c r="F6" s="79" t="s">
        <v>329</v>
      </c>
      <c r="G6" s="79" t="s">
        <v>328</v>
      </c>
      <c r="H6" s="79"/>
      <c r="I6" s="79"/>
      <c r="J6" s="79"/>
      <c r="K6" s="79" t="s">
        <v>331</v>
      </c>
      <c r="L6" s="79"/>
      <c r="M6" s="79" t="s">
        <v>215</v>
      </c>
      <c r="N6" s="66" t="s">
        <v>410</v>
      </c>
      <c r="O6" s="79" t="s">
        <v>409</v>
      </c>
      <c r="P6" s="180" t="s">
        <v>408</v>
      </c>
    </row>
    <row r="7" spans="2:18" ht="17.25" customHeight="1">
      <c r="B7" s="67"/>
      <c r="C7" s="55"/>
      <c r="D7" s="66" t="s">
        <v>381</v>
      </c>
      <c r="E7" s="55"/>
      <c r="F7" s="55"/>
      <c r="G7" s="55"/>
      <c r="H7" s="79" t="s">
        <v>343</v>
      </c>
      <c r="I7" s="79" t="s">
        <v>282</v>
      </c>
      <c r="J7" s="79" t="s">
        <v>343</v>
      </c>
      <c r="K7" s="55"/>
      <c r="L7" s="79"/>
      <c r="M7" s="55"/>
      <c r="N7" s="66" t="s">
        <v>407</v>
      </c>
      <c r="O7" s="79" t="s">
        <v>359</v>
      </c>
      <c r="P7" s="180" t="s">
        <v>406</v>
      </c>
    </row>
    <row r="8" spans="2:18" ht="17.25" customHeight="1">
      <c r="B8" s="75"/>
      <c r="C8" s="74"/>
      <c r="D8" s="73"/>
      <c r="E8" s="74"/>
      <c r="F8" s="74"/>
      <c r="G8" s="74"/>
      <c r="H8" s="74"/>
      <c r="I8" s="74"/>
      <c r="J8" s="74"/>
      <c r="K8" s="74"/>
      <c r="L8" s="126" t="s">
        <v>393</v>
      </c>
      <c r="M8" s="74"/>
      <c r="N8" s="73"/>
      <c r="O8" s="126"/>
      <c r="P8" s="178" t="s">
        <v>405</v>
      </c>
    </row>
    <row r="9" spans="2:18" ht="20.25" customHeight="1">
      <c r="B9" s="209" t="s">
        <v>316</v>
      </c>
      <c r="C9" s="204">
        <f>SUM(D9:M9)</f>
        <v>2204</v>
      </c>
      <c r="D9" s="208">
        <v>30</v>
      </c>
      <c r="E9" s="204">
        <v>5</v>
      </c>
      <c r="F9" s="204">
        <f>563+273+391+359+17</f>
        <v>1603</v>
      </c>
      <c r="G9" s="204">
        <f>21+38+221</f>
        <v>280</v>
      </c>
      <c r="H9" s="207" t="s">
        <v>238</v>
      </c>
      <c r="I9" s="207" t="s">
        <v>238</v>
      </c>
      <c r="J9" s="207" t="s">
        <v>238</v>
      </c>
      <c r="K9" s="204">
        <v>28</v>
      </c>
      <c r="L9" s="204">
        <v>170</v>
      </c>
      <c r="M9" s="204">
        <v>88</v>
      </c>
      <c r="N9" s="205" t="s">
        <v>238</v>
      </c>
      <c r="O9" s="207" t="s">
        <v>238</v>
      </c>
      <c r="P9" s="289" t="s">
        <v>238</v>
      </c>
    </row>
    <row r="10" spans="2:18" ht="20.25" customHeight="1">
      <c r="B10" s="209" t="s">
        <v>391</v>
      </c>
      <c r="C10" s="204">
        <f>SUM(D10:M10)</f>
        <v>2915</v>
      </c>
      <c r="D10" s="208">
        <v>40</v>
      </c>
      <c r="E10" s="204">
        <v>2</v>
      </c>
      <c r="F10" s="204">
        <f>2182+15</f>
        <v>2197</v>
      </c>
      <c r="G10" s="204">
        <f>430+2</f>
        <v>432</v>
      </c>
      <c r="H10" s="207" t="s">
        <v>238</v>
      </c>
      <c r="I10" s="207" t="s">
        <v>238</v>
      </c>
      <c r="J10" s="207" t="s">
        <v>238</v>
      </c>
      <c r="K10" s="204">
        <v>29</v>
      </c>
      <c r="L10" s="204">
        <v>162</v>
      </c>
      <c r="M10" s="204">
        <v>53</v>
      </c>
      <c r="N10" s="205" t="s">
        <v>238</v>
      </c>
      <c r="O10" s="207" t="s">
        <v>238</v>
      </c>
      <c r="P10" s="289" t="s">
        <v>238</v>
      </c>
    </row>
    <row r="11" spans="2:18" ht="20.25" customHeight="1">
      <c r="B11" s="209" t="s">
        <v>314</v>
      </c>
      <c r="C11" s="204">
        <f>SUM(D11:M11)</f>
        <v>3334</v>
      </c>
      <c r="D11" s="208">
        <v>46</v>
      </c>
      <c r="E11" s="204">
        <v>4</v>
      </c>
      <c r="F11" s="204">
        <f>2542+14</f>
        <v>2556</v>
      </c>
      <c r="G11" s="204">
        <v>471</v>
      </c>
      <c r="H11" s="207" t="s">
        <v>238</v>
      </c>
      <c r="I11" s="207" t="s">
        <v>238</v>
      </c>
      <c r="J11" s="207" t="s">
        <v>238</v>
      </c>
      <c r="K11" s="204">
        <v>33</v>
      </c>
      <c r="L11" s="204">
        <v>61</v>
      </c>
      <c r="M11" s="204">
        <v>163</v>
      </c>
      <c r="N11" s="205" t="s">
        <v>238</v>
      </c>
      <c r="O11" s="207" t="s">
        <v>238</v>
      </c>
      <c r="P11" s="289" t="s">
        <v>238</v>
      </c>
    </row>
    <row r="12" spans="2:18" ht="20.25" customHeight="1">
      <c r="B12" s="209" t="s">
        <v>312</v>
      </c>
      <c r="C12" s="204">
        <f>SUM(D12:M12)</f>
        <v>3101</v>
      </c>
      <c r="D12" s="208">
        <v>105</v>
      </c>
      <c r="E12" s="204">
        <v>2</v>
      </c>
      <c r="F12" s="204">
        <f>2490+9</f>
        <v>2499</v>
      </c>
      <c r="G12" s="204">
        <f>433+2</f>
        <v>435</v>
      </c>
      <c r="H12" s="207" t="s">
        <v>238</v>
      </c>
      <c r="I12" s="207" t="s">
        <v>238</v>
      </c>
      <c r="J12" s="207" t="s">
        <v>238</v>
      </c>
      <c r="K12" s="204">
        <v>1</v>
      </c>
      <c r="L12" s="204">
        <v>19</v>
      </c>
      <c r="M12" s="204">
        <v>40</v>
      </c>
      <c r="N12" s="208">
        <v>22</v>
      </c>
      <c r="O12" s="204">
        <v>60</v>
      </c>
      <c r="P12" s="289" t="s">
        <v>45</v>
      </c>
    </row>
    <row r="13" spans="2:18" ht="20.25" customHeight="1">
      <c r="B13" s="209" t="s">
        <v>355</v>
      </c>
      <c r="C13" s="204">
        <f>SUM(D13:M13)</f>
        <v>4301</v>
      </c>
      <c r="D13" s="208">
        <v>142</v>
      </c>
      <c r="E13" s="207" t="s">
        <v>45</v>
      </c>
      <c r="F13" s="204">
        <f>3513+11</f>
        <v>3524</v>
      </c>
      <c r="G13" s="204">
        <v>536</v>
      </c>
      <c r="H13" s="207" t="s">
        <v>238</v>
      </c>
      <c r="I13" s="207" t="s">
        <v>238</v>
      </c>
      <c r="J13" s="207" t="s">
        <v>238</v>
      </c>
      <c r="K13" s="204">
        <v>11</v>
      </c>
      <c r="L13" s="204">
        <v>16</v>
      </c>
      <c r="M13" s="204">
        <v>72</v>
      </c>
      <c r="N13" s="208">
        <v>16</v>
      </c>
      <c r="O13" s="204">
        <v>50</v>
      </c>
      <c r="P13" s="289" t="s">
        <v>45</v>
      </c>
    </row>
    <row r="14" spans="2:18" ht="20.25" customHeight="1">
      <c r="B14" s="209" t="s">
        <v>310</v>
      </c>
      <c r="C14" s="204">
        <f>SUM(D14:M14)</f>
        <v>5728</v>
      </c>
      <c r="D14" s="208">
        <v>92</v>
      </c>
      <c r="E14" s="207" t="s">
        <v>45</v>
      </c>
      <c r="F14" s="204">
        <f>4761+16</f>
        <v>4777</v>
      </c>
      <c r="G14" s="204">
        <v>708</v>
      </c>
      <c r="H14" s="207" t="s">
        <v>238</v>
      </c>
      <c r="I14" s="207" t="s">
        <v>238</v>
      </c>
      <c r="J14" s="207" t="s">
        <v>238</v>
      </c>
      <c r="K14" s="204">
        <v>64</v>
      </c>
      <c r="L14" s="204">
        <v>1</v>
      </c>
      <c r="M14" s="204">
        <f>85+1</f>
        <v>86</v>
      </c>
      <c r="N14" s="208">
        <v>8</v>
      </c>
      <c r="O14" s="204">
        <v>11</v>
      </c>
      <c r="P14" s="289" t="s">
        <v>45</v>
      </c>
    </row>
    <row r="15" spans="2:18" ht="20.25" customHeight="1">
      <c r="B15" s="209" t="s">
        <v>309</v>
      </c>
      <c r="C15" s="204">
        <f>SUM(D15:M15)</f>
        <v>7057</v>
      </c>
      <c r="D15" s="208">
        <v>162</v>
      </c>
      <c r="E15" s="207" t="s">
        <v>45</v>
      </c>
      <c r="F15" s="204">
        <v>6002</v>
      </c>
      <c r="G15" s="204">
        <v>861</v>
      </c>
      <c r="H15" s="207" t="s">
        <v>238</v>
      </c>
      <c r="I15" s="207" t="s">
        <v>238</v>
      </c>
      <c r="J15" s="207" t="s">
        <v>238</v>
      </c>
      <c r="K15" s="204">
        <v>2</v>
      </c>
      <c r="L15" s="207" t="s">
        <v>45</v>
      </c>
      <c r="M15" s="204">
        <v>30</v>
      </c>
      <c r="N15" s="208">
        <v>10</v>
      </c>
      <c r="O15" s="204">
        <v>6</v>
      </c>
      <c r="P15" s="288">
        <v>1</v>
      </c>
    </row>
    <row r="16" spans="2:18" ht="20.25" customHeight="1">
      <c r="B16" s="209" t="s">
        <v>404</v>
      </c>
      <c r="C16" s="204">
        <f>SUM(D16:M16)</f>
        <v>7633</v>
      </c>
      <c r="D16" s="208">
        <v>194</v>
      </c>
      <c r="E16" s="204">
        <v>1</v>
      </c>
      <c r="F16" s="204">
        <v>6512</v>
      </c>
      <c r="G16" s="204">
        <v>860</v>
      </c>
      <c r="H16" s="207" t="s">
        <v>238</v>
      </c>
      <c r="I16" s="207" t="s">
        <v>238</v>
      </c>
      <c r="J16" s="207" t="s">
        <v>238</v>
      </c>
      <c r="K16" s="204">
        <v>1</v>
      </c>
      <c r="L16" s="207" t="s">
        <v>45</v>
      </c>
      <c r="M16" s="204">
        <v>65</v>
      </c>
      <c r="N16" s="208">
        <v>18</v>
      </c>
      <c r="O16" s="204">
        <v>12</v>
      </c>
      <c r="P16" s="289" t="s">
        <v>45</v>
      </c>
    </row>
    <row r="17" spans="1:18" ht="20.25" customHeight="1">
      <c r="B17" s="209" t="s">
        <v>353</v>
      </c>
      <c r="C17" s="204">
        <f>SUM(D17:M17)</f>
        <v>8395</v>
      </c>
      <c r="D17" s="208">
        <v>227</v>
      </c>
      <c r="E17" s="207" t="s">
        <v>45</v>
      </c>
      <c r="F17" s="204">
        <v>7185</v>
      </c>
      <c r="G17" s="204">
        <v>818</v>
      </c>
      <c r="H17" s="204">
        <v>15</v>
      </c>
      <c r="I17" s="207" t="s">
        <v>238</v>
      </c>
      <c r="J17" s="207" t="s">
        <v>238</v>
      </c>
      <c r="K17" s="176" t="s">
        <v>45</v>
      </c>
      <c r="L17" s="207" t="s">
        <v>45</v>
      </c>
      <c r="M17" s="204">
        <v>150</v>
      </c>
      <c r="N17" s="208">
        <v>1</v>
      </c>
      <c r="O17" s="204">
        <v>2</v>
      </c>
      <c r="P17" s="289" t="s">
        <v>45</v>
      </c>
    </row>
    <row r="18" spans="1:18" ht="20.25" customHeight="1">
      <c r="B18" s="209" t="s">
        <v>390</v>
      </c>
      <c r="C18" s="204">
        <f>SUM(D18:M18)</f>
        <v>9072</v>
      </c>
      <c r="D18" s="208">
        <v>229</v>
      </c>
      <c r="E18" s="204">
        <v>3</v>
      </c>
      <c r="F18" s="204">
        <v>7681</v>
      </c>
      <c r="G18" s="204">
        <v>1014</v>
      </c>
      <c r="H18" s="204">
        <v>21</v>
      </c>
      <c r="I18" s="207" t="s">
        <v>238</v>
      </c>
      <c r="J18" s="207" t="s">
        <v>238</v>
      </c>
      <c r="K18" s="204">
        <v>1</v>
      </c>
      <c r="L18" s="207" t="s">
        <v>45</v>
      </c>
      <c r="M18" s="204">
        <v>123</v>
      </c>
      <c r="N18" s="208">
        <v>62</v>
      </c>
      <c r="O18" s="204">
        <v>5</v>
      </c>
      <c r="P18" s="288">
        <v>1</v>
      </c>
    </row>
    <row r="19" spans="1:18" ht="20.25" customHeight="1">
      <c r="B19" s="209" t="s">
        <v>351</v>
      </c>
      <c r="C19" s="204">
        <f>SUM(D19:M19)</f>
        <v>9960</v>
      </c>
      <c r="D19" s="208">
        <v>227</v>
      </c>
      <c r="E19" s="204">
        <v>2</v>
      </c>
      <c r="F19" s="204">
        <v>8294</v>
      </c>
      <c r="G19" s="204">
        <v>1135</v>
      </c>
      <c r="H19" s="204">
        <v>40</v>
      </c>
      <c r="I19" s="207" t="s">
        <v>238</v>
      </c>
      <c r="J19" s="207" t="s">
        <v>238</v>
      </c>
      <c r="K19" s="204">
        <v>15</v>
      </c>
      <c r="L19" s="207" t="s">
        <v>45</v>
      </c>
      <c r="M19" s="204">
        <v>247</v>
      </c>
      <c r="N19" s="208">
        <v>25</v>
      </c>
      <c r="O19" s="204">
        <v>7</v>
      </c>
      <c r="P19" s="289" t="s">
        <v>45</v>
      </c>
    </row>
    <row r="20" spans="1:18" ht="20.25" customHeight="1">
      <c r="B20" s="202" t="s">
        <v>304</v>
      </c>
      <c r="C20" s="204">
        <f>SUM(D20:M20)</f>
        <v>10918</v>
      </c>
      <c r="D20" s="208">
        <v>221</v>
      </c>
      <c r="E20" s="204">
        <v>44</v>
      </c>
      <c r="F20" s="204">
        <v>8833</v>
      </c>
      <c r="G20" s="204">
        <v>1366</v>
      </c>
      <c r="H20" s="204">
        <v>91</v>
      </c>
      <c r="I20" s="207" t="s">
        <v>238</v>
      </c>
      <c r="J20" s="207" t="s">
        <v>238</v>
      </c>
      <c r="K20" s="204">
        <v>35</v>
      </c>
      <c r="L20" s="207" t="s">
        <v>45</v>
      </c>
      <c r="M20" s="204">
        <v>328</v>
      </c>
      <c r="N20" s="208">
        <v>132</v>
      </c>
      <c r="O20" s="204">
        <v>19</v>
      </c>
      <c r="P20" s="289">
        <v>1</v>
      </c>
    </row>
    <row r="21" spans="1:18" ht="20.25" customHeight="1">
      <c r="A21" s="99"/>
      <c r="B21" s="202" t="s">
        <v>403</v>
      </c>
      <c r="C21" s="204">
        <f>SUM(D21:M21)</f>
        <v>11827</v>
      </c>
      <c r="D21" s="208">
        <v>255</v>
      </c>
      <c r="E21" s="204">
        <v>23</v>
      </c>
      <c r="F21" s="204">
        <v>9333</v>
      </c>
      <c r="G21" s="204">
        <v>1564</v>
      </c>
      <c r="H21" s="204">
        <v>149</v>
      </c>
      <c r="I21" s="207">
        <v>201</v>
      </c>
      <c r="J21" s="207">
        <v>179</v>
      </c>
      <c r="K21" s="204">
        <v>26</v>
      </c>
      <c r="L21" s="207" t="s">
        <v>45</v>
      </c>
      <c r="M21" s="204">
        <v>97</v>
      </c>
      <c r="N21" s="208">
        <v>153</v>
      </c>
      <c r="O21" s="204">
        <v>25</v>
      </c>
      <c r="P21" s="289" t="s">
        <v>45</v>
      </c>
      <c r="Q21" s="99"/>
      <c r="R21" s="99"/>
    </row>
    <row r="22" spans="1:18" s="99" customFormat="1" ht="20.25" customHeight="1">
      <c r="A22" s="34"/>
      <c r="B22" s="202" t="s">
        <v>302</v>
      </c>
      <c r="C22" s="204">
        <f>SUM(D22:M22)</f>
        <v>12623</v>
      </c>
      <c r="D22" s="208">
        <v>315</v>
      </c>
      <c r="E22" s="204">
        <v>5</v>
      </c>
      <c r="F22" s="204">
        <v>9657</v>
      </c>
      <c r="G22" s="204">
        <v>1723</v>
      </c>
      <c r="H22" s="204">
        <v>217</v>
      </c>
      <c r="I22" s="204">
        <v>344</v>
      </c>
      <c r="J22" s="204">
        <v>254</v>
      </c>
      <c r="K22" s="204">
        <v>7</v>
      </c>
      <c r="L22" s="207" t="s">
        <v>300</v>
      </c>
      <c r="M22" s="204">
        <v>101</v>
      </c>
      <c r="N22" s="208">
        <v>23</v>
      </c>
      <c r="O22" s="204">
        <v>5</v>
      </c>
      <c r="P22" s="289" t="s">
        <v>402</v>
      </c>
      <c r="Q22" s="34"/>
      <c r="R22" s="34"/>
    </row>
    <row r="23" spans="1:18" ht="20.25" customHeight="1" thickBot="1">
      <c r="B23" s="202" t="s">
        <v>301</v>
      </c>
      <c r="C23" s="197">
        <f>SUM(D23:M23)</f>
        <v>13718</v>
      </c>
      <c r="D23" s="201">
        <v>333</v>
      </c>
      <c r="E23" s="197">
        <v>22</v>
      </c>
      <c r="F23" s="197">
        <v>10353</v>
      </c>
      <c r="G23" s="197">
        <v>1844</v>
      </c>
      <c r="H23" s="197">
        <v>246</v>
      </c>
      <c r="I23" s="197">
        <v>399</v>
      </c>
      <c r="J23" s="197">
        <v>368</v>
      </c>
      <c r="K23" s="197">
        <v>9</v>
      </c>
      <c r="L23" s="200" t="s">
        <v>402</v>
      </c>
      <c r="M23" s="197">
        <v>144</v>
      </c>
      <c r="N23" s="201">
        <v>72</v>
      </c>
      <c r="O23" s="197">
        <v>9</v>
      </c>
      <c r="P23" s="301">
        <v>1</v>
      </c>
      <c r="Q23" s="91"/>
      <c r="R23" s="91"/>
    </row>
    <row r="24" spans="1:18" ht="7.5" customHeight="1" thickBot="1">
      <c r="B24" s="286"/>
      <c r="C24" s="248"/>
      <c r="D24" s="248"/>
      <c r="E24" s="248"/>
      <c r="F24" s="248"/>
      <c r="G24" s="248"/>
      <c r="H24" s="248"/>
      <c r="I24" s="248"/>
      <c r="J24" s="248"/>
      <c r="K24" s="248"/>
      <c r="L24" s="285"/>
      <c r="M24" s="248"/>
      <c r="N24" s="248"/>
      <c r="O24" s="248"/>
      <c r="P24" s="285"/>
    </row>
    <row r="25" spans="1:18" ht="20.100000000000001" customHeight="1">
      <c r="B25" s="88"/>
      <c r="C25" s="87"/>
      <c r="D25" s="300" t="s">
        <v>299</v>
      </c>
      <c r="E25" s="299"/>
      <c r="F25" s="299"/>
      <c r="G25" s="299"/>
      <c r="H25" s="299"/>
      <c r="I25" s="299"/>
      <c r="J25" s="299"/>
      <c r="K25" s="299"/>
      <c r="L25" s="299"/>
      <c r="M25" s="299"/>
      <c r="N25" s="298"/>
      <c r="O25" s="297"/>
      <c r="P25" s="297"/>
    </row>
    <row r="26" spans="1:18" ht="17.25" customHeight="1">
      <c r="B26" s="67"/>
      <c r="C26" s="55"/>
      <c r="D26" s="66" t="s">
        <v>326</v>
      </c>
      <c r="E26" s="55"/>
      <c r="F26" s="55"/>
      <c r="G26" s="55"/>
      <c r="H26" s="79"/>
      <c r="I26" s="79" t="s">
        <v>388</v>
      </c>
      <c r="J26" s="79"/>
      <c r="K26" s="55"/>
      <c r="L26" s="79"/>
      <c r="M26" s="55"/>
      <c r="N26" s="54"/>
      <c r="O26" s="36"/>
      <c r="P26" s="36"/>
    </row>
    <row r="27" spans="1:18" ht="17.25" customHeight="1">
      <c r="B27" s="67"/>
      <c r="C27" s="79" t="s">
        <v>127</v>
      </c>
      <c r="D27" s="66" t="s">
        <v>387</v>
      </c>
      <c r="E27" s="79"/>
      <c r="F27" s="79"/>
      <c r="G27" s="79"/>
      <c r="H27" s="79" t="s">
        <v>292</v>
      </c>
      <c r="I27" s="79"/>
      <c r="J27" s="79" t="s">
        <v>344</v>
      </c>
      <c r="K27" s="79"/>
      <c r="L27" s="55"/>
      <c r="M27" s="79"/>
      <c r="N27" s="180"/>
      <c r="O27" s="222"/>
      <c r="P27" s="222"/>
    </row>
    <row r="28" spans="1:18" ht="17.25" customHeight="1">
      <c r="B28" s="67"/>
      <c r="C28" s="55"/>
      <c r="D28" s="66" t="s">
        <v>386</v>
      </c>
      <c r="E28" s="79" t="s">
        <v>329</v>
      </c>
      <c r="F28" s="79" t="s">
        <v>328</v>
      </c>
      <c r="G28" s="79" t="s">
        <v>346</v>
      </c>
      <c r="H28" s="79"/>
      <c r="I28" s="79" t="s">
        <v>385</v>
      </c>
      <c r="J28" s="79"/>
      <c r="K28" s="79" t="s">
        <v>297</v>
      </c>
      <c r="L28" s="79" t="s">
        <v>384</v>
      </c>
      <c r="M28" s="79" t="s">
        <v>383</v>
      </c>
      <c r="N28" s="180" t="s">
        <v>382</v>
      </c>
      <c r="O28" s="222"/>
      <c r="P28" s="222"/>
    </row>
    <row r="29" spans="1:18" ht="17.25" customHeight="1">
      <c r="B29" s="67"/>
      <c r="C29" s="55"/>
      <c r="D29" s="66" t="s">
        <v>381</v>
      </c>
      <c r="E29" s="55"/>
      <c r="F29" s="55"/>
      <c r="G29" s="55"/>
      <c r="H29" s="79" t="s">
        <v>361</v>
      </c>
      <c r="I29" s="79"/>
      <c r="J29" s="79" t="s">
        <v>343</v>
      </c>
      <c r="K29" s="55"/>
      <c r="L29" s="79"/>
      <c r="M29" s="55"/>
      <c r="N29" s="54"/>
      <c r="O29" s="36"/>
      <c r="P29" s="36"/>
    </row>
    <row r="30" spans="1:18" ht="17.25" customHeight="1">
      <c r="B30" s="75"/>
      <c r="C30" s="74"/>
      <c r="D30" s="73"/>
      <c r="E30" s="74"/>
      <c r="F30" s="74"/>
      <c r="G30" s="74"/>
      <c r="H30" s="74"/>
      <c r="I30" s="126" t="s">
        <v>380</v>
      </c>
      <c r="J30" s="74"/>
      <c r="K30" s="74"/>
      <c r="L30" s="126"/>
      <c r="M30" s="74"/>
      <c r="N30" s="283"/>
      <c r="O30" s="36"/>
      <c r="P30" s="36"/>
    </row>
    <row r="31" spans="1:18" ht="21.75" customHeight="1">
      <c r="B31" s="177" t="s">
        <v>401</v>
      </c>
      <c r="C31" s="296">
        <f>SUM(D31:N31)</f>
        <v>14989</v>
      </c>
      <c r="D31" s="295">
        <v>340</v>
      </c>
      <c r="E31" s="280">
        <v>10898</v>
      </c>
      <c r="F31" s="280">
        <v>2079</v>
      </c>
      <c r="G31" s="280">
        <v>2</v>
      </c>
      <c r="H31" s="280">
        <v>514</v>
      </c>
      <c r="I31" s="280">
        <v>791</v>
      </c>
      <c r="J31" s="280">
        <v>170</v>
      </c>
      <c r="K31" s="280">
        <v>27</v>
      </c>
      <c r="L31" s="280">
        <v>51</v>
      </c>
      <c r="M31" s="280">
        <v>43</v>
      </c>
      <c r="N31" s="279">
        <v>74</v>
      </c>
      <c r="O31" s="36"/>
      <c r="P31" s="36"/>
    </row>
    <row r="32" spans="1:18" ht="21.75" customHeight="1">
      <c r="B32" s="177" t="s">
        <v>379</v>
      </c>
      <c r="C32" s="294">
        <f>SUM(D32:N32)</f>
        <v>15702</v>
      </c>
      <c r="D32" s="293">
        <v>331</v>
      </c>
      <c r="E32" s="276">
        <v>11513</v>
      </c>
      <c r="F32" s="276">
        <v>2164</v>
      </c>
      <c r="G32" s="276">
        <v>2</v>
      </c>
      <c r="H32" s="276">
        <v>467</v>
      </c>
      <c r="I32" s="276">
        <v>905</v>
      </c>
      <c r="J32" s="276">
        <v>147</v>
      </c>
      <c r="K32" s="276">
        <v>27</v>
      </c>
      <c r="L32" s="276">
        <v>43</v>
      </c>
      <c r="M32" s="276">
        <v>43</v>
      </c>
      <c r="N32" s="275">
        <v>60</v>
      </c>
      <c r="O32" s="36"/>
      <c r="P32" s="36"/>
    </row>
    <row r="33" spans="2:16" ht="21.75" customHeight="1">
      <c r="B33" s="177" t="s">
        <v>279</v>
      </c>
      <c r="C33" s="294">
        <f>SUM(D33:N33)</f>
        <v>16621</v>
      </c>
      <c r="D33" s="293">
        <v>332</v>
      </c>
      <c r="E33" s="276">
        <v>12115</v>
      </c>
      <c r="F33" s="276">
        <v>2288</v>
      </c>
      <c r="G33" s="276">
        <v>2</v>
      </c>
      <c r="H33" s="276">
        <v>478</v>
      </c>
      <c r="I33" s="276">
        <v>961</v>
      </c>
      <c r="J33" s="276">
        <v>195</v>
      </c>
      <c r="K33" s="276">
        <v>28</v>
      </c>
      <c r="L33" s="276">
        <v>84</v>
      </c>
      <c r="M33" s="276">
        <v>49</v>
      </c>
      <c r="N33" s="275">
        <v>89</v>
      </c>
      <c r="O33" s="36"/>
      <c r="P33" s="36"/>
    </row>
    <row r="34" spans="2:16" ht="21.75" customHeight="1">
      <c r="B34" s="177" t="s">
        <v>378</v>
      </c>
      <c r="C34" s="294">
        <f>SUM(D34:N34)</f>
        <v>17769</v>
      </c>
      <c r="D34" s="293">
        <v>311</v>
      </c>
      <c r="E34" s="276">
        <v>12979</v>
      </c>
      <c r="F34" s="276">
        <v>2469</v>
      </c>
      <c r="G34" s="276">
        <v>3</v>
      </c>
      <c r="H34" s="276">
        <v>473</v>
      </c>
      <c r="I34" s="276">
        <v>997</v>
      </c>
      <c r="J34" s="276">
        <v>191</v>
      </c>
      <c r="K34" s="276">
        <v>20</v>
      </c>
      <c r="L34" s="276">
        <v>74</v>
      </c>
      <c r="M34" s="276">
        <v>63</v>
      </c>
      <c r="N34" s="275">
        <v>189</v>
      </c>
      <c r="O34" s="91"/>
      <c r="P34" s="91"/>
    </row>
    <row r="35" spans="2:16" ht="21.75" customHeight="1">
      <c r="B35" s="177" t="s">
        <v>377</v>
      </c>
      <c r="C35" s="294">
        <v>19029</v>
      </c>
      <c r="D35" s="293">
        <v>351</v>
      </c>
      <c r="E35" s="276">
        <v>13917</v>
      </c>
      <c r="F35" s="276">
        <v>2645</v>
      </c>
      <c r="G35" s="276">
        <v>1</v>
      </c>
      <c r="H35" s="276">
        <v>488</v>
      </c>
      <c r="I35" s="276">
        <v>1131</v>
      </c>
      <c r="J35" s="276">
        <v>167</v>
      </c>
      <c r="K35" s="276">
        <v>27</v>
      </c>
      <c r="L35" s="276">
        <v>84</v>
      </c>
      <c r="M35" s="276">
        <v>37</v>
      </c>
      <c r="N35" s="275">
        <v>181</v>
      </c>
      <c r="O35" s="91"/>
      <c r="P35" s="91"/>
    </row>
    <row r="36" spans="2:16" ht="21.75" customHeight="1">
      <c r="B36" s="177" t="s">
        <v>274</v>
      </c>
      <c r="C36" s="294">
        <f>SUM(D36:N36)</f>
        <v>19975</v>
      </c>
      <c r="D36" s="293">
        <v>363</v>
      </c>
      <c r="E36" s="276">
        <v>14517</v>
      </c>
      <c r="F36" s="276">
        <v>2740</v>
      </c>
      <c r="G36" s="276">
        <v>1</v>
      </c>
      <c r="H36" s="276">
        <v>549</v>
      </c>
      <c r="I36" s="276">
        <v>1253</v>
      </c>
      <c r="J36" s="276">
        <v>203</v>
      </c>
      <c r="K36" s="276">
        <v>22</v>
      </c>
      <c r="L36" s="276">
        <v>78</v>
      </c>
      <c r="M36" s="276">
        <v>38</v>
      </c>
      <c r="N36" s="275">
        <v>211</v>
      </c>
      <c r="O36" s="91"/>
      <c r="P36" s="91"/>
    </row>
    <row r="37" spans="2:16" ht="21.75" customHeight="1" thickBot="1">
      <c r="B37" s="172" t="s">
        <v>339</v>
      </c>
      <c r="C37" s="292">
        <f>SUM(D37:N37)</f>
        <v>20926</v>
      </c>
      <c r="D37" s="291">
        <v>376</v>
      </c>
      <c r="E37" s="272">
        <v>15204</v>
      </c>
      <c r="F37" s="272">
        <v>2775</v>
      </c>
      <c r="G37" s="272" t="s">
        <v>300</v>
      </c>
      <c r="H37" s="272">
        <v>595</v>
      </c>
      <c r="I37" s="272">
        <v>1373</v>
      </c>
      <c r="J37" s="272">
        <v>204</v>
      </c>
      <c r="K37" s="272">
        <v>23</v>
      </c>
      <c r="L37" s="272">
        <v>88</v>
      </c>
      <c r="M37" s="272">
        <v>54</v>
      </c>
      <c r="N37" s="271">
        <v>234</v>
      </c>
      <c r="O37" s="91"/>
      <c r="P37" s="91"/>
    </row>
    <row r="38" spans="2:16" ht="19.5" customHeight="1">
      <c r="B38" s="35" t="s">
        <v>338</v>
      </c>
      <c r="C38" s="91"/>
      <c r="D38" s="91"/>
      <c r="E38" s="91"/>
      <c r="F38" s="91"/>
      <c r="G38" s="91"/>
      <c r="H38" s="91"/>
      <c r="I38" s="91"/>
      <c r="J38" s="290"/>
      <c r="K38" s="290"/>
      <c r="L38" s="290"/>
      <c r="M38" s="290"/>
      <c r="N38" s="290"/>
      <c r="O38" s="91"/>
      <c r="P38" s="91"/>
    </row>
    <row r="39" spans="2:16" ht="19.5" customHeight="1">
      <c r="B39" s="35" t="s">
        <v>376</v>
      </c>
      <c r="C39" s="91"/>
      <c r="D39" s="91"/>
      <c r="E39" s="91"/>
      <c r="F39" s="91"/>
      <c r="G39" s="91"/>
      <c r="H39" s="91"/>
      <c r="I39" s="91"/>
      <c r="J39" s="290"/>
      <c r="K39" s="290"/>
      <c r="L39" s="290"/>
      <c r="M39" s="290"/>
      <c r="N39" s="290"/>
      <c r="O39" s="91"/>
      <c r="P39" s="91"/>
    </row>
    <row r="40" spans="2:16" ht="19.5" customHeight="1">
      <c r="B40" s="35" t="s">
        <v>268</v>
      </c>
      <c r="J40" s="91"/>
      <c r="K40" s="91"/>
      <c r="L40" s="91"/>
      <c r="M40" s="91"/>
      <c r="N40" s="91"/>
      <c r="O40" s="91"/>
      <c r="P40" s="91"/>
    </row>
    <row r="41" spans="2:16" ht="20.100000000000001" customHeight="1">
      <c r="B41" s="35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</row>
    <row r="42" spans="2:16" ht="20.100000000000001" customHeight="1">
      <c r="B42" s="220" t="s">
        <v>400</v>
      </c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</row>
    <row r="43" spans="2:16" ht="5.25" customHeight="1" thickBot="1">
      <c r="B43" s="3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2:16" ht="20.100000000000001" customHeight="1">
      <c r="B44" s="88"/>
      <c r="C44" s="87"/>
      <c r="D44" s="189" t="s">
        <v>299</v>
      </c>
      <c r="E44" s="188"/>
      <c r="F44" s="188"/>
      <c r="G44" s="188"/>
      <c r="H44" s="188"/>
      <c r="I44" s="188"/>
      <c r="J44" s="188"/>
      <c r="K44" s="188"/>
      <c r="L44" s="187"/>
      <c r="M44" s="55"/>
      <c r="N44" s="91"/>
    </row>
    <row r="45" spans="2:16" ht="17.25" customHeight="1">
      <c r="B45" s="67"/>
      <c r="C45" s="55"/>
      <c r="D45" s="92"/>
      <c r="E45" s="55"/>
      <c r="F45" s="55"/>
      <c r="G45" s="79"/>
      <c r="H45" s="79"/>
      <c r="I45" s="79"/>
      <c r="J45" s="79"/>
      <c r="K45" s="79" t="s">
        <v>399</v>
      </c>
      <c r="L45" s="180"/>
      <c r="M45" s="55"/>
      <c r="N45" s="91"/>
    </row>
    <row r="46" spans="2:16" ht="17.25" customHeight="1">
      <c r="B46" s="67"/>
      <c r="C46" s="79" t="s">
        <v>127</v>
      </c>
      <c r="D46" s="66"/>
      <c r="E46" s="79"/>
      <c r="F46" s="79"/>
      <c r="G46" s="79" t="s">
        <v>398</v>
      </c>
      <c r="H46" s="79" t="s">
        <v>292</v>
      </c>
      <c r="I46" s="79" t="s">
        <v>344</v>
      </c>
      <c r="J46" s="79"/>
      <c r="K46" s="79"/>
      <c r="L46" s="180"/>
      <c r="M46" s="55"/>
      <c r="N46" s="91"/>
    </row>
    <row r="47" spans="2:16" ht="17.25" customHeight="1">
      <c r="B47" s="67"/>
      <c r="C47" s="55"/>
      <c r="D47" s="66" t="s">
        <v>397</v>
      </c>
      <c r="E47" s="79" t="s">
        <v>396</v>
      </c>
      <c r="F47" s="79" t="s">
        <v>395</v>
      </c>
      <c r="G47" s="79"/>
      <c r="H47" s="79"/>
      <c r="I47" s="79"/>
      <c r="J47" s="79" t="s">
        <v>394</v>
      </c>
      <c r="K47" s="79"/>
      <c r="L47" s="180" t="s">
        <v>138</v>
      </c>
      <c r="M47" s="55"/>
      <c r="N47" s="91"/>
    </row>
    <row r="48" spans="2:16" ht="17.25" customHeight="1">
      <c r="B48" s="67"/>
      <c r="C48" s="55"/>
      <c r="D48" s="92"/>
      <c r="E48" s="55"/>
      <c r="F48" s="55"/>
      <c r="G48" s="79" t="s">
        <v>343</v>
      </c>
      <c r="H48" s="79" t="s">
        <v>282</v>
      </c>
      <c r="I48" s="79" t="s">
        <v>343</v>
      </c>
      <c r="J48" s="79"/>
      <c r="K48" s="79"/>
      <c r="L48" s="180"/>
      <c r="M48" s="55"/>
      <c r="N48" s="91"/>
    </row>
    <row r="49" spans="1:17" ht="17.25" customHeight="1">
      <c r="B49" s="75"/>
      <c r="C49" s="74"/>
      <c r="D49" s="213"/>
      <c r="E49" s="74"/>
      <c r="F49" s="74"/>
      <c r="G49" s="126"/>
      <c r="H49" s="126"/>
      <c r="I49" s="126"/>
      <c r="J49" s="126"/>
      <c r="K49" s="126" t="s">
        <v>393</v>
      </c>
      <c r="L49" s="178"/>
      <c r="M49" s="55"/>
      <c r="N49" s="91"/>
    </row>
    <row r="50" spans="1:17" ht="20.25" customHeight="1">
      <c r="B50" s="209" t="s">
        <v>392</v>
      </c>
      <c r="C50" s="204">
        <f>SUM(D50:L50)</f>
        <v>133</v>
      </c>
      <c r="D50" s="205" t="s">
        <v>45</v>
      </c>
      <c r="E50" s="204">
        <f>33+11+20+30</f>
        <v>94</v>
      </c>
      <c r="F50" s="204">
        <v>39</v>
      </c>
      <c r="G50" s="207" t="s">
        <v>238</v>
      </c>
      <c r="H50" s="207" t="s">
        <v>238</v>
      </c>
      <c r="I50" s="207" t="s">
        <v>238</v>
      </c>
      <c r="J50" s="207" t="s">
        <v>45</v>
      </c>
      <c r="K50" s="207" t="s">
        <v>45</v>
      </c>
      <c r="L50" s="289" t="s">
        <v>45</v>
      </c>
      <c r="M50" s="52"/>
      <c r="N50" s="91"/>
    </row>
    <row r="51" spans="1:17" ht="20.25" customHeight="1">
      <c r="B51" s="209" t="s">
        <v>391</v>
      </c>
      <c r="C51" s="204">
        <f>SUM(D51:L51)</f>
        <v>1441</v>
      </c>
      <c r="D51" s="205" t="s">
        <v>45</v>
      </c>
      <c r="E51" s="204">
        <f>1102+10</f>
        <v>1112</v>
      </c>
      <c r="F51" s="204">
        <v>327</v>
      </c>
      <c r="G51" s="207" t="s">
        <v>238</v>
      </c>
      <c r="H51" s="207" t="s">
        <v>238</v>
      </c>
      <c r="I51" s="207" t="s">
        <v>238</v>
      </c>
      <c r="J51" s="207" t="s">
        <v>45</v>
      </c>
      <c r="K51" s="207" t="s">
        <v>45</v>
      </c>
      <c r="L51" s="288">
        <v>2</v>
      </c>
      <c r="M51" s="52"/>
      <c r="N51" s="91"/>
      <c r="O51" s="91"/>
      <c r="P51" s="91"/>
    </row>
    <row r="52" spans="1:17" ht="20.25" customHeight="1">
      <c r="B52" s="209" t="s">
        <v>314</v>
      </c>
      <c r="C52" s="204">
        <f>SUM(D52:L52)</f>
        <v>3328</v>
      </c>
      <c r="D52" s="205" t="s">
        <v>45</v>
      </c>
      <c r="E52" s="204">
        <f>2400+10</f>
        <v>2410</v>
      </c>
      <c r="F52" s="204">
        <f>907+2</f>
        <v>909</v>
      </c>
      <c r="G52" s="207" t="s">
        <v>238</v>
      </c>
      <c r="H52" s="207" t="s">
        <v>238</v>
      </c>
      <c r="I52" s="207" t="s">
        <v>238</v>
      </c>
      <c r="J52" s="207" t="s">
        <v>45</v>
      </c>
      <c r="K52" s="204">
        <v>4</v>
      </c>
      <c r="L52" s="288">
        <v>5</v>
      </c>
      <c r="M52" s="52"/>
      <c r="N52" s="91"/>
      <c r="O52" s="91"/>
      <c r="P52" s="91"/>
    </row>
    <row r="53" spans="1:17" ht="20.25" customHeight="1">
      <c r="B53" s="209" t="s">
        <v>312</v>
      </c>
      <c r="C53" s="204">
        <f>SUM(D53:L53)</f>
        <v>3643</v>
      </c>
      <c r="D53" s="205" t="s">
        <v>45</v>
      </c>
      <c r="E53" s="204">
        <f>2600+43</f>
        <v>2643</v>
      </c>
      <c r="F53" s="204">
        <f>2+985</f>
        <v>987</v>
      </c>
      <c r="G53" s="207" t="s">
        <v>238</v>
      </c>
      <c r="H53" s="207" t="s">
        <v>238</v>
      </c>
      <c r="I53" s="207" t="s">
        <v>238</v>
      </c>
      <c r="J53" s="207" t="s">
        <v>45</v>
      </c>
      <c r="K53" s="207" t="s">
        <v>45</v>
      </c>
      <c r="L53" s="288">
        <v>13</v>
      </c>
      <c r="M53" s="52"/>
      <c r="N53" s="270"/>
    </row>
    <row r="54" spans="1:17" ht="20.25" customHeight="1">
      <c r="B54" s="209" t="s">
        <v>311</v>
      </c>
      <c r="C54" s="204">
        <f>SUM(D54:L54)</f>
        <v>4037</v>
      </c>
      <c r="D54" s="205" t="s">
        <v>45</v>
      </c>
      <c r="E54" s="204">
        <f>2714+67</f>
        <v>2781</v>
      </c>
      <c r="F54" s="204">
        <v>1238</v>
      </c>
      <c r="G54" s="207" t="s">
        <v>238</v>
      </c>
      <c r="H54" s="207" t="s">
        <v>238</v>
      </c>
      <c r="I54" s="207" t="s">
        <v>238</v>
      </c>
      <c r="J54" s="207" t="s">
        <v>45</v>
      </c>
      <c r="K54" s="207" t="s">
        <v>45</v>
      </c>
      <c r="L54" s="288">
        <v>18</v>
      </c>
      <c r="M54" s="52"/>
      <c r="N54" s="91"/>
    </row>
    <row r="55" spans="1:17" ht="20.25" customHeight="1">
      <c r="B55" s="209" t="s">
        <v>310</v>
      </c>
      <c r="C55" s="204">
        <f>SUM(D55:L55)</f>
        <v>4817</v>
      </c>
      <c r="D55" s="205" t="s">
        <v>45</v>
      </c>
      <c r="E55" s="204">
        <f>3155+88</f>
        <v>3243</v>
      </c>
      <c r="F55" s="204">
        <f>1530+5</f>
        <v>1535</v>
      </c>
      <c r="G55" s="207" t="s">
        <v>238</v>
      </c>
      <c r="H55" s="207" t="s">
        <v>238</v>
      </c>
      <c r="I55" s="207" t="s">
        <v>238</v>
      </c>
      <c r="J55" s="204">
        <v>2</v>
      </c>
      <c r="K55" s="207" t="s">
        <v>45</v>
      </c>
      <c r="L55" s="288">
        <f>29+8</f>
        <v>37</v>
      </c>
      <c r="M55" s="52"/>
      <c r="N55" s="91"/>
    </row>
    <row r="56" spans="1:17" ht="20.25" customHeight="1">
      <c r="B56" s="209" t="s">
        <v>309</v>
      </c>
      <c r="C56" s="204">
        <f>SUM(D56:L56)</f>
        <v>5697</v>
      </c>
      <c r="D56" s="205" t="s">
        <v>45</v>
      </c>
      <c r="E56" s="204">
        <v>3596</v>
      </c>
      <c r="F56" s="204">
        <v>2087</v>
      </c>
      <c r="G56" s="207" t="s">
        <v>238</v>
      </c>
      <c r="H56" s="207" t="s">
        <v>238</v>
      </c>
      <c r="I56" s="207" t="s">
        <v>238</v>
      </c>
      <c r="J56" s="207" t="s">
        <v>45</v>
      </c>
      <c r="K56" s="207" t="s">
        <v>45</v>
      </c>
      <c r="L56" s="288">
        <v>14</v>
      </c>
      <c r="M56" s="52"/>
      <c r="N56" s="270"/>
    </row>
    <row r="57" spans="1:17" ht="20.25" customHeight="1">
      <c r="B57" s="209" t="s">
        <v>308</v>
      </c>
      <c r="C57" s="204">
        <f>SUM(D57:L57)</f>
        <v>5737</v>
      </c>
      <c r="D57" s="205" t="s">
        <v>45</v>
      </c>
      <c r="E57" s="204">
        <v>3542</v>
      </c>
      <c r="F57" s="204">
        <v>2179</v>
      </c>
      <c r="G57" s="207" t="s">
        <v>238</v>
      </c>
      <c r="H57" s="207" t="s">
        <v>238</v>
      </c>
      <c r="I57" s="207" t="s">
        <v>238</v>
      </c>
      <c r="J57" s="207" t="s">
        <v>45</v>
      </c>
      <c r="K57" s="207" t="s">
        <v>45</v>
      </c>
      <c r="L57" s="288">
        <v>16</v>
      </c>
      <c r="M57" s="52"/>
      <c r="N57" s="91"/>
    </row>
    <row r="58" spans="1:17" ht="20.25" customHeight="1">
      <c r="B58" s="209" t="s">
        <v>307</v>
      </c>
      <c r="C58" s="204">
        <f>SUM(D58:L58)</f>
        <v>5913</v>
      </c>
      <c r="D58" s="205" t="s">
        <v>45</v>
      </c>
      <c r="E58" s="204">
        <v>3768</v>
      </c>
      <c r="F58" s="204">
        <v>2066</v>
      </c>
      <c r="G58" s="204">
        <v>2</v>
      </c>
      <c r="H58" s="207" t="s">
        <v>238</v>
      </c>
      <c r="I58" s="207" t="s">
        <v>238</v>
      </c>
      <c r="J58" s="207" t="s">
        <v>45</v>
      </c>
      <c r="K58" s="207" t="s">
        <v>45</v>
      </c>
      <c r="L58" s="288">
        <v>77</v>
      </c>
      <c r="M58" s="52"/>
      <c r="N58" s="270"/>
    </row>
    <row r="59" spans="1:17" ht="20.25" customHeight="1">
      <c r="B59" s="209" t="s">
        <v>390</v>
      </c>
      <c r="C59" s="204">
        <f>SUM(D59:L59)</f>
        <v>6286</v>
      </c>
      <c r="D59" s="208">
        <v>2</v>
      </c>
      <c r="E59" s="204">
        <v>3899</v>
      </c>
      <c r="F59" s="204">
        <v>2302</v>
      </c>
      <c r="G59" s="204">
        <v>35</v>
      </c>
      <c r="H59" s="207" t="s">
        <v>238</v>
      </c>
      <c r="I59" s="207" t="s">
        <v>238</v>
      </c>
      <c r="J59" s="207" t="s">
        <v>45</v>
      </c>
      <c r="K59" s="207" t="s">
        <v>45</v>
      </c>
      <c r="L59" s="288">
        <v>48</v>
      </c>
      <c r="M59" s="52"/>
      <c r="N59" s="91"/>
    </row>
    <row r="60" spans="1:17" s="99" customFormat="1" ht="20.25" customHeight="1">
      <c r="A60" s="34"/>
      <c r="B60" s="209" t="s">
        <v>389</v>
      </c>
      <c r="C60" s="204">
        <f>SUM(D60:L60)</f>
        <v>6316</v>
      </c>
      <c r="D60" s="208">
        <v>1</v>
      </c>
      <c r="E60" s="204">
        <v>3790</v>
      </c>
      <c r="F60" s="204">
        <v>2289</v>
      </c>
      <c r="G60" s="204">
        <v>83</v>
      </c>
      <c r="H60" s="207" t="s">
        <v>238</v>
      </c>
      <c r="I60" s="207" t="s">
        <v>238</v>
      </c>
      <c r="J60" s="207" t="s">
        <v>45</v>
      </c>
      <c r="K60" s="207" t="s">
        <v>45</v>
      </c>
      <c r="L60" s="288">
        <v>153</v>
      </c>
      <c r="M60" s="52"/>
      <c r="N60" s="270"/>
      <c r="O60" s="34"/>
      <c r="P60" s="34"/>
      <c r="Q60" s="34"/>
    </row>
    <row r="61" spans="1:17" ht="20.25" customHeight="1">
      <c r="B61" s="202" t="s">
        <v>304</v>
      </c>
      <c r="C61" s="204">
        <f>SUM(D61:L61)</f>
        <v>6880</v>
      </c>
      <c r="D61" s="208">
        <v>8</v>
      </c>
      <c r="E61" s="204">
        <v>4087</v>
      </c>
      <c r="F61" s="204">
        <v>2424</v>
      </c>
      <c r="G61" s="204">
        <v>161</v>
      </c>
      <c r="H61" s="207" t="s">
        <v>238</v>
      </c>
      <c r="I61" s="207" t="s">
        <v>238</v>
      </c>
      <c r="J61" s="207">
        <v>2</v>
      </c>
      <c r="K61" s="207" t="s">
        <v>45</v>
      </c>
      <c r="L61" s="288">
        <v>198</v>
      </c>
      <c r="M61" s="52"/>
      <c r="N61" s="270"/>
      <c r="O61" s="270"/>
      <c r="P61" s="91"/>
    </row>
    <row r="62" spans="1:17" ht="20.25" customHeight="1">
      <c r="B62" s="202" t="s">
        <v>349</v>
      </c>
      <c r="C62" s="204">
        <f>SUM(D62:L62)</f>
        <v>7000</v>
      </c>
      <c r="D62" s="208">
        <v>5</v>
      </c>
      <c r="E62" s="204">
        <v>4049</v>
      </c>
      <c r="F62" s="204">
        <v>2427</v>
      </c>
      <c r="G62" s="204">
        <v>263</v>
      </c>
      <c r="H62" s="207">
        <v>32</v>
      </c>
      <c r="I62" s="207">
        <v>200</v>
      </c>
      <c r="J62" s="207" t="s">
        <v>45</v>
      </c>
      <c r="K62" s="207" t="s">
        <v>45</v>
      </c>
      <c r="L62" s="288">
        <v>24</v>
      </c>
      <c r="M62" s="52"/>
      <c r="N62" s="270"/>
      <c r="O62" s="270"/>
      <c r="P62" s="91"/>
    </row>
    <row r="63" spans="1:17" ht="20.25" customHeight="1">
      <c r="B63" s="202" t="s">
        <v>302</v>
      </c>
      <c r="C63" s="204">
        <f>SUM(D63:L63)</f>
        <v>7058</v>
      </c>
      <c r="D63" s="208">
        <v>3</v>
      </c>
      <c r="E63" s="204">
        <v>3983</v>
      </c>
      <c r="F63" s="204">
        <v>2397</v>
      </c>
      <c r="G63" s="204">
        <v>354</v>
      </c>
      <c r="H63" s="204">
        <v>57</v>
      </c>
      <c r="I63" s="204">
        <v>248</v>
      </c>
      <c r="J63" s="207">
        <v>1</v>
      </c>
      <c r="K63" s="207" t="s">
        <v>300</v>
      </c>
      <c r="L63" s="288">
        <v>15</v>
      </c>
      <c r="M63" s="52"/>
      <c r="N63" s="270"/>
    </row>
    <row r="64" spans="1:17" ht="20.25" customHeight="1" thickBot="1">
      <c r="B64" s="202" t="s">
        <v>301</v>
      </c>
      <c r="C64" s="197">
        <f>SUM(D64:L64)</f>
        <v>6958</v>
      </c>
      <c r="D64" s="201">
        <v>4</v>
      </c>
      <c r="E64" s="197">
        <v>3660</v>
      </c>
      <c r="F64" s="197">
        <v>2408</v>
      </c>
      <c r="G64" s="197">
        <v>399</v>
      </c>
      <c r="H64" s="197">
        <v>91</v>
      </c>
      <c r="I64" s="197">
        <v>370</v>
      </c>
      <c r="J64" s="200" t="s">
        <v>300</v>
      </c>
      <c r="K64" s="200" t="s">
        <v>300</v>
      </c>
      <c r="L64" s="287">
        <v>26</v>
      </c>
      <c r="O64" s="270"/>
    </row>
    <row r="65" spans="2:15" ht="8.25" customHeight="1" thickBot="1">
      <c r="B65" s="286"/>
      <c r="C65" s="248"/>
      <c r="D65" s="248"/>
      <c r="E65" s="248"/>
      <c r="F65" s="248"/>
      <c r="G65" s="248"/>
      <c r="H65" s="248"/>
      <c r="I65" s="248"/>
      <c r="J65" s="248"/>
      <c r="K65" s="248"/>
      <c r="L65" s="285"/>
      <c r="M65" s="284"/>
      <c r="N65" s="284"/>
    </row>
    <row r="66" spans="2:15" ht="20.100000000000001" customHeight="1">
      <c r="B66" s="88"/>
      <c r="C66" s="87"/>
      <c r="D66" s="189" t="s">
        <v>299</v>
      </c>
      <c r="E66" s="188"/>
      <c r="F66" s="188"/>
      <c r="G66" s="188"/>
      <c r="H66" s="188"/>
      <c r="I66" s="188"/>
      <c r="J66" s="188"/>
      <c r="K66" s="188"/>
      <c r="L66" s="188"/>
      <c r="M66" s="188"/>
      <c r="N66" s="187"/>
    </row>
    <row r="67" spans="2:15" ht="17.25" customHeight="1">
      <c r="B67" s="67"/>
      <c r="C67" s="55"/>
      <c r="D67" s="66" t="s">
        <v>326</v>
      </c>
      <c r="E67" s="55"/>
      <c r="F67" s="55"/>
      <c r="G67" s="55"/>
      <c r="H67" s="79"/>
      <c r="I67" s="79" t="s">
        <v>388</v>
      </c>
      <c r="J67" s="79"/>
      <c r="K67" s="55"/>
      <c r="L67" s="79"/>
      <c r="M67" s="55"/>
      <c r="N67" s="54"/>
    </row>
    <row r="68" spans="2:15" ht="17.25" customHeight="1">
      <c r="B68" s="67"/>
      <c r="C68" s="79" t="s">
        <v>127</v>
      </c>
      <c r="D68" s="66" t="s">
        <v>387</v>
      </c>
      <c r="E68" s="79"/>
      <c r="F68" s="79"/>
      <c r="G68" s="79"/>
      <c r="H68" s="79" t="s">
        <v>292</v>
      </c>
      <c r="I68" s="79"/>
      <c r="J68" s="79" t="s">
        <v>344</v>
      </c>
      <c r="K68" s="79"/>
      <c r="L68" s="55"/>
      <c r="M68" s="79"/>
      <c r="N68" s="180"/>
    </row>
    <row r="69" spans="2:15" ht="17.25" customHeight="1">
      <c r="B69" s="67"/>
      <c r="C69" s="55"/>
      <c r="D69" s="66" t="s">
        <v>386</v>
      </c>
      <c r="E69" s="79" t="s">
        <v>329</v>
      </c>
      <c r="F69" s="79" t="s">
        <v>328</v>
      </c>
      <c r="G69" s="79" t="s">
        <v>346</v>
      </c>
      <c r="H69" s="79"/>
      <c r="I69" s="79" t="s">
        <v>385</v>
      </c>
      <c r="J69" s="79"/>
      <c r="K69" s="79" t="s">
        <v>297</v>
      </c>
      <c r="L69" s="79" t="s">
        <v>384</v>
      </c>
      <c r="M69" s="79" t="s">
        <v>383</v>
      </c>
      <c r="N69" s="180" t="s">
        <v>382</v>
      </c>
    </row>
    <row r="70" spans="2:15" ht="17.25" customHeight="1">
      <c r="B70" s="67"/>
      <c r="C70" s="55"/>
      <c r="D70" s="66" t="s">
        <v>381</v>
      </c>
      <c r="E70" s="55"/>
      <c r="F70" s="55"/>
      <c r="G70" s="55"/>
      <c r="H70" s="79" t="s">
        <v>361</v>
      </c>
      <c r="I70" s="79"/>
      <c r="J70" s="79" t="s">
        <v>343</v>
      </c>
      <c r="K70" s="55"/>
      <c r="L70" s="79"/>
      <c r="M70" s="55"/>
      <c r="N70" s="54"/>
    </row>
    <row r="71" spans="2:15" ht="17.25" customHeight="1">
      <c r="B71" s="75"/>
      <c r="C71" s="74"/>
      <c r="D71" s="73"/>
      <c r="E71" s="74"/>
      <c r="F71" s="74"/>
      <c r="G71" s="74"/>
      <c r="H71" s="74"/>
      <c r="I71" s="126" t="s">
        <v>380</v>
      </c>
      <c r="J71" s="74"/>
      <c r="K71" s="74"/>
      <c r="L71" s="126"/>
      <c r="M71" s="74"/>
      <c r="N71" s="283"/>
    </row>
    <row r="72" spans="2:15" ht="21.75" customHeight="1">
      <c r="B72" s="177" t="s">
        <v>281</v>
      </c>
      <c r="C72" s="282">
        <f>SUM(D72:N72)</f>
        <v>6935</v>
      </c>
      <c r="D72" s="281" t="s">
        <v>271</v>
      </c>
      <c r="E72" s="280">
        <v>3402</v>
      </c>
      <c r="F72" s="280">
        <v>2405</v>
      </c>
      <c r="G72" s="280" t="s">
        <v>271</v>
      </c>
      <c r="H72" s="280">
        <v>66</v>
      </c>
      <c r="I72" s="280">
        <v>924</v>
      </c>
      <c r="J72" s="280">
        <v>89</v>
      </c>
      <c r="K72" s="280">
        <v>6</v>
      </c>
      <c r="L72" s="280">
        <v>5</v>
      </c>
      <c r="M72" s="280">
        <v>32</v>
      </c>
      <c r="N72" s="279">
        <v>6</v>
      </c>
    </row>
    <row r="73" spans="2:15" ht="21.75" customHeight="1">
      <c r="B73" s="177" t="s">
        <v>379</v>
      </c>
      <c r="C73" s="278">
        <f>SUM(D73:N73)</f>
        <v>6514</v>
      </c>
      <c r="D73" s="277" t="s">
        <v>271</v>
      </c>
      <c r="E73" s="276">
        <v>3036</v>
      </c>
      <c r="F73" s="276">
        <v>2311</v>
      </c>
      <c r="G73" s="276" t="s">
        <v>271</v>
      </c>
      <c r="H73" s="276">
        <v>58</v>
      </c>
      <c r="I73" s="276">
        <v>964</v>
      </c>
      <c r="J73" s="276">
        <v>93</v>
      </c>
      <c r="K73" s="276">
        <v>4</v>
      </c>
      <c r="L73" s="276">
        <v>7</v>
      </c>
      <c r="M73" s="276">
        <v>23</v>
      </c>
      <c r="N73" s="275">
        <v>18</v>
      </c>
    </row>
    <row r="74" spans="2:15" ht="21.75" customHeight="1">
      <c r="B74" s="177" t="s">
        <v>279</v>
      </c>
      <c r="C74" s="278">
        <f>SUM(D74:N74)</f>
        <v>6207</v>
      </c>
      <c r="D74" s="277" t="s">
        <v>271</v>
      </c>
      <c r="E74" s="276">
        <v>2728</v>
      </c>
      <c r="F74" s="276">
        <v>2167</v>
      </c>
      <c r="G74" s="276" t="s">
        <v>271</v>
      </c>
      <c r="H74" s="276">
        <v>59</v>
      </c>
      <c r="I74" s="276">
        <v>1080</v>
      </c>
      <c r="J74" s="276">
        <v>120</v>
      </c>
      <c r="K74" s="276">
        <v>2</v>
      </c>
      <c r="L74" s="276">
        <v>10</v>
      </c>
      <c r="M74" s="276">
        <v>24</v>
      </c>
      <c r="N74" s="275">
        <v>17</v>
      </c>
    </row>
    <row r="75" spans="2:15" ht="21.75" customHeight="1">
      <c r="B75" s="177" t="s">
        <v>378</v>
      </c>
      <c r="C75" s="278">
        <f>SUM(D75:N75)</f>
        <v>6042</v>
      </c>
      <c r="D75" s="277" t="s">
        <v>271</v>
      </c>
      <c r="E75" s="276">
        <v>2611</v>
      </c>
      <c r="F75" s="276">
        <v>2081</v>
      </c>
      <c r="G75" s="276" t="s">
        <v>271</v>
      </c>
      <c r="H75" s="276">
        <v>52</v>
      </c>
      <c r="I75" s="276">
        <v>1065</v>
      </c>
      <c r="J75" s="276">
        <v>122</v>
      </c>
      <c r="K75" s="276">
        <v>2</v>
      </c>
      <c r="L75" s="276">
        <v>10</v>
      </c>
      <c r="M75" s="276">
        <v>26</v>
      </c>
      <c r="N75" s="275">
        <v>73</v>
      </c>
    </row>
    <row r="76" spans="2:15" ht="21.75" customHeight="1">
      <c r="B76" s="177" t="s">
        <v>377</v>
      </c>
      <c r="C76" s="278">
        <v>5791</v>
      </c>
      <c r="D76" s="277" t="s">
        <v>271</v>
      </c>
      <c r="E76" s="276">
        <v>2417</v>
      </c>
      <c r="F76" s="276">
        <v>1962</v>
      </c>
      <c r="G76" s="276" t="s">
        <v>271</v>
      </c>
      <c r="H76" s="276">
        <v>48</v>
      </c>
      <c r="I76" s="276">
        <v>1143</v>
      </c>
      <c r="J76" s="276">
        <v>108</v>
      </c>
      <c r="K76" s="276">
        <v>2</v>
      </c>
      <c r="L76" s="276">
        <v>6</v>
      </c>
      <c r="M76" s="276">
        <v>24</v>
      </c>
      <c r="N76" s="275">
        <v>81</v>
      </c>
    </row>
    <row r="77" spans="2:15" ht="21.75" customHeight="1">
      <c r="B77" s="177" t="s">
        <v>274</v>
      </c>
      <c r="C77" s="278">
        <f>SUM(D77:N77)</f>
        <v>5466</v>
      </c>
      <c r="D77" s="277" t="s">
        <v>271</v>
      </c>
      <c r="E77" s="276">
        <v>2162</v>
      </c>
      <c r="F77" s="276">
        <v>1823</v>
      </c>
      <c r="G77" s="276" t="s">
        <v>271</v>
      </c>
      <c r="H77" s="276">
        <v>46</v>
      </c>
      <c r="I77" s="276">
        <v>1171</v>
      </c>
      <c r="J77" s="276">
        <v>133</v>
      </c>
      <c r="K77" s="276" t="s">
        <v>271</v>
      </c>
      <c r="L77" s="276">
        <v>9</v>
      </c>
      <c r="M77" s="276">
        <v>31</v>
      </c>
      <c r="N77" s="275">
        <v>91</v>
      </c>
    </row>
    <row r="78" spans="2:15" ht="21.75" customHeight="1" thickBot="1">
      <c r="B78" s="172" t="s">
        <v>339</v>
      </c>
      <c r="C78" s="274">
        <f>SUM(D78:N78)</f>
        <v>5119</v>
      </c>
      <c r="D78" s="273">
        <v>1</v>
      </c>
      <c r="E78" s="272">
        <v>1935</v>
      </c>
      <c r="F78" s="272">
        <v>1719</v>
      </c>
      <c r="G78" s="272" t="s">
        <v>271</v>
      </c>
      <c r="H78" s="272">
        <v>39</v>
      </c>
      <c r="I78" s="272">
        <v>1205</v>
      </c>
      <c r="J78" s="272">
        <v>118</v>
      </c>
      <c r="K78" s="272" t="s">
        <v>271</v>
      </c>
      <c r="L78" s="272">
        <v>12</v>
      </c>
      <c r="M78" s="272">
        <v>13</v>
      </c>
      <c r="N78" s="271">
        <v>77</v>
      </c>
      <c r="O78" s="91"/>
    </row>
    <row r="79" spans="2:15" ht="20.100000000000001" customHeight="1">
      <c r="B79" s="35" t="s">
        <v>338</v>
      </c>
    </row>
    <row r="80" spans="2:15" ht="20.100000000000001" customHeight="1">
      <c r="B80" s="35" t="s">
        <v>376</v>
      </c>
      <c r="C80" s="270"/>
      <c r="D80" s="270"/>
      <c r="E80" s="270"/>
      <c r="F80" s="270"/>
      <c r="G80" s="270"/>
      <c r="H80" s="270"/>
      <c r="I80" s="270"/>
      <c r="J80" s="270"/>
      <c r="K80" s="270"/>
      <c r="L80" s="270"/>
    </row>
    <row r="81" spans="2:2" ht="20.100000000000001" customHeight="1">
      <c r="B81" s="35" t="s">
        <v>268</v>
      </c>
    </row>
    <row r="84" spans="2:2" ht="20.100000000000001" customHeight="1">
      <c r="B84" s="35"/>
    </row>
  </sheetData>
  <mergeCells count="2">
    <mergeCell ref="D25:N25"/>
    <mergeCell ref="N3:P3"/>
  </mergeCells>
  <phoneticPr fontId="2"/>
  <printOptions horizontalCentered="1"/>
  <pageMargins left="0.51181102362204722" right="0.51181102362204722" top="0.55118110236220474" bottom="0.35433070866141736" header="0.51181102362204722" footer="0.23622047244094491"/>
  <pageSetup paperSize="9" scale="51" firstPageNumber="140" fitToWidth="2" orientation="portrait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M49"/>
  <sheetViews>
    <sheetView showGridLines="0" view="pageBreakPreview" zoomScale="77" zoomScaleNormal="100" zoomScaleSheetLayoutView="77" workbookViewId="0">
      <selection activeCell="D55" sqref="D55"/>
    </sheetView>
  </sheetViews>
  <sheetFormatPr defaultColWidth="10.5" defaultRowHeight="24.75" customHeight="1"/>
  <cols>
    <col min="1" max="1" width="2.625" style="34" customWidth="1"/>
    <col min="2" max="2" width="17" style="34" customWidth="1"/>
    <col min="3" max="11" width="9.625" style="34" customWidth="1"/>
    <col min="12" max="12" width="2.625" style="34" customWidth="1"/>
    <col min="13" max="13" width="8.625" style="34" customWidth="1"/>
    <col min="14" max="16384" width="10.5" style="34"/>
  </cols>
  <sheetData>
    <row r="1" spans="2:13" ht="24.75" customHeight="1" thickBot="1">
      <c r="B1" s="323" t="s">
        <v>465</v>
      </c>
      <c r="C1" s="99"/>
      <c r="D1" s="99"/>
      <c r="E1" s="99"/>
      <c r="F1" s="99"/>
      <c r="G1" s="99"/>
      <c r="H1" s="99"/>
      <c r="I1" s="99"/>
    </row>
    <row r="2" spans="2:13" ht="24.75" customHeight="1">
      <c r="B2" s="88"/>
      <c r="C2" s="87"/>
      <c r="D2" s="189" t="s">
        <v>299</v>
      </c>
      <c r="E2" s="188"/>
      <c r="F2" s="188"/>
      <c r="G2" s="188"/>
      <c r="H2" s="188"/>
      <c r="I2" s="187"/>
      <c r="J2" s="188"/>
      <c r="K2" s="187"/>
    </row>
    <row r="3" spans="2:13" ht="19.5" customHeight="1">
      <c r="B3" s="67"/>
      <c r="C3" s="55"/>
      <c r="D3" s="66"/>
      <c r="E3" s="79"/>
      <c r="F3" s="79"/>
      <c r="G3" s="79"/>
      <c r="H3" s="79"/>
      <c r="I3" s="79"/>
      <c r="J3" s="183"/>
      <c r="K3" s="180"/>
    </row>
    <row r="4" spans="2:13" ht="19.5" customHeight="1">
      <c r="B4" s="67"/>
      <c r="C4" s="79" t="s">
        <v>127</v>
      </c>
      <c r="D4" s="66"/>
      <c r="E4" s="79"/>
      <c r="F4" s="79"/>
      <c r="G4" s="79"/>
      <c r="H4" s="79" t="s">
        <v>464</v>
      </c>
      <c r="I4" s="79"/>
      <c r="J4" s="181" t="s">
        <v>463</v>
      </c>
      <c r="K4" s="180"/>
    </row>
    <row r="5" spans="2:13" ht="19.5" customHeight="1">
      <c r="B5" s="67"/>
      <c r="C5" s="55"/>
      <c r="D5" s="66" t="s">
        <v>397</v>
      </c>
      <c r="E5" s="79" t="s">
        <v>462</v>
      </c>
      <c r="F5" s="79" t="s">
        <v>396</v>
      </c>
      <c r="G5" s="79" t="s">
        <v>395</v>
      </c>
      <c r="H5" s="79" t="s">
        <v>461</v>
      </c>
      <c r="I5" s="79" t="s">
        <v>460</v>
      </c>
      <c r="J5" s="181" t="s">
        <v>459</v>
      </c>
      <c r="K5" s="180" t="s">
        <v>138</v>
      </c>
    </row>
    <row r="6" spans="2:13" ht="19.5" customHeight="1">
      <c r="B6" s="67"/>
      <c r="C6" s="55"/>
      <c r="D6" s="66"/>
      <c r="E6" s="79"/>
      <c r="F6" s="79"/>
      <c r="G6" s="79"/>
      <c r="H6" s="79" t="s">
        <v>458</v>
      </c>
      <c r="I6" s="79"/>
      <c r="J6" s="181" t="s">
        <v>457</v>
      </c>
      <c r="K6" s="180"/>
    </row>
    <row r="7" spans="2:13" ht="19.5" customHeight="1">
      <c r="B7" s="75"/>
      <c r="C7" s="74"/>
      <c r="D7" s="73"/>
      <c r="E7" s="126"/>
      <c r="F7" s="126"/>
      <c r="G7" s="126"/>
      <c r="H7" s="126"/>
      <c r="I7" s="126"/>
      <c r="J7" s="179"/>
      <c r="K7" s="178"/>
    </row>
    <row r="8" spans="2:13" ht="24" customHeight="1">
      <c r="B8" s="228" t="s">
        <v>456</v>
      </c>
      <c r="C8" s="331">
        <f>SUM(D8:K8)</f>
        <v>719</v>
      </c>
      <c r="D8" s="334">
        <v>3</v>
      </c>
      <c r="E8" s="93" t="s">
        <v>238</v>
      </c>
      <c r="F8" s="331">
        <v>52</v>
      </c>
      <c r="G8" s="331">
        <v>652</v>
      </c>
      <c r="H8" s="93" t="s">
        <v>238</v>
      </c>
      <c r="I8" s="93" t="s">
        <v>238</v>
      </c>
      <c r="J8" s="333">
        <v>12</v>
      </c>
      <c r="K8" s="332" t="s">
        <v>422</v>
      </c>
      <c r="L8" s="270"/>
      <c r="M8" s="91"/>
    </row>
    <row r="9" spans="2:13" ht="24" customHeight="1">
      <c r="B9" s="228" t="s">
        <v>433</v>
      </c>
      <c r="C9" s="331">
        <f>SUM(D9:K9)</f>
        <v>838</v>
      </c>
      <c r="D9" s="334">
        <v>4</v>
      </c>
      <c r="E9" s="93" t="s">
        <v>238</v>
      </c>
      <c r="F9" s="331">
        <v>60</v>
      </c>
      <c r="G9" s="331">
        <v>763</v>
      </c>
      <c r="H9" s="93" t="s">
        <v>238</v>
      </c>
      <c r="I9" s="93" t="s">
        <v>238</v>
      </c>
      <c r="J9" s="333">
        <v>9</v>
      </c>
      <c r="K9" s="332">
        <v>2</v>
      </c>
      <c r="L9" s="270"/>
      <c r="M9" s="91"/>
    </row>
    <row r="10" spans="2:13" ht="24" customHeight="1">
      <c r="B10" s="228" t="s">
        <v>432</v>
      </c>
      <c r="C10" s="331">
        <f>SUM(D10:K10)</f>
        <v>916</v>
      </c>
      <c r="D10" s="334">
        <v>3</v>
      </c>
      <c r="E10" s="93" t="s">
        <v>238</v>
      </c>
      <c r="F10" s="331">
        <v>69</v>
      </c>
      <c r="G10" s="331">
        <v>834</v>
      </c>
      <c r="H10" s="93" t="s">
        <v>238</v>
      </c>
      <c r="I10" s="93" t="s">
        <v>238</v>
      </c>
      <c r="J10" s="333">
        <v>8</v>
      </c>
      <c r="K10" s="332">
        <v>2</v>
      </c>
      <c r="L10" s="270"/>
      <c r="M10" s="91"/>
    </row>
    <row r="11" spans="2:13" ht="24" customHeight="1">
      <c r="B11" s="228" t="s">
        <v>455</v>
      </c>
      <c r="C11" s="331">
        <f>SUM(D11:K11)</f>
        <v>990</v>
      </c>
      <c r="D11" s="334">
        <v>4</v>
      </c>
      <c r="E11" s="93" t="s">
        <v>238</v>
      </c>
      <c r="F11" s="331">
        <v>76</v>
      </c>
      <c r="G11" s="331">
        <v>889</v>
      </c>
      <c r="H11" s="93" t="s">
        <v>238</v>
      </c>
      <c r="I11" s="93" t="s">
        <v>238</v>
      </c>
      <c r="J11" s="333">
        <v>11</v>
      </c>
      <c r="K11" s="332">
        <v>10</v>
      </c>
      <c r="L11" s="270"/>
      <c r="M11" s="91"/>
    </row>
    <row r="12" spans="2:13" ht="24" customHeight="1">
      <c r="B12" s="228" t="s">
        <v>454</v>
      </c>
      <c r="C12" s="331">
        <f>SUM(D12:K12)</f>
        <v>1081</v>
      </c>
      <c r="D12" s="334">
        <v>4</v>
      </c>
      <c r="E12" s="93" t="s">
        <v>238</v>
      </c>
      <c r="F12" s="331">
        <v>78</v>
      </c>
      <c r="G12" s="331">
        <v>982</v>
      </c>
      <c r="H12" s="93" t="s">
        <v>238</v>
      </c>
      <c r="I12" s="93" t="s">
        <v>238</v>
      </c>
      <c r="J12" s="333">
        <v>9</v>
      </c>
      <c r="K12" s="332">
        <v>8</v>
      </c>
      <c r="L12" s="270"/>
      <c r="M12" s="91"/>
    </row>
    <row r="13" spans="2:13" ht="24" customHeight="1">
      <c r="B13" s="228" t="s">
        <v>453</v>
      </c>
      <c r="C13" s="331">
        <f>SUM(D13:K13)</f>
        <v>1138</v>
      </c>
      <c r="D13" s="334">
        <v>2</v>
      </c>
      <c r="E13" s="331">
        <v>3</v>
      </c>
      <c r="F13" s="331">
        <v>83</v>
      </c>
      <c r="G13" s="331">
        <v>1033</v>
      </c>
      <c r="H13" s="331" t="s">
        <v>422</v>
      </c>
      <c r="I13" s="331">
        <v>1</v>
      </c>
      <c r="J13" s="333">
        <v>11</v>
      </c>
      <c r="K13" s="332">
        <v>5</v>
      </c>
      <c r="L13" s="270"/>
      <c r="M13" s="91"/>
    </row>
    <row r="14" spans="2:13" ht="24" customHeight="1">
      <c r="B14" s="315" t="s">
        <v>452</v>
      </c>
      <c r="C14" s="331">
        <f>SUM(D14:K14)</f>
        <v>1265</v>
      </c>
      <c r="D14" s="334">
        <v>17</v>
      </c>
      <c r="E14" s="331">
        <v>5</v>
      </c>
      <c r="F14" s="331">
        <v>72</v>
      </c>
      <c r="G14" s="331">
        <v>1156</v>
      </c>
      <c r="H14" s="331" t="s">
        <v>450</v>
      </c>
      <c r="I14" s="331">
        <v>1</v>
      </c>
      <c r="J14" s="333">
        <v>14</v>
      </c>
      <c r="K14" s="332" t="s">
        <v>450</v>
      </c>
      <c r="L14" s="270"/>
      <c r="M14" s="91"/>
    </row>
    <row r="15" spans="2:13" ht="24" customHeight="1">
      <c r="B15" s="228" t="s">
        <v>427</v>
      </c>
      <c r="C15" s="331">
        <f>SUM(D15:K15)</f>
        <v>1408</v>
      </c>
      <c r="D15" s="334">
        <v>6</v>
      </c>
      <c r="E15" s="331" t="s">
        <v>422</v>
      </c>
      <c r="F15" s="331">
        <v>87</v>
      </c>
      <c r="G15" s="331">
        <v>1300</v>
      </c>
      <c r="H15" s="331" t="s">
        <v>449</v>
      </c>
      <c r="I15" s="331" t="s">
        <v>449</v>
      </c>
      <c r="J15" s="333">
        <v>13</v>
      </c>
      <c r="K15" s="332">
        <v>2</v>
      </c>
    </row>
    <row r="16" spans="2:13" ht="24" customHeight="1">
      <c r="B16" s="314" t="s">
        <v>451</v>
      </c>
      <c r="C16" s="331">
        <f>SUM(D16:K16)</f>
        <v>1508</v>
      </c>
      <c r="D16" s="334">
        <v>5</v>
      </c>
      <c r="E16" s="331">
        <v>11</v>
      </c>
      <c r="F16" s="331">
        <v>88</v>
      </c>
      <c r="G16" s="331">
        <v>1390</v>
      </c>
      <c r="H16" s="331" t="s">
        <v>450</v>
      </c>
      <c r="I16" s="331">
        <v>1</v>
      </c>
      <c r="J16" s="333">
        <v>13</v>
      </c>
      <c r="K16" s="332" t="s">
        <v>422</v>
      </c>
    </row>
    <row r="17" spans="2:11" ht="24" customHeight="1">
      <c r="B17" s="314" t="s">
        <v>425</v>
      </c>
      <c r="C17" s="331">
        <f>SUM(D17:K17)</f>
        <v>1632</v>
      </c>
      <c r="D17" s="334">
        <v>10</v>
      </c>
      <c r="E17" s="331">
        <v>12</v>
      </c>
      <c r="F17" s="331">
        <v>101</v>
      </c>
      <c r="G17" s="331">
        <v>1492</v>
      </c>
      <c r="H17" s="331" t="s">
        <v>449</v>
      </c>
      <c r="I17" s="331">
        <v>4</v>
      </c>
      <c r="J17" s="333">
        <v>9</v>
      </c>
      <c r="K17" s="332">
        <v>4</v>
      </c>
    </row>
    <row r="18" spans="2:11" ht="24" customHeight="1">
      <c r="B18" s="313" t="s">
        <v>448</v>
      </c>
      <c r="C18" s="331">
        <f>SUM(D18:K18)</f>
        <v>1789</v>
      </c>
      <c r="D18" s="330">
        <v>16</v>
      </c>
      <c r="E18" s="329">
        <v>3</v>
      </c>
      <c r="F18" s="329">
        <v>108</v>
      </c>
      <c r="G18" s="329">
        <v>1641</v>
      </c>
      <c r="H18" s="329">
        <v>10</v>
      </c>
      <c r="I18" s="329">
        <v>6</v>
      </c>
      <c r="J18" s="329">
        <v>3</v>
      </c>
      <c r="K18" s="328">
        <v>2</v>
      </c>
    </row>
    <row r="19" spans="2:11" ht="24" customHeight="1">
      <c r="B19" s="313" t="s">
        <v>447</v>
      </c>
      <c r="C19" s="331">
        <f>SUM(D19:K19)</f>
        <v>1912</v>
      </c>
      <c r="D19" s="330">
        <v>13</v>
      </c>
      <c r="E19" s="329">
        <v>4</v>
      </c>
      <c r="F19" s="329">
        <v>110</v>
      </c>
      <c r="G19" s="329">
        <v>1770</v>
      </c>
      <c r="H19" s="329">
        <v>1</v>
      </c>
      <c r="I19" s="329">
        <v>2</v>
      </c>
      <c r="J19" s="329">
        <v>9</v>
      </c>
      <c r="K19" s="328">
        <v>3</v>
      </c>
    </row>
    <row r="20" spans="2:11" ht="24" customHeight="1">
      <c r="B20" s="313" t="s">
        <v>421</v>
      </c>
      <c r="C20" s="331">
        <f>SUM(D20:K20)</f>
        <v>1939</v>
      </c>
      <c r="D20" s="330">
        <v>16</v>
      </c>
      <c r="E20" s="329">
        <v>7</v>
      </c>
      <c r="F20" s="329">
        <v>130</v>
      </c>
      <c r="G20" s="329">
        <v>1743</v>
      </c>
      <c r="H20" s="329">
        <v>1</v>
      </c>
      <c r="I20" s="329">
        <v>10</v>
      </c>
      <c r="J20" s="329">
        <v>16</v>
      </c>
      <c r="K20" s="328">
        <v>16</v>
      </c>
    </row>
    <row r="21" spans="2:11" ht="24" customHeight="1">
      <c r="B21" s="313" t="s">
        <v>420</v>
      </c>
      <c r="C21" s="331">
        <f>SUM(D21:K21)</f>
        <v>2170</v>
      </c>
      <c r="D21" s="330">
        <v>16</v>
      </c>
      <c r="E21" s="329">
        <v>4</v>
      </c>
      <c r="F21" s="329">
        <v>126</v>
      </c>
      <c r="G21" s="329">
        <v>1995</v>
      </c>
      <c r="H21" s="329">
        <v>3</v>
      </c>
      <c r="I21" s="329">
        <v>11</v>
      </c>
      <c r="J21" s="329">
        <v>8</v>
      </c>
      <c r="K21" s="328">
        <v>7</v>
      </c>
    </row>
    <row r="22" spans="2:11" ht="24" customHeight="1">
      <c r="B22" s="313" t="s">
        <v>446</v>
      </c>
      <c r="C22" s="331">
        <v>2292</v>
      </c>
      <c r="D22" s="330">
        <v>10</v>
      </c>
      <c r="E22" s="329">
        <v>9</v>
      </c>
      <c r="F22" s="329">
        <v>137</v>
      </c>
      <c r="G22" s="329">
        <v>2108</v>
      </c>
      <c r="H22" s="329">
        <v>3</v>
      </c>
      <c r="I22" s="329">
        <v>7</v>
      </c>
      <c r="J22" s="329">
        <v>14</v>
      </c>
      <c r="K22" s="328">
        <v>4</v>
      </c>
    </row>
    <row r="23" spans="2:11" ht="24" customHeight="1">
      <c r="B23" s="313" t="s">
        <v>445</v>
      </c>
      <c r="C23" s="331">
        <f>SUM(D23:K23)</f>
        <v>2414</v>
      </c>
      <c r="D23" s="330">
        <v>14</v>
      </c>
      <c r="E23" s="329">
        <v>3</v>
      </c>
      <c r="F23" s="329">
        <v>161</v>
      </c>
      <c r="G23" s="329">
        <v>2205</v>
      </c>
      <c r="H23" s="329">
        <v>3</v>
      </c>
      <c r="I23" s="329">
        <v>3</v>
      </c>
      <c r="J23" s="329">
        <v>16</v>
      </c>
      <c r="K23" s="328">
        <v>9</v>
      </c>
    </row>
    <row r="24" spans="2:11" ht="24" customHeight="1" thickBot="1">
      <c r="B24" s="309" t="s">
        <v>444</v>
      </c>
      <c r="C24" s="327">
        <f>SUM(D24:K24)</f>
        <v>2490</v>
      </c>
      <c r="D24" s="326">
        <v>14</v>
      </c>
      <c r="E24" s="325">
        <v>2</v>
      </c>
      <c r="F24" s="325">
        <v>169</v>
      </c>
      <c r="G24" s="325">
        <v>2270</v>
      </c>
      <c r="H24" s="325">
        <v>8</v>
      </c>
      <c r="I24" s="325">
        <v>7</v>
      </c>
      <c r="J24" s="325">
        <v>10</v>
      </c>
      <c r="K24" s="324">
        <v>10</v>
      </c>
    </row>
    <row r="25" spans="2:11" ht="14.25">
      <c r="B25" s="305" t="s">
        <v>443</v>
      </c>
      <c r="C25" s="270"/>
      <c r="D25" s="270"/>
      <c r="E25" s="270"/>
      <c r="F25" s="270"/>
      <c r="G25" s="270"/>
      <c r="H25" s="270"/>
      <c r="I25" s="270"/>
      <c r="J25" s="270"/>
    </row>
    <row r="26" spans="2:11" ht="24.75" customHeight="1">
      <c r="B26" s="305" t="s">
        <v>442</v>
      </c>
    </row>
    <row r="27" spans="2:11" ht="14.25" customHeight="1"/>
    <row r="28" spans="2:11" ht="24.75" customHeight="1" thickBot="1">
      <c r="B28" s="323" t="s">
        <v>441</v>
      </c>
      <c r="C28" s="99"/>
      <c r="D28" s="99"/>
      <c r="E28" s="99"/>
      <c r="F28" s="99"/>
      <c r="G28" s="99"/>
      <c r="H28" s="99"/>
      <c r="I28" s="99"/>
    </row>
    <row r="29" spans="2:11" ht="30" customHeight="1">
      <c r="B29" s="88"/>
      <c r="C29" s="87"/>
      <c r="D29" s="189" t="s">
        <v>299</v>
      </c>
      <c r="E29" s="188"/>
      <c r="F29" s="188"/>
      <c r="G29" s="188"/>
      <c r="H29" s="188"/>
      <c r="I29" s="187"/>
    </row>
    <row r="30" spans="2:11" ht="30" customHeight="1">
      <c r="B30" s="67"/>
      <c r="C30" s="79" t="s">
        <v>127</v>
      </c>
      <c r="D30" s="322" t="s">
        <v>440</v>
      </c>
      <c r="E30" s="321"/>
      <c r="F30" s="320" t="s">
        <v>439</v>
      </c>
      <c r="G30" s="321"/>
      <c r="H30" s="320" t="s">
        <v>438</v>
      </c>
      <c r="I30" s="319"/>
    </row>
    <row r="31" spans="2:11" ht="24.75" customHeight="1">
      <c r="B31" s="75"/>
      <c r="C31" s="74"/>
      <c r="D31" s="318" t="s">
        <v>437</v>
      </c>
      <c r="E31" s="317" t="s">
        <v>436</v>
      </c>
      <c r="F31" s="317" t="s">
        <v>437</v>
      </c>
      <c r="G31" s="317" t="s">
        <v>436</v>
      </c>
      <c r="H31" s="317" t="s">
        <v>437</v>
      </c>
      <c r="I31" s="316" t="s">
        <v>436</v>
      </c>
    </row>
    <row r="32" spans="2:11" ht="24" customHeight="1">
      <c r="B32" s="228" t="s">
        <v>435</v>
      </c>
      <c r="C32" s="52">
        <f>SUM(D32:I32)</f>
        <v>441</v>
      </c>
      <c r="D32" s="312">
        <v>153</v>
      </c>
      <c r="E32" s="311">
        <v>8</v>
      </c>
      <c r="F32" s="311">
        <v>229</v>
      </c>
      <c r="G32" s="311">
        <v>40</v>
      </c>
      <c r="H32" s="311">
        <v>11</v>
      </c>
      <c r="I32" s="310" t="s">
        <v>434</v>
      </c>
    </row>
    <row r="33" spans="2:9" ht="24" customHeight="1">
      <c r="B33" s="228" t="s">
        <v>433</v>
      </c>
      <c r="C33" s="52">
        <f>SUM(D33:I33)</f>
        <v>511</v>
      </c>
      <c r="D33" s="312">
        <v>163</v>
      </c>
      <c r="E33" s="311">
        <v>7</v>
      </c>
      <c r="F33" s="311">
        <v>295</v>
      </c>
      <c r="G33" s="311">
        <v>37</v>
      </c>
      <c r="H33" s="311">
        <v>9</v>
      </c>
      <c r="I33" s="310" t="s">
        <v>422</v>
      </c>
    </row>
    <row r="34" spans="2:9" ht="24" customHeight="1">
      <c r="B34" s="228" t="s">
        <v>432</v>
      </c>
      <c r="C34" s="52">
        <f>SUM(D34:I34)</f>
        <v>539</v>
      </c>
      <c r="D34" s="312">
        <v>191</v>
      </c>
      <c r="E34" s="311">
        <v>10</v>
      </c>
      <c r="F34" s="311">
        <v>287</v>
      </c>
      <c r="G34" s="311">
        <v>40</v>
      </c>
      <c r="H34" s="311">
        <v>10</v>
      </c>
      <c r="I34" s="310">
        <v>1</v>
      </c>
    </row>
    <row r="35" spans="2:9" ht="24" customHeight="1">
      <c r="B35" s="228" t="s">
        <v>431</v>
      </c>
      <c r="C35" s="52">
        <f>SUM(D35:I35)</f>
        <v>583</v>
      </c>
      <c r="D35" s="312">
        <v>250</v>
      </c>
      <c r="E35" s="311">
        <v>19</v>
      </c>
      <c r="F35" s="311">
        <v>266</v>
      </c>
      <c r="G35" s="311">
        <v>37</v>
      </c>
      <c r="H35" s="311">
        <v>9</v>
      </c>
      <c r="I35" s="310">
        <v>2</v>
      </c>
    </row>
    <row r="36" spans="2:9" ht="24" customHeight="1">
      <c r="B36" s="228" t="s">
        <v>430</v>
      </c>
      <c r="C36" s="52">
        <f>SUM(D36:I36)</f>
        <v>612</v>
      </c>
      <c r="D36" s="312">
        <v>259</v>
      </c>
      <c r="E36" s="311">
        <v>13</v>
      </c>
      <c r="F36" s="311">
        <v>269</v>
      </c>
      <c r="G36" s="311">
        <v>56</v>
      </c>
      <c r="H36" s="311">
        <v>13</v>
      </c>
      <c r="I36" s="310">
        <v>2</v>
      </c>
    </row>
    <row r="37" spans="2:9" ht="24" customHeight="1">
      <c r="B37" s="228" t="s">
        <v>429</v>
      </c>
      <c r="C37" s="52">
        <f>SUM(D37:I37)</f>
        <v>596</v>
      </c>
      <c r="D37" s="312">
        <v>223</v>
      </c>
      <c r="E37" s="311">
        <v>16</v>
      </c>
      <c r="F37" s="311">
        <v>248</v>
      </c>
      <c r="G37" s="311">
        <v>52</v>
      </c>
      <c r="H37" s="311">
        <v>50</v>
      </c>
      <c r="I37" s="310">
        <v>7</v>
      </c>
    </row>
    <row r="38" spans="2:9" ht="24" customHeight="1">
      <c r="B38" s="315" t="s">
        <v>428</v>
      </c>
      <c r="C38" s="52">
        <f>SUM(D38:I38)</f>
        <v>632</v>
      </c>
      <c r="D38" s="312">
        <v>299</v>
      </c>
      <c r="E38" s="311">
        <v>28</v>
      </c>
      <c r="F38" s="311">
        <v>228</v>
      </c>
      <c r="G38" s="311">
        <v>66</v>
      </c>
      <c r="H38" s="311">
        <v>10</v>
      </c>
      <c r="I38" s="310">
        <v>1</v>
      </c>
    </row>
    <row r="39" spans="2:9" ht="24" customHeight="1">
      <c r="B39" s="228" t="s">
        <v>427</v>
      </c>
      <c r="C39" s="52">
        <f>SUM(D39:I39)</f>
        <v>647</v>
      </c>
      <c r="D39" s="312">
        <v>324</v>
      </c>
      <c r="E39" s="311">
        <v>29</v>
      </c>
      <c r="F39" s="311">
        <v>225</v>
      </c>
      <c r="G39" s="311">
        <v>64</v>
      </c>
      <c r="H39" s="311">
        <v>4</v>
      </c>
      <c r="I39" s="310">
        <v>1</v>
      </c>
    </row>
    <row r="40" spans="2:9" ht="24" customHeight="1">
      <c r="B40" s="314" t="s">
        <v>426</v>
      </c>
      <c r="C40" s="52">
        <f>SUM(D40:I40)</f>
        <v>632</v>
      </c>
      <c r="D40" s="312">
        <v>315</v>
      </c>
      <c r="E40" s="311">
        <v>38</v>
      </c>
      <c r="F40" s="311">
        <v>212</v>
      </c>
      <c r="G40" s="311">
        <v>58</v>
      </c>
      <c r="H40" s="311">
        <v>9</v>
      </c>
      <c r="I40" s="310" t="s">
        <v>422</v>
      </c>
    </row>
    <row r="41" spans="2:9" ht="24" customHeight="1">
      <c r="B41" s="314" t="s">
        <v>425</v>
      </c>
      <c r="C41" s="52">
        <f>SUM(D41:I41)</f>
        <v>661</v>
      </c>
      <c r="D41" s="312">
        <v>333</v>
      </c>
      <c r="E41" s="311">
        <v>37</v>
      </c>
      <c r="F41" s="311">
        <v>221</v>
      </c>
      <c r="G41" s="311">
        <v>61</v>
      </c>
      <c r="H41" s="311">
        <v>8</v>
      </c>
      <c r="I41" s="310">
        <v>1</v>
      </c>
    </row>
    <row r="42" spans="2:9" ht="24" customHeight="1">
      <c r="B42" s="313" t="s">
        <v>424</v>
      </c>
      <c r="C42" s="52">
        <f>SUM(D42:I42)</f>
        <v>647</v>
      </c>
      <c r="D42" s="312">
        <v>343</v>
      </c>
      <c r="E42" s="311">
        <v>28</v>
      </c>
      <c r="F42" s="311">
        <v>200</v>
      </c>
      <c r="G42" s="311">
        <v>59</v>
      </c>
      <c r="H42" s="311">
        <v>12</v>
      </c>
      <c r="I42" s="310">
        <v>5</v>
      </c>
    </row>
    <row r="43" spans="2:9" ht="24" customHeight="1">
      <c r="B43" s="313" t="s">
        <v>423</v>
      </c>
      <c r="C43" s="52">
        <f>SUM(D43:I43)</f>
        <v>640</v>
      </c>
      <c r="D43" s="312">
        <v>342</v>
      </c>
      <c r="E43" s="311">
        <v>39</v>
      </c>
      <c r="F43" s="311">
        <v>185</v>
      </c>
      <c r="G43" s="311">
        <v>63</v>
      </c>
      <c r="H43" s="311">
        <v>11</v>
      </c>
      <c r="I43" s="310" t="s">
        <v>422</v>
      </c>
    </row>
    <row r="44" spans="2:9" ht="24" customHeight="1">
      <c r="B44" s="313" t="s">
        <v>421</v>
      </c>
      <c r="C44" s="52">
        <f>SUM(D44:I44)</f>
        <v>552</v>
      </c>
      <c r="D44" s="312">
        <v>301</v>
      </c>
      <c r="E44" s="311">
        <v>25</v>
      </c>
      <c r="F44" s="311">
        <v>163</v>
      </c>
      <c r="G44" s="311">
        <v>49</v>
      </c>
      <c r="H44" s="311">
        <v>13</v>
      </c>
      <c r="I44" s="310">
        <v>1</v>
      </c>
    </row>
    <row r="45" spans="2:9" ht="24" customHeight="1">
      <c r="B45" s="313" t="s">
        <v>420</v>
      </c>
      <c r="C45" s="52">
        <f>SUM(D45:I45)</f>
        <v>563</v>
      </c>
      <c r="D45" s="312">
        <v>289</v>
      </c>
      <c r="E45" s="311">
        <v>27</v>
      </c>
      <c r="F45" s="311">
        <v>177</v>
      </c>
      <c r="G45" s="311">
        <v>60</v>
      </c>
      <c r="H45" s="311">
        <v>8</v>
      </c>
      <c r="I45" s="310">
        <v>2</v>
      </c>
    </row>
    <row r="46" spans="2:9" ht="24" customHeight="1">
      <c r="B46" s="313" t="s">
        <v>419</v>
      </c>
      <c r="C46" s="52">
        <v>594</v>
      </c>
      <c r="D46" s="312">
        <v>325</v>
      </c>
      <c r="E46" s="311">
        <v>27</v>
      </c>
      <c r="F46" s="311">
        <v>165</v>
      </c>
      <c r="G46" s="311">
        <v>67</v>
      </c>
      <c r="H46" s="311">
        <v>9</v>
      </c>
      <c r="I46" s="310">
        <v>1</v>
      </c>
    </row>
    <row r="47" spans="2:9" ht="24" customHeight="1">
      <c r="B47" s="313" t="s">
        <v>418</v>
      </c>
      <c r="C47" s="52">
        <f>SUM(D47:I47)</f>
        <v>555</v>
      </c>
      <c r="D47" s="312">
        <v>299</v>
      </c>
      <c r="E47" s="311">
        <v>33</v>
      </c>
      <c r="F47" s="311">
        <v>156</v>
      </c>
      <c r="G47" s="311">
        <v>62</v>
      </c>
      <c r="H47" s="311">
        <v>5</v>
      </c>
      <c r="I47" s="310" t="s">
        <v>416</v>
      </c>
    </row>
    <row r="48" spans="2:9" ht="24" customHeight="1" thickBot="1">
      <c r="B48" s="309" t="s">
        <v>417</v>
      </c>
      <c r="C48" s="42">
        <f>SUM(D48:I48)</f>
        <v>532</v>
      </c>
      <c r="D48" s="308">
        <v>271</v>
      </c>
      <c r="E48" s="307">
        <v>29</v>
      </c>
      <c r="F48" s="307">
        <v>150</v>
      </c>
      <c r="G48" s="307">
        <v>71</v>
      </c>
      <c r="H48" s="307">
        <v>11</v>
      </c>
      <c r="I48" s="306" t="s">
        <v>416</v>
      </c>
    </row>
    <row r="49" spans="2:2" ht="24.75" customHeight="1">
      <c r="B49" s="305" t="s">
        <v>415</v>
      </c>
    </row>
  </sheetData>
  <phoneticPr fontId="2"/>
  <pageMargins left="0.51181102362204722" right="0.51181102362204722" top="0.55118110236220474" bottom="0.39370078740157483" header="0.51181102362204722" footer="0.51181102362204722"/>
  <pageSetup paperSize="9" scale="71" firstPageNumber="140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57" transitionEvaluation="1"/>
  <dimension ref="A1:V61"/>
  <sheetViews>
    <sheetView showGridLines="0" view="pageBreakPreview" zoomScale="90" zoomScaleNormal="70" zoomScaleSheetLayoutView="90" workbookViewId="0">
      <pane xSplit="3" ySplit="8" topLeftCell="F57" activePane="bottomRight" state="frozen"/>
      <selection pane="topRight" activeCell="D1" sqref="D1"/>
      <selection pane="bottomLeft" activeCell="A9" sqref="A9"/>
      <selection pane="bottomRight" activeCell="P12" sqref="P12"/>
    </sheetView>
  </sheetViews>
  <sheetFormatPr defaultColWidth="10.5" defaultRowHeight="21.95" customHeight="1"/>
  <cols>
    <col min="1" max="1" width="2.625" style="335" customWidth="1"/>
    <col min="2" max="2" width="9.125" style="335" customWidth="1"/>
    <col min="3" max="3" width="12.25" style="335" customWidth="1"/>
    <col min="4" max="4" width="8.75" style="335" customWidth="1"/>
    <col min="5" max="5" width="8.625" style="335" customWidth="1"/>
    <col min="6" max="6" width="7.375" style="34" customWidth="1"/>
    <col min="7" max="7" width="8.625" style="34" customWidth="1"/>
    <col min="8" max="10" width="7.375" style="34" customWidth="1"/>
    <col min="11" max="11" width="7.375" style="335" customWidth="1"/>
    <col min="12" max="13" width="7.375" style="34" customWidth="1"/>
    <col min="14" max="14" width="7.375" style="335" customWidth="1"/>
    <col min="15" max="16" width="8.5" style="34" customWidth="1"/>
    <col min="17" max="17" width="9.375" style="34" customWidth="1"/>
    <col min="18" max="18" width="7.375" style="335" customWidth="1"/>
    <col min="19" max="20" width="8.125" style="34" customWidth="1"/>
    <col min="21" max="21" width="5.875" style="34" customWidth="1"/>
    <col min="22" max="22" width="2.625" style="335" customWidth="1"/>
    <col min="23" max="16384" width="10.5" style="335"/>
  </cols>
  <sheetData>
    <row r="1" spans="1:21" ht="21.95" customHeight="1">
      <c r="A1" s="407"/>
      <c r="B1" s="406" t="s">
        <v>551</v>
      </c>
    </row>
    <row r="2" spans="1:21" ht="21.95" customHeight="1" thickBot="1">
      <c r="C2" s="405"/>
      <c r="D2" s="405"/>
      <c r="E2" s="405"/>
      <c r="F2" s="99"/>
      <c r="G2" s="99"/>
      <c r="H2" s="99"/>
      <c r="I2" s="99"/>
      <c r="J2" s="99"/>
      <c r="K2" s="405"/>
      <c r="L2" s="99"/>
      <c r="M2" s="99"/>
      <c r="N2" s="405"/>
      <c r="O2" s="99"/>
      <c r="P2" s="99"/>
      <c r="Q2" s="99"/>
      <c r="R2" s="405"/>
      <c r="S2" s="99"/>
      <c r="T2" s="99"/>
      <c r="U2" s="404" t="s">
        <v>550</v>
      </c>
    </row>
    <row r="3" spans="1:21" ht="21.95" customHeight="1">
      <c r="B3" s="403"/>
      <c r="C3" s="402"/>
      <c r="D3" s="401"/>
      <c r="E3" s="400" t="s">
        <v>141</v>
      </c>
      <c r="F3" s="82"/>
      <c r="G3" s="82"/>
      <c r="H3" s="82"/>
      <c r="I3" s="82"/>
      <c r="J3" s="82"/>
      <c r="K3" s="399" t="s">
        <v>549</v>
      </c>
      <c r="L3" s="82"/>
      <c r="M3" s="82"/>
      <c r="N3" s="398" t="s">
        <v>548</v>
      </c>
      <c r="O3" s="82"/>
      <c r="P3" s="82"/>
      <c r="Q3" s="82"/>
      <c r="R3" s="397" t="s">
        <v>215</v>
      </c>
      <c r="S3" s="82"/>
      <c r="T3" s="82"/>
      <c r="U3" s="81"/>
    </row>
    <row r="4" spans="1:21" ht="21.95" customHeight="1">
      <c r="B4" s="354"/>
      <c r="C4" s="393"/>
      <c r="D4" s="388"/>
      <c r="E4" s="392"/>
      <c r="F4" s="79" t="s">
        <v>547</v>
      </c>
      <c r="G4" s="97" t="s">
        <v>136</v>
      </c>
      <c r="H4" s="79" t="s">
        <v>546</v>
      </c>
      <c r="I4" s="79" t="s">
        <v>328</v>
      </c>
      <c r="J4" s="79" t="s">
        <v>328</v>
      </c>
      <c r="K4" s="391"/>
      <c r="L4" s="396" t="s">
        <v>545</v>
      </c>
      <c r="M4" s="396" t="s">
        <v>544</v>
      </c>
      <c r="N4" s="389"/>
      <c r="O4" s="97" t="s">
        <v>543</v>
      </c>
      <c r="P4" s="97" t="s">
        <v>542</v>
      </c>
      <c r="Q4" s="395" t="s">
        <v>541</v>
      </c>
      <c r="R4" s="388"/>
      <c r="S4" s="63" t="s">
        <v>128</v>
      </c>
      <c r="T4" s="63"/>
      <c r="U4" s="62"/>
    </row>
    <row r="5" spans="1:21" ht="21.95" customHeight="1">
      <c r="B5" s="373" t="s">
        <v>540</v>
      </c>
      <c r="C5" s="372"/>
      <c r="D5" s="388" t="s">
        <v>127</v>
      </c>
      <c r="E5" s="392" t="s">
        <v>126</v>
      </c>
      <c r="F5" s="79" t="s">
        <v>327</v>
      </c>
      <c r="G5" s="97" t="s">
        <v>125</v>
      </c>
      <c r="H5" s="79" t="s">
        <v>539</v>
      </c>
      <c r="I5" s="79" t="s">
        <v>538</v>
      </c>
      <c r="J5" s="79"/>
      <c r="K5" s="391"/>
      <c r="L5" s="390"/>
      <c r="M5" s="390"/>
      <c r="N5" s="389"/>
      <c r="O5" s="97" t="s">
        <v>537</v>
      </c>
      <c r="P5" s="97" t="s">
        <v>536</v>
      </c>
      <c r="Q5" s="115"/>
      <c r="R5" s="388"/>
      <c r="S5" s="63"/>
      <c r="T5" s="63"/>
      <c r="U5" s="62"/>
    </row>
    <row r="6" spans="1:21" ht="21.95" customHeight="1">
      <c r="B6" s="354"/>
      <c r="C6" s="393"/>
      <c r="D6" s="388"/>
      <c r="E6" s="392"/>
      <c r="F6" s="79" t="s">
        <v>535</v>
      </c>
      <c r="G6" s="97" t="s">
        <v>534</v>
      </c>
      <c r="H6" s="79" t="s">
        <v>533</v>
      </c>
      <c r="I6" s="79" t="s">
        <v>532</v>
      </c>
      <c r="J6" s="79" t="s">
        <v>526</v>
      </c>
      <c r="K6" s="391"/>
      <c r="L6" s="390"/>
      <c r="M6" s="390"/>
      <c r="N6" s="389"/>
      <c r="O6" s="97" t="s">
        <v>531</v>
      </c>
      <c r="P6" s="97" t="s">
        <v>530</v>
      </c>
      <c r="Q6" s="394" t="s">
        <v>529</v>
      </c>
      <c r="R6" s="388"/>
      <c r="S6" s="63" t="s">
        <v>528</v>
      </c>
      <c r="T6" s="63" t="s">
        <v>114</v>
      </c>
      <c r="U6" s="62" t="s">
        <v>184</v>
      </c>
    </row>
    <row r="7" spans="1:21" ht="21.95" customHeight="1">
      <c r="B7" s="354"/>
      <c r="C7" s="393"/>
      <c r="D7" s="388"/>
      <c r="E7" s="392" t="s">
        <v>113</v>
      </c>
      <c r="F7" s="79" t="s">
        <v>527</v>
      </c>
      <c r="G7" s="97" t="s">
        <v>112</v>
      </c>
      <c r="H7" s="79" t="s">
        <v>526</v>
      </c>
      <c r="I7" s="79" t="s">
        <v>525</v>
      </c>
      <c r="J7" s="79"/>
      <c r="K7" s="391"/>
      <c r="L7" s="390"/>
      <c r="M7" s="390"/>
      <c r="N7" s="389"/>
      <c r="O7" s="97" t="s">
        <v>524</v>
      </c>
      <c r="P7" s="97" t="s">
        <v>523</v>
      </c>
      <c r="Q7" s="115"/>
      <c r="R7" s="388" t="s">
        <v>522</v>
      </c>
      <c r="S7" s="63"/>
      <c r="T7" s="63"/>
      <c r="U7" s="62"/>
    </row>
    <row r="8" spans="1:21" ht="21.95" customHeight="1">
      <c r="B8" s="387"/>
      <c r="C8" s="386"/>
      <c r="D8" s="379"/>
      <c r="E8" s="385"/>
      <c r="F8" s="126" t="s">
        <v>521</v>
      </c>
      <c r="G8" s="96" t="s">
        <v>106</v>
      </c>
      <c r="H8" s="126" t="s">
        <v>201</v>
      </c>
      <c r="I8" s="126" t="s">
        <v>520</v>
      </c>
      <c r="J8" s="126" t="s">
        <v>201</v>
      </c>
      <c r="K8" s="384"/>
      <c r="L8" s="383"/>
      <c r="M8" s="383"/>
      <c r="N8" s="382"/>
      <c r="O8" s="96"/>
      <c r="P8" s="381" t="s">
        <v>519</v>
      </c>
      <c r="Q8" s="380" t="s">
        <v>518</v>
      </c>
      <c r="R8" s="379"/>
      <c r="S8" s="69" t="s">
        <v>189</v>
      </c>
      <c r="T8" s="69"/>
      <c r="U8" s="68"/>
    </row>
    <row r="9" spans="1:21" ht="20.25" customHeight="1">
      <c r="B9" s="378" t="s">
        <v>517</v>
      </c>
      <c r="C9" s="377"/>
      <c r="D9" s="346">
        <f>E9+K9+N9+R9</f>
        <v>311205</v>
      </c>
      <c r="E9" s="376">
        <f>SUM(F9:J9)</f>
        <v>296845</v>
      </c>
      <c r="F9" s="375">
        <v>5334</v>
      </c>
      <c r="G9" s="375">
        <v>137321</v>
      </c>
      <c r="H9" s="375">
        <v>52306</v>
      </c>
      <c r="I9" s="375">
        <v>72074</v>
      </c>
      <c r="J9" s="375">
        <v>29810</v>
      </c>
      <c r="K9" s="375">
        <f>SUM(L9:M9)</f>
        <v>3230</v>
      </c>
      <c r="L9" s="375">
        <v>364</v>
      </c>
      <c r="M9" s="375">
        <v>2866</v>
      </c>
      <c r="N9" s="375">
        <f>SUM(O9:Q9)</f>
        <v>8576</v>
      </c>
      <c r="O9" s="375">
        <v>3533</v>
      </c>
      <c r="P9" s="375">
        <v>1466</v>
      </c>
      <c r="Q9" s="375">
        <v>3577</v>
      </c>
      <c r="R9" s="375">
        <f>SUM(S9:U9)</f>
        <v>2554</v>
      </c>
      <c r="S9" s="375">
        <v>704</v>
      </c>
      <c r="T9" s="375">
        <v>1850</v>
      </c>
      <c r="U9" s="374" t="s">
        <v>237</v>
      </c>
    </row>
    <row r="10" spans="1:21" ht="20.25" customHeight="1">
      <c r="B10" s="352"/>
      <c r="C10" s="351"/>
      <c r="D10" s="346"/>
      <c r="E10" s="359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311"/>
      <c r="U10" s="310"/>
    </row>
    <row r="11" spans="1:21" ht="20.25" customHeight="1">
      <c r="B11" s="352"/>
      <c r="C11" s="351"/>
      <c r="D11" s="346"/>
      <c r="E11" s="359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311"/>
      <c r="U11" s="310"/>
    </row>
    <row r="12" spans="1:21" ht="20.25" customHeight="1">
      <c r="B12" s="373" t="s">
        <v>516</v>
      </c>
      <c r="C12" s="372"/>
      <c r="D12" s="346">
        <f>E12+K12+N12+R12</f>
        <v>5760</v>
      </c>
      <c r="E12" s="359">
        <f>SUM(F12:J12)</f>
        <v>5538</v>
      </c>
      <c r="F12" s="118">
        <f>SUM(F15:F19)</f>
        <v>117</v>
      </c>
      <c r="G12" s="118">
        <f>SUM(G15:G19)</f>
        <v>2469</v>
      </c>
      <c r="H12" s="118">
        <f>SUM(H15:H19)</f>
        <v>1240</v>
      </c>
      <c r="I12" s="118">
        <f>SUM(I15:I19)</f>
        <v>1146</v>
      </c>
      <c r="J12" s="118">
        <f>SUM(J15:J19)</f>
        <v>566</v>
      </c>
      <c r="K12" s="118">
        <f>SUM(L12:M12)</f>
        <v>67</v>
      </c>
      <c r="L12" s="118">
        <f>SUM(L15:L19)</f>
        <v>4</v>
      </c>
      <c r="M12" s="118">
        <f>SUM(M15:M19)</f>
        <v>63</v>
      </c>
      <c r="N12" s="118">
        <f>SUM(O12:Q12)</f>
        <v>136</v>
      </c>
      <c r="O12" s="118">
        <f>SUM(O15:O19)</f>
        <v>70</v>
      </c>
      <c r="P12" s="118">
        <f>SUM(P15:P19)</f>
        <v>28</v>
      </c>
      <c r="Q12" s="118">
        <f>SUM(Q15:Q19)</f>
        <v>38</v>
      </c>
      <c r="R12" s="118">
        <f>SUM(S12:U12)</f>
        <v>19</v>
      </c>
      <c r="S12" s="118">
        <f>SUM(S15:S19)</f>
        <v>6</v>
      </c>
      <c r="T12" s="118">
        <f>SUM(T15:T19)</f>
        <v>13</v>
      </c>
      <c r="U12" s="365">
        <f>SUM(U15:U19)</f>
        <v>0</v>
      </c>
    </row>
    <row r="13" spans="1:21" ht="20.25" customHeight="1">
      <c r="B13" s="352"/>
      <c r="C13" s="351"/>
      <c r="D13" s="346"/>
      <c r="E13" s="359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358"/>
    </row>
    <row r="14" spans="1:21" ht="20.25" customHeight="1">
      <c r="B14" s="352"/>
      <c r="C14" s="351"/>
      <c r="D14" s="346"/>
      <c r="E14" s="359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358"/>
    </row>
    <row r="15" spans="1:21" ht="20.25" customHeight="1">
      <c r="B15" s="371" t="s">
        <v>515</v>
      </c>
      <c r="C15" s="370"/>
      <c r="D15" s="346">
        <f>D21+D23</f>
        <v>3190</v>
      </c>
      <c r="E15" s="345">
        <f>E21+E23</f>
        <v>3062</v>
      </c>
      <c r="F15" s="361">
        <f>F21+F23</f>
        <v>56</v>
      </c>
      <c r="G15" s="361">
        <f>G21+G23</f>
        <v>1248</v>
      </c>
      <c r="H15" s="361">
        <f>H21+H23</f>
        <v>803</v>
      </c>
      <c r="I15" s="361">
        <f>I21+I23</f>
        <v>625</v>
      </c>
      <c r="J15" s="361">
        <f>J21+J23</f>
        <v>330</v>
      </c>
      <c r="K15" s="361">
        <f>K21+K23</f>
        <v>40</v>
      </c>
      <c r="L15" s="361">
        <f>L21+L23</f>
        <v>2</v>
      </c>
      <c r="M15" s="361">
        <f>M21+M23</f>
        <v>38</v>
      </c>
      <c r="N15" s="361">
        <f>N21+N23</f>
        <v>77</v>
      </c>
      <c r="O15" s="361">
        <f>O21+O23</f>
        <v>44</v>
      </c>
      <c r="P15" s="361">
        <f>P21+P23</f>
        <v>7</v>
      </c>
      <c r="Q15" s="361">
        <f>Q21+Q23</f>
        <v>26</v>
      </c>
      <c r="R15" s="361">
        <f>R21+R23</f>
        <v>11</v>
      </c>
      <c r="S15" s="361">
        <f>S21+S23</f>
        <v>5</v>
      </c>
      <c r="T15" s="361">
        <f>T21+T23</f>
        <v>6</v>
      </c>
      <c r="U15" s="360">
        <f>U21+U23</f>
        <v>0</v>
      </c>
    </row>
    <row r="16" spans="1:21" ht="20.25" customHeight="1">
      <c r="B16" s="371" t="s">
        <v>514</v>
      </c>
      <c r="C16" s="370"/>
      <c r="D16" s="346">
        <f>D22+D24</f>
        <v>2012</v>
      </c>
      <c r="E16" s="345">
        <f>E22+E24</f>
        <v>1940</v>
      </c>
      <c r="F16" s="361">
        <f>F22+F24</f>
        <v>37</v>
      </c>
      <c r="G16" s="361">
        <f>G22+G24</f>
        <v>946</v>
      </c>
      <c r="H16" s="361">
        <f>H22+H24</f>
        <v>437</v>
      </c>
      <c r="I16" s="361">
        <f>I22+I24</f>
        <v>375</v>
      </c>
      <c r="J16" s="361">
        <f>J22+J24</f>
        <v>145</v>
      </c>
      <c r="K16" s="361">
        <f>K22+K24</f>
        <v>19</v>
      </c>
      <c r="L16" s="361">
        <f>L22+L24</f>
        <v>1</v>
      </c>
      <c r="M16" s="361">
        <f>M22+M24</f>
        <v>18</v>
      </c>
      <c r="N16" s="361">
        <f>N22+N24</f>
        <v>48</v>
      </c>
      <c r="O16" s="361">
        <f>O22+O24</f>
        <v>26</v>
      </c>
      <c r="P16" s="361">
        <f>P22+P24</f>
        <v>13</v>
      </c>
      <c r="Q16" s="361">
        <f>Q22+Q24</f>
        <v>9</v>
      </c>
      <c r="R16" s="361">
        <f>R22+R24</f>
        <v>5</v>
      </c>
      <c r="S16" s="361">
        <f>S22+S24</f>
        <v>1</v>
      </c>
      <c r="T16" s="361">
        <f>T22+T24</f>
        <v>4</v>
      </c>
      <c r="U16" s="360">
        <f>U22+U24</f>
        <v>0</v>
      </c>
    </row>
    <row r="17" spans="2:22" ht="20.25" customHeight="1">
      <c r="B17" s="371" t="s">
        <v>513</v>
      </c>
      <c r="C17" s="370"/>
      <c r="D17" s="346">
        <f>D25</f>
        <v>99</v>
      </c>
      <c r="E17" s="345">
        <f>E25</f>
        <v>88</v>
      </c>
      <c r="F17" s="361">
        <f>F25</f>
        <v>6</v>
      </c>
      <c r="G17" s="361">
        <f>G25</f>
        <v>43</v>
      </c>
      <c r="H17" s="361">
        <f>H25</f>
        <v>0</v>
      </c>
      <c r="I17" s="361">
        <f>I25</f>
        <v>22</v>
      </c>
      <c r="J17" s="361">
        <f>J25</f>
        <v>17</v>
      </c>
      <c r="K17" s="361">
        <f>K25</f>
        <v>2</v>
      </c>
      <c r="L17" s="361">
        <f>L25</f>
        <v>0</v>
      </c>
      <c r="M17" s="361">
        <f>M25</f>
        <v>2</v>
      </c>
      <c r="N17" s="361">
        <f>N25</f>
        <v>9</v>
      </c>
      <c r="O17" s="361">
        <f>O25</f>
        <v>0</v>
      </c>
      <c r="P17" s="361">
        <f>P25</f>
        <v>8</v>
      </c>
      <c r="Q17" s="361">
        <f>Q25</f>
        <v>1</v>
      </c>
      <c r="R17" s="361">
        <f>R25</f>
        <v>0</v>
      </c>
      <c r="S17" s="361">
        <f>S25</f>
        <v>0</v>
      </c>
      <c r="T17" s="361">
        <f>T25</f>
        <v>0</v>
      </c>
      <c r="U17" s="360">
        <f>U25</f>
        <v>0</v>
      </c>
    </row>
    <row r="18" spans="2:22" ht="20.25" customHeight="1">
      <c r="B18" s="371" t="s">
        <v>512</v>
      </c>
      <c r="C18" s="370"/>
      <c r="D18" s="346">
        <f>D26</f>
        <v>76</v>
      </c>
      <c r="E18" s="345">
        <f>E26</f>
        <v>74</v>
      </c>
      <c r="F18" s="361">
        <f>F26</f>
        <v>4</v>
      </c>
      <c r="G18" s="361">
        <f>G26</f>
        <v>36</v>
      </c>
      <c r="H18" s="361">
        <f>H26</f>
        <v>0</v>
      </c>
      <c r="I18" s="361">
        <f>I26</f>
        <v>25</v>
      </c>
      <c r="J18" s="361">
        <f>J26</f>
        <v>9</v>
      </c>
      <c r="K18" s="361">
        <f>K26</f>
        <v>1</v>
      </c>
      <c r="L18" s="361">
        <f>L26</f>
        <v>1</v>
      </c>
      <c r="M18" s="361">
        <f>M26</f>
        <v>0</v>
      </c>
      <c r="N18" s="361">
        <f>N26</f>
        <v>1</v>
      </c>
      <c r="O18" s="361">
        <f>O26</f>
        <v>0</v>
      </c>
      <c r="P18" s="361">
        <f>P26</f>
        <v>0</v>
      </c>
      <c r="Q18" s="361">
        <f>Q26</f>
        <v>1</v>
      </c>
      <c r="R18" s="361">
        <f>R26</f>
        <v>0</v>
      </c>
      <c r="S18" s="361">
        <f>S26</f>
        <v>0</v>
      </c>
      <c r="T18" s="361">
        <f>T26</f>
        <v>0</v>
      </c>
      <c r="U18" s="360">
        <f>U26</f>
        <v>0</v>
      </c>
    </row>
    <row r="19" spans="2:22" ht="20.25" customHeight="1">
      <c r="B19" s="371" t="s">
        <v>511</v>
      </c>
      <c r="C19" s="370"/>
      <c r="D19" s="346">
        <f>D27</f>
        <v>383</v>
      </c>
      <c r="E19" s="345">
        <f>E27</f>
        <v>374</v>
      </c>
      <c r="F19" s="361">
        <f>F27</f>
        <v>14</v>
      </c>
      <c r="G19" s="361">
        <f>G27</f>
        <v>196</v>
      </c>
      <c r="H19" s="361">
        <f>H27</f>
        <v>0</v>
      </c>
      <c r="I19" s="361">
        <f>I27</f>
        <v>99</v>
      </c>
      <c r="J19" s="361">
        <f>J27</f>
        <v>65</v>
      </c>
      <c r="K19" s="361">
        <f>K27</f>
        <v>5</v>
      </c>
      <c r="L19" s="361">
        <f>L27</f>
        <v>0</v>
      </c>
      <c r="M19" s="361">
        <f>M27</f>
        <v>5</v>
      </c>
      <c r="N19" s="361">
        <f>N27</f>
        <v>1</v>
      </c>
      <c r="O19" s="361">
        <f>O27</f>
        <v>0</v>
      </c>
      <c r="P19" s="361">
        <f>P27</f>
        <v>0</v>
      </c>
      <c r="Q19" s="361">
        <f>Q27</f>
        <v>1</v>
      </c>
      <c r="R19" s="361">
        <f>R27</f>
        <v>3</v>
      </c>
      <c r="S19" s="361">
        <f>S27</f>
        <v>0</v>
      </c>
      <c r="T19" s="361">
        <f>T27</f>
        <v>3</v>
      </c>
      <c r="U19" s="360">
        <f>U27</f>
        <v>0</v>
      </c>
    </row>
    <row r="20" spans="2:22" ht="20.25" customHeight="1">
      <c r="B20" s="369"/>
      <c r="C20" s="368"/>
      <c r="D20" s="346"/>
      <c r="E20" s="359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358"/>
    </row>
    <row r="21" spans="2:22" ht="20.25" customHeight="1">
      <c r="B21" s="364" t="s">
        <v>510</v>
      </c>
      <c r="C21" s="362"/>
      <c r="D21" s="350">
        <f>D29</f>
        <v>2861</v>
      </c>
      <c r="E21" s="345">
        <f>E29</f>
        <v>2744</v>
      </c>
      <c r="F21" s="366">
        <f>F29</f>
        <v>39</v>
      </c>
      <c r="G21" s="366">
        <f>G29</f>
        <v>1091</v>
      </c>
      <c r="H21" s="366">
        <f>H29</f>
        <v>803</v>
      </c>
      <c r="I21" s="366">
        <f>I29</f>
        <v>516</v>
      </c>
      <c r="J21" s="366">
        <f>J29</f>
        <v>295</v>
      </c>
      <c r="K21" s="366">
        <f>K29</f>
        <v>31</v>
      </c>
      <c r="L21" s="366">
        <f>L29</f>
        <v>0</v>
      </c>
      <c r="M21" s="366">
        <f>M29</f>
        <v>31</v>
      </c>
      <c r="N21" s="366">
        <f>N29</f>
        <v>76</v>
      </c>
      <c r="O21" s="366">
        <f>O29</f>
        <v>44</v>
      </c>
      <c r="P21" s="366">
        <f>P29</f>
        <v>6</v>
      </c>
      <c r="Q21" s="366">
        <f>Q29</f>
        <v>26</v>
      </c>
      <c r="R21" s="366">
        <f>R29</f>
        <v>10</v>
      </c>
      <c r="S21" s="366">
        <f>S29</f>
        <v>5</v>
      </c>
      <c r="T21" s="366">
        <f>T29</f>
        <v>5</v>
      </c>
      <c r="U21" s="365">
        <f>U29</f>
        <v>0</v>
      </c>
    </row>
    <row r="22" spans="2:22" ht="20.25" customHeight="1">
      <c r="B22" s="363" t="s">
        <v>509</v>
      </c>
      <c r="C22" s="367"/>
      <c r="D22" s="350">
        <f>D30</f>
        <v>1715</v>
      </c>
      <c r="E22" s="345">
        <f>E30</f>
        <v>1652</v>
      </c>
      <c r="F22" s="366">
        <f>F30</f>
        <v>24</v>
      </c>
      <c r="G22" s="366">
        <f>G30</f>
        <v>821</v>
      </c>
      <c r="H22" s="366">
        <f>H30</f>
        <v>437</v>
      </c>
      <c r="I22" s="366">
        <f>I30</f>
        <v>266</v>
      </c>
      <c r="J22" s="366">
        <f>J30</f>
        <v>104</v>
      </c>
      <c r="K22" s="366">
        <f>K30</f>
        <v>15</v>
      </c>
      <c r="L22" s="366">
        <f>L30</f>
        <v>1</v>
      </c>
      <c r="M22" s="366">
        <f>M30</f>
        <v>14</v>
      </c>
      <c r="N22" s="366">
        <f>N30</f>
        <v>44</v>
      </c>
      <c r="O22" s="366">
        <f>O30</f>
        <v>26</v>
      </c>
      <c r="P22" s="366">
        <f>P30</f>
        <v>9</v>
      </c>
      <c r="Q22" s="366">
        <f>Q30</f>
        <v>9</v>
      </c>
      <c r="R22" s="366">
        <f>R30</f>
        <v>4</v>
      </c>
      <c r="S22" s="366">
        <f>S30</f>
        <v>1</v>
      </c>
      <c r="T22" s="366">
        <f>T30</f>
        <v>3</v>
      </c>
      <c r="U22" s="365" t="str">
        <f>U30</f>
        <v>-</v>
      </c>
    </row>
    <row r="23" spans="2:22" ht="20.25" customHeight="1">
      <c r="B23" s="363" t="s">
        <v>508</v>
      </c>
      <c r="C23" s="362"/>
      <c r="D23" s="350">
        <f>D32+D39+D41+D42+D47+D60</f>
        <v>329</v>
      </c>
      <c r="E23" s="345">
        <f>E32+E39+E41+E42+E47+E60</f>
        <v>318</v>
      </c>
      <c r="F23" s="361">
        <f>F32+F39+F41+F42+F47+F60</f>
        <v>17</v>
      </c>
      <c r="G23" s="361">
        <f>G32+G39+G41+G42+G47+G60</f>
        <v>157</v>
      </c>
      <c r="H23" s="361">
        <f>H32+H39+H41+H42+H47+H60</f>
        <v>0</v>
      </c>
      <c r="I23" s="361">
        <f>I32+I39+I41+I42+I47+I60</f>
        <v>109</v>
      </c>
      <c r="J23" s="361">
        <f>J32+J39+J41+J42+J47+J60</f>
        <v>35</v>
      </c>
      <c r="K23" s="361">
        <f>K32+K39+K41+K42+K47+K60</f>
        <v>9</v>
      </c>
      <c r="L23" s="361">
        <f>L32+L39+L41+L42+L47+L60</f>
        <v>2</v>
      </c>
      <c r="M23" s="361">
        <f>M32+M39+M41+M42+M47+M60</f>
        <v>7</v>
      </c>
      <c r="N23" s="361">
        <f>N32+N39+N41+N42+N47+N60</f>
        <v>1</v>
      </c>
      <c r="O23" s="361">
        <f>O32+O39+O41+O42+O47+O60</f>
        <v>0</v>
      </c>
      <c r="P23" s="361">
        <f>P32+P39+P41+P42+P47+P60</f>
        <v>1</v>
      </c>
      <c r="Q23" s="361">
        <f>Q32+Q39+Q41+Q42+Q47+Q60</f>
        <v>0</v>
      </c>
      <c r="R23" s="361">
        <f>R32+R39+R41+R42+R47+R60</f>
        <v>1</v>
      </c>
      <c r="S23" s="361">
        <f>S32+S39+S41+S42+S47+S60</f>
        <v>0</v>
      </c>
      <c r="T23" s="361">
        <f>T32+T39+T41+T42+T47+T60</f>
        <v>1</v>
      </c>
      <c r="U23" s="360">
        <f>U32+U39+U41+U42+U47+U60</f>
        <v>0</v>
      </c>
    </row>
    <row r="24" spans="2:22" ht="20.25" customHeight="1">
      <c r="B24" s="363" t="s">
        <v>507</v>
      </c>
      <c r="C24" s="362"/>
      <c r="D24" s="350">
        <f>D33+D35+D36+D45+D48+D49+D50</f>
        <v>297</v>
      </c>
      <c r="E24" s="345">
        <f>E33+E35+E36+E45+E48+E49+E50</f>
        <v>288</v>
      </c>
      <c r="F24" s="361">
        <f>F33+F35+F36+F45+F48+F49+F50</f>
        <v>13</v>
      </c>
      <c r="G24" s="361">
        <f>G33+G35+G36+G45+G48+G49+G50</f>
        <v>125</v>
      </c>
      <c r="H24" s="361">
        <f>H33+H35+H36+H45+H48+H49+H50</f>
        <v>0</v>
      </c>
      <c r="I24" s="361">
        <f>I33+I35+I36+I45+I48+I49+I50</f>
        <v>109</v>
      </c>
      <c r="J24" s="361">
        <f>J33+J35+J36+J45+J48+J49+J50</f>
        <v>41</v>
      </c>
      <c r="K24" s="361">
        <f>K33+K35+K36+K45+K48+K49+K50</f>
        <v>4</v>
      </c>
      <c r="L24" s="361">
        <f>L33+L35+L36+L45+L48+L49+L50</f>
        <v>0</v>
      </c>
      <c r="M24" s="361">
        <f>M33+M35+M36+M45+M48+M49+M50</f>
        <v>4</v>
      </c>
      <c r="N24" s="361">
        <f>N33+N35+N36+N45+N48+N49+N50</f>
        <v>4</v>
      </c>
      <c r="O24" s="361">
        <f>O33+O35+O36+O45+O48+O49+O50</f>
        <v>0</v>
      </c>
      <c r="P24" s="361">
        <f>P33+P35+P36+P45+P48+P49+P50</f>
        <v>4</v>
      </c>
      <c r="Q24" s="361">
        <f>Q33+Q35+Q36+Q45+Q48+Q49+Q50</f>
        <v>0</v>
      </c>
      <c r="R24" s="361">
        <f>R33+R35+R36+R45+R48+R49+R50</f>
        <v>1</v>
      </c>
      <c r="S24" s="361">
        <f>S33+S35+S36+S45+S48+S49+S50</f>
        <v>0</v>
      </c>
      <c r="T24" s="361">
        <f>T33+T35+T36+T45+T48+T49+T50</f>
        <v>1</v>
      </c>
      <c r="U24" s="360">
        <f>U33+U35+U36+U45+U48+U49+U50</f>
        <v>0</v>
      </c>
    </row>
    <row r="25" spans="2:22" ht="20.25" customHeight="1">
      <c r="B25" s="363" t="s">
        <v>506</v>
      </c>
      <c r="C25" s="362"/>
      <c r="D25" s="350">
        <f>D37+D38</f>
        <v>99</v>
      </c>
      <c r="E25" s="345">
        <f>E37+E38</f>
        <v>88</v>
      </c>
      <c r="F25" s="361">
        <f>F37+F38</f>
        <v>6</v>
      </c>
      <c r="G25" s="361">
        <f>G37+G38</f>
        <v>43</v>
      </c>
      <c r="H25" s="361">
        <f>H37+H38</f>
        <v>0</v>
      </c>
      <c r="I25" s="361">
        <f>I37+I38</f>
        <v>22</v>
      </c>
      <c r="J25" s="361">
        <f>J37+J38</f>
        <v>17</v>
      </c>
      <c r="K25" s="361">
        <f>K37+K38</f>
        <v>2</v>
      </c>
      <c r="L25" s="361">
        <f>L37+L38</f>
        <v>0</v>
      </c>
      <c r="M25" s="361">
        <f>M37+M38</f>
        <v>2</v>
      </c>
      <c r="N25" s="361">
        <f>N37+N38</f>
        <v>9</v>
      </c>
      <c r="O25" s="361">
        <f>O37+O38</f>
        <v>0</v>
      </c>
      <c r="P25" s="361">
        <f>P37+P38</f>
        <v>8</v>
      </c>
      <c r="Q25" s="361">
        <f>Q37+Q38</f>
        <v>1</v>
      </c>
      <c r="R25" s="361">
        <f>R37+R38</f>
        <v>0</v>
      </c>
      <c r="S25" s="361">
        <f>S37+S38</f>
        <v>0</v>
      </c>
      <c r="T25" s="361">
        <f>T37+T38</f>
        <v>0</v>
      </c>
      <c r="U25" s="360">
        <f>U37+U38</f>
        <v>0</v>
      </c>
    </row>
    <row r="26" spans="2:22" ht="20.25" customHeight="1">
      <c r="B26" s="364" t="s">
        <v>505</v>
      </c>
      <c r="C26" s="362"/>
      <c r="D26" s="350">
        <f>D43+D51</f>
        <v>76</v>
      </c>
      <c r="E26" s="345">
        <f>E43+E51</f>
        <v>74</v>
      </c>
      <c r="F26" s="361">
        <f>F43+F51</f>
        <v>4</v>
      </c>
      <c r="G26" s="361">
        <f>G43+G51</f>
        <v>36</v>
      </c>
      <c r="H26" s="361">
        <f>H43+H51</f>
        <v>0</v>
      </c>
      <c r="I26" s="361">
        <f>I43+I51</f>
        <v>25</v>
      </c>
      <c r="J26" s="361">
        <f>J43+J51</f>
        <v>9</v>
      </c>
      <c r="K26" s="361">
        <f>K43+K51</f>
        <v>1</v>
      </c>
      <c r="L26" s="361">
        <f>L43+L51</f>
        <v>1</v>
      </c>
      <c r="M26" s="361">
        <f>M43+M51</f>
        <v>0</v>
      </c>
      <c r="N26" s="361">
        <f>N43+N51</f>
        <v>1</v>
      </c>
      <c r="O26" s="361">
        <f>O43+O51</f>
        <v>0</v>
      </c>
      <c r="P26" s="361">
        <f>P43+P51</f>
        <v>0</v>
      </c>
      <c r="Q26" s="361">
        <f>Q43+Q51</f>
        <v>1</v>
      </c>
      <c r="R26" s="361">
        <f>R43+R51</f>
        <v>0</v>
      </c>
      <c r="S26" s="361">
        <f>S43+S51</f>
        <v>0</v>
      </c>
      <c r="T26" s="361">
        <f>T43+T51</f>
        <v>0</v>
      </c>
      <c r="U26" s="360">
        <f>U43+U51</f>
        <v>0</v>
      </c>
    </row>
    <row r="27" spans="2:22" ht="20.25" customHeight="1">
      <c r="B27" s="363" t="s">
        <v>504</v>
      </c>
      <c r="C27" s="362"/>
      <c r="D27" s="350">
        <f>D31+D44+D53+D54+D55+D56+D57+D59</f>
        <v>383</v>
      </c>
      <c r="E27" s="345">
        <f>E31+E44+E53+E54+E55+E56+E57+E59</f>
        <v>374</v>
      </c>
      <c r="F27" s="361">
        <f>F31+F44+F53+F54+F55+F56+F57+F59</f>
        <v>14</v>
      </c>
      <c r="G27" s="361">
        <f>G31+G44+G53+G54+G55+G56+G57+G59</f>
        <v>196</v>
      </c>
      <c r="H27" s="361">
        <f>H31+H44+H53+H54+H55+H56+H57+H59</f>
        <v>0</v>
      </c>
      <c r="I27" s="361">
        <f>I31+I44+I53+I54+I55+I56+I57+I59</f>
        <v>99</v>
      </c>
      <c r="J27" s="361">
        <f>J31+J44+J53+J54+J55+J56+J57+J59</f>
        <v>65</v>
      </c>
      <c r="K27" s="361">
        <f>K31+K44+K53+K54+K55+K56+K57+K59</f>
        <v>5</v>
      </c>
      <c r="L27" s="361">
        <f>L31+L44+L53+L54+L55+L56+L57+L59</f>
        <v>0</v>
      </c>
      <c r="M27" s="361">
        <f>M31+M44+M53+M54+M55+M56+M57+M59</f>
        <v>5</v>
      </c>
      <c r="N27" s="361">
        <f>N31+N44+N53+N54+N55+N56+N57+N59</f>
        <v>1</v>
      </c>
      <c r="O27" s="361">
        <f>O31+O44+O53+O54+O55+O56+O57+O59</f>
        <v>0</v>
      </c>
      <c r="P27" s="361">
        <f>P31+P44+P53+P54+P55+P56+P57+P59</f>
        <v>0</v>
      </c>
      <c r="Q27" s="361">
        <f>Q31+Q44+Q53+Q54+Q55+Q56+Q57+Q59</f>
        <v>1</v>
      </c>
      <c r="R27" s="361">
        <f>R31+R44+R53+R54+R55+R56+R57+R59</f>
        <v>3</v>
      </c>
      <c r="S27" s="361">
        <f>S31+S44+S53+S54+S55+S56+S57+S59</f>
        <v>0</v>
      </c>
      <c r="T27" s="361">
        <f>T31+T44+T53+T54+T55+T56+T57+T59</f>
        <v>3</v>
      </c>
      <c r="U27" s="360">
        <f>U31+U44+U53+U54+U55+U56+U57+U59</f>
        <v>0</v>
      </c>
    </row>
    <row r="28" spans="2:22" ht="20.25" customHeight="1">
      <c r="B28" s="352"/>
      <c r="C28" s="351"/>
      <c r="D28" s="346"/>
      <c r="E28" s="359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358"/>
    </row>
    <row r="29" spans="2:22" ht="20.25" customHeight="1">
      <c r="B29" s="354"/>
      <c r="C29" s="356" t="s">
        <v>503</v>
      </c>
      <c r="D29" s="346">
        <f>E29+K29+N29+R29</f>
        <v>2861</v>
      </c>
      <c r="E29" s="345">
        <f>SUM(F29:J29)</f>
        <v>2744</v>
      </c>
      <c r="F29" s="344">
        <v>39</v>
      </c>
      <c r="G29" s="344">
        <v>1091</v>
      </c>
      <c r="H29" s="344">
        <v>803</v>
      </c>
      <c r="I29" s="344">
        <v>516</v>
      </c>
      <c r="J29" s="344">
        <v>295</v>
      </c>
      <c r="K29" s="344">
        <f>SUM(L29:M29)</f>
        <v>31</v>
      </c>
      <c r="L29" s="344">
        <v>0</v>
      </c>
      <c r="M29" s="344">
        <v>31</v>
      </c>
      <c r="N29" s="344">
        <f>SUM(O29:Q29)</f>
        <v>76</v>
      </c>
      <c r="O29" s="344">
        <v>44</v>
      </c>
      <c r="P29" s="344">
        <v>6</v>
      </c>
      <c r="Q29" s="344">
        <v>26</v>
      </c>
      <c r="R29" s="344">
        <f>SUM(S29:U29)</f>
        <v>10</v>
      </c>
      <c r="S29" s="344">
        <v>5</v>
      </c>
      <c r="T29" s="344">
        <v>5</v>
      </c>
      <c r="U29" s="343">
        <v>0</v>
      </c>
      <c r="V29" s="357"/>
    </row>
    <row r="30" spans="2:22" ht="20.25" customHeight="1">
      <c r="B30" s="354"/>
      <c r="C30" s="356" t="s">
        <v>502</v>
      </c>
      <c r="D30" s="346">
        <f>E30+K30+N30+R30</f>
        <v>1715</v>
      </c>
      <c r="E30" s="345">
        <f>SUM(F30:J30)</f>
        <v>1652</v>
      </c>
      <c r="F30" s="344">
        <v>24</v>
      </c>
      <c r="G30" s="344">
        <v>821</v>
      </c>
      <c r="H30" s="344">
        <v>437</v>
      </c>
      <c r="I30" s="344">
        <v>266</v>
      </c>
      <c r="J30" s="344">
        <v>104</v>
      </c>
      <c r="K30" s="344">
        <f>SUM(L30:M30)</f>
        <v>15</v>
      </c>
      <c r="L30" s="344">
        <v>1</v>
      </c>
      <c r="M30" s="344">
        <v>14</v>
      </c>
      <c r="N30" s="344">
        <f>SUM(O30:Q30)</f>
        <v>44</v>
      </c>
      <c r="O30" s="344">
        <v>26</v>
      </c>
      <c r="P30" s="344">
        <v>9</v>
      </c>
      <c r="Q30" s="344">
        <v>9</v>
      </c>
      <c r="R30" s="344">
        <f>SUM(S30:U30)</f>
        <v>4</v>
      </c>
      <c r="S30" s="344">
        <v>1</v>
      </c>
      <c r="T30" s="344">
        <v>3</v>
      </c>
      <c r="U30" s="343" t="s">
        <v>416</v>
      </c>
    </row>
    <row r="31" spans="2:22" ht="20.25" customHeight="1">
      <c r="B31" s="354"/>
      <c r="C31" s="356" t="s">
        <v>501</v>
      </c>
      <c r="D31" s="346">
        <f>E31+K31+N31+R31</f>
        <v>297</v>
      </c>
      <c r="E31" s="345">
        <f>SUM(F31:J31)</f>
        <v>289</v>
      </c>
      <c r="F31" s="344">
        <v>10</v>
      </c>
      <c r="G31" s="344">
        <v>166</v>
      </c>
      <c r="H31" s="344" t="s">
        <v>416</v>
      </c>
      <c r="I31" s="344">
        <v>72</v>
      </c>
      <c r="J31" s="344">
        <v>41</v>
      </c>
      <c r="K31" s="344">
        <f>SUM(L31:M31)</f>
        <v>5</v>
      </c>
      <c r="L31" s="344" t="s">
        <v>416</v>
      </c>
      <c r="M31" s="344">
        <v>5</v>
      </c>
      <c r="N31" s="344">
        <f>SUM(O31:Q31)</f>
        <v>1</v>
      </c>
      <c r="O31" s="344" t="s">
        <v>416</v>
      </c>
      <c r="P31" s="344" t="s">
        <v>416</v>
      </c>
      <c r="Q31" s="344">
        <v>1</v>
      </c>
      <c r="R31" s="344">
        <f>SUM(S31:U31)</f>
        <v>2</v>
      </c>
      <c r="S31" s="344" t="s">
        <v>416</v>
      </c>
      <c r="T31" s="344">
        <v>2</v>
      </c>
      <c r="U31" s="343" t="s">
        <v>416</v>
      </c>
    </row>
    <row r="32" spans="2:22" ht="20.25" customHeight="1">
      <c r="B32" s="354"/>
      <c r="C32" s="356" t="s">
        <v>500</v>
      </c>
      <c r="D32" s="346">
        <f>E32+K32+N32+R32</f>
        <v>111</v>
      </c>
      <c r="E32" s="345">
        <f>SUM(F32:J32)</f>
        <v>107</v>
      </c>
      <c r="F32" s="344">
        <v>8</v>
      </c>
      <c r="G32" s="344">
        <v>55</v>
      </c>
      <c r="H32" s="344" t="s">
        <v>416</v>
      </c>
      <c r="I32" s="344">
        <v>37</v>
      </c>
      <c r="J32" s="344">
        <v>7</v>
      </c>
      <c r="K32" s="344">
        <f>SUM(L32:M32)</f>
        <v>3</v>
      </c>
      <c r="L32" s="344" t="s">
        <v>416</v>
      </c>
      <c r="M32" s="344">
        <v>3</v>
      </c>
      <c r="N32" s="344">
        <f>SUM(O32:Q32)</f>
        <v>1</v>
      </c>
      <c r="O32" s="344" t="s">
        <v>416</v>
      </c>
      <c r="P32" s="344">
        <v>1</v>
      </c>
      <c r="Q32" s="344" t="s">
        <v>416</v>
      </c>
      <c r="R32" s="344">
        <f>SUM(S32:U32)</f>
        <v>0</v>
      </c>
      <c r="S32" s="344" t="s">
        <v>416</v>
      </c>
      <c r="T32" s="344" t="s">
        <v>416</v>
      </c>
      <c r="U32" s="343" t="s">
        <v>416</v>
      </c>
    </row>
    <row r="33" spans="2:21" ht="20.25" customHeight="1">
      <c r="B33" s="354"/>
      <c r="C33" s="356" t="s">
        <v>499</v>
      </c>
      <c r="D33" s="346">
        <f>E33+K33+N33+R33</f>
        <v>81</v>
      </c>
      <c r="E33" s="345">
        <f>SUM(F33:J33)</f>
        <v>80</v>
      </c>
      <c r="F33" s="344">
        <v>2</v>
      </c>
      <c r="G33" s="344">
        <v>44</v>
      </c>
      <c r="H33" s="344" t="s">
        <v>416</v>
      </c>
      <c r="I33" s="344">
        <v>25</v>
      </c>
      <c r="J33" s="344">
        <v>9</v>
      </c>
      <c r="K33" s="344">
        <f>SUM(L33:M33)</f>
        <v>1</v>
      </c>
      <c r="L33" s="344" t="s">
        <v>416</v>
      </c>
      <c r="M33" s="344">
        <v>1</v>
      </c>
      <c r="N33" s="344">
        <f>SUM(O33:Q33)</f>
        <v>0</v>
      </c>
      <c r="O33" s="344" t="s">
        <v>416</v>
      </c>
      <c r="P33" s="344" t="s">
        <v>416</v>
      </c>
      <c r="Q33" s="344" t="s">
        <v>416</v>
      </c>
      <c r="R33" s="344">
        <f>SUM(S33:U33)</f>
        <v>0</v>
      </c>
      <c r="S33" s="344" t="s">
        <v>416</v>
      </c>
      <c r="T33" s="344" t="s">
        <v>416</v>
      </c>
      <c r="U33" s="343" t="s">
        <v>416</v>
      </c>
    </row>
    <row r="34" spans="2:21" ht="20.25" customHeight="1">
      <c r="B34" s="354"/>
      <c r="C34" s="355"/>
      <c r="D34" s="346"/>
      <c r="E34" s="345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3"/>
    </row>
    <row r="35" spans="2:21" ht="20.25" customHeight="1">
      <c r="B35" s="354"/>
      <c r="C35" s="356" t="s">
        <v>498</v>
      </c>
      <c r="D35" s="346">
        <f>E35+K35+N35+R35</f>
        <v>44</v>
      </c>
      <c r="E35" s="345">
        <f>SUM(F35:J35)</f>
        <v>44</v>
      </c>
      <c r="F35" s="344">
        <v>3</v>
      </c>
      <c r="G35" s="344">
        <v>16</v>
      </c>
      <c r="H35" s="344" t="s">
        <v>416</v>
      </c>
      <c r="I35" s="344">
        <v>17</v>
      </c>
      <c r="J35" s="344">
        <v>8</v>
      </c>
      <c r="K35" s="344">
        <f>SUM(L35:M35)</f>
        <v>0</v>
      </c>
      <c r="L35" s="344" t="s">
        <v>416</v>
      </c>
      <c r="M35" s="344" t="s">
        <v>416</v>
      </c>
      <c r="N35" s="344">
        <f>SUM(O35:Q35)</f>
        <v>0</v>
      </c>
      <c r="O35" s="344" t="s">
        <v>416</v>
      </c>
      <c r="P35" s="344" t="s">
        <v>416</v>
      </c>
      <c r="Q35" s="344" t="s">
        <v>416</v>
      </c>
      <c r="R35" s="344">
        <f>SUM(S35:U35)</f>
        <v>0</v>
      </c>
      <c r="S35" s="344" t="s">
        <v>416</v>
      </c>
      <c r="T35" s="344" t="s">
        <v>416</v>
      </c>
      <c r="U35" s="343" t="s">
        <v>416</v>
      </c>
    </row>
    <row r="36" spans="2:21" ht="20.25" customHeight="1">
      <c r="B36" s="354"/>
      <c r="C36" s="356" t="s">
        <v>497</v>
      </c>
      <c r="D36" s="346">
        <f>E36+K36+N36+R36</f>
        <v>72</v>
      </c>
      <c r="E36" s="345">
        <f>SUM(F36:J36)</f>
        <v>65</v>
      </c>
      <c r="F36" s="344">
        <v>3</v>
      </c>
      <c r="G36" s="344">
        <v>8</v>
      </c>
      <c r="H36" s="344" t="s">
        <v>416</v>
      </c>
      <c r="I36" s="344">
        <v>35</v>
      </c>
      <c r="J36" s="344">
        <v>19</v>
      </c>
      <c r="K36" s="344">
        <f>SUM(L36:M36)</f>
        <v>2</v>
      </c>
      <c r="L36" s="344" t="s">
        <v>416</v>
      </c>
      <c r="M36" s="344">
        <v>2</v>
      </c>
      <c r="N36" s="344">
        <f>SUM(O36:Q36)</f>
        <v>4</v>
      </c>
      <c r="O36" s="344" t="s">
        <v>416</v>
      </c>
      <c r="P36" s="344">
        <v>4</v>
      </c>
      <c r="Q36" s="344" t="s">
        <v>416</v>
      </c>
      <c r="R36" s="344">
        <f>SUM(S36:U36)</f>
        <v>1</v>
      </c>
      <c r="S36" s="344" t="s">
        <v>416</v>
      </c>
      <c r="T36" s="344">
        <v>1</v>
      </c>
      <c r="U36" s="343" t="s">
        <v>416</v>
      </c>
    </row>
    <row r="37" spans="2:21" ht="20.25" customHeight="1">
      <c r="B37" s="354"/>
      <c r="C37" s="356" t="s">
        <v>496</v>
      </c>
      <c r="D37" s="346">
        <f>E37+K37+N37+R37</f>
        <v>68</v>
      </c>
      <c r="E37" s="345">
        <f>SUM(F37:J37)</f>
        <v>60</v>
      </c>
      <c r="F37" s="344">
        <v>2</v>
      </c>
      <c r="G37" s="344">
        <v>36</v>
      </c>
      <c r="H37" s="344" t="s">
        <v>416</v>
      </c>
      <c r="I37" s="344">
        <v>13</v>
      </c>
      <c r="J37" s="344">
        <v>9</v>
      </c>
      <c r="K37" s="344">
        <f>SUM(L37:M37)</f>
        <v>1</v>
      </c>
      <c r="L37" s="344" t="s">
        <v>416</v>
      </c>
      <c r="M37" s="344">
        <v>1</v>
      </c>
      <c r="N37" s="344">
        <f>SUM(O37:Q37)</f>
        <v>7</v>
      </c>
      <c r="O37" s="344" t="s">
        <v>416</v>
      </c>
      <c r="P37" s="344">
        <v>6</v>
      </c>
      <c r="Q37" s="344">
        <v>1</v>
      </c>
      <c r="R37" s="344">
        <f>SUM(S37:U37)</f>
        <v>0</v>
      </c>
      <c r="S37" s="344" t="s">
        <v>416</v>
      </c>
      <c r="T37" s="344" t="s">
        <v>416</v>
      </c>
      <c r="U37" s="343" t="s">
        <v>416</v>
      </c>
    </row>
    <row r="38" spans="2:21" ht="20.25" customHeight="1">
      <c r="B38" s="354"/>
      <c r="C38" s="356" t="s">
        <v>495</v>
      </c>
      <c r="D38" s="346">
        <f>E38+K38+N38+R38</f>
        <v>31</v>
      </c>
      <c r="E38" s="345">
        <f>SUM(F38:J38)</f>
        <v>28</v>
      </c>
      <c r="F38" s="344">
        <v>4</v>
      </c>
      <c r="G38" s="344">
        <v>7</v>
      </c>
      <c r="H38" s="344" t="s">
        <v>416</v>
      </c>
      <c r="I38" s="344">
        <v>9</v>
      </c>
      <c r="J38" s="344">
        <v>8</v>
      </c>
      <c r="K38" s="344">
        <f>SUM(L38:M38)</f>
        <v>1</v>
      </c>
      <c r="L38" s="344" t="s">
        <v>416</v>
      </c>
      <c r="M38" s="344">
        <v>1</v>
      </c>
      <c r="N38" s="344">
        <f>SUM(O38:Q38)</f>
        <v>2</v>
      </c>
      <c r="O38" s="344" t="s">
        <v>416</v>
      </c>
      <c r="P38" s="344">
        <v>2</v>
      </c>
      <c r="Q38" s="344" t="s">
        <v>416</v>
      </c>
      <c r="R38" s="344">
        <f>SUM(S38:U38)</f>
        <v>0</v>
      </c>
      <c r="S38" s="344" t="s">
        <v>416</v>
      </c>
      <c r="T38" s="344" t="s">
        <v>416</v>
      </c>
      <c r="U38" s="343" t="s">
        <v>416</v>
      </c>
    </row>
    <row r="39" spans="2:21" ht="20.25" customHeight="1">
      <c r="B39" s="354"/>
      <c r="C39" s="356" t="s">
        <v>494</v>
      </c>
      <c r="D39" s="346">
        <f>E39+K39+N39+R39</f>
        <v>49</v>
      </c>
      <c r="E39" s="345">
        <f>SUM(F39:J39)</f>
        <v>48</v>
      </c>
      <c r="F39" s="344">
        <v>2</v>
      </c>
      <c r="G39" s="344">
        <v>24</v>
      </c>
      <c r="H39" s="344" t="s">
        <v>416</v>
      </c>
      <c r="I39" s="344">
        <v>15</v>
      </c>
      <c r="J39" s="344">
        <v>7</v>
      </c>
      <c r="K39" s="344">
        <f>SUM(L39:M39)</f>
        <v>1</v>
      </c>
      <c r="L39" s="344">
        <v>1</v>
      </c>
      <c r="M39" s="344" t="s">
        <v>416</v>
      </c>
      <c r="N39" s="344">
        <f>SUM(O39:Q39)</f>
        <v>0</v>
      </c>
      <c r="O39" s="344" t="s">
        <v>416</v>
      </c>
      <c r="P39" s="344" t="s">
        <v>416</v>
      </c>
      <c r="Q39" s="344" t="s">
        <v>416</v>
      </c>
      <c r="R39" s="344">
        <f>SUM(S39:U39)</f>
        <v>0</v>
      </c>
      <c r="S39" s="344" t="s">
        <v>416</v>
      </c>
      <c r="T39" s="344" t="s">
        <v>416</v>
      </c>
      <c r="U39" s="343" t="s">
        <v>416</v>
      </c>
    </row>
    <row r="40" spans="2:21" ht="20.25" customHeight="1">
      <c r="B40" s="354"/>
      <c r="C40" s="355"/>
      <c r="D40" s="346"/>
      <c r="E40" s="345"/>
      <c r="F40" s="344"/>
      <c r="G40" s="344"/>
      <c r="H40" s="344"/>
      <c r="I40" s="344"/>
      <c r="J40" s="344"/>
      <c r="K40" s="344"/>
      <c r="L40" s="344"/>
      <c r="M40" s="344"/>
      <c r="N40" s="344"/>
      <c r="O40" s="344"/>
      <c r="P40" s="344"/>
      <c r="Q40" s="344"/>
      <c r="R40" s="344"/>
      <c r="S40" s="344"/>
      <c r="T40" s="344"/>
      <c r="U40" s="343"/>
    </row>
    <row r="41" spans="2:21" ht="20.25" customHeight="1">
      <c r="B41" s="354"/>
      <c r="C41" s="353" t="s">
        <v>493</v>
      </c>
      <c r="D41" s="346">
        <f>E41+K41+N41+R41</f>
        <v>62</v>
      </c>
      <c r="E41" s="345">
        <f>SUM(F41:J41)</f>
        <v>61</v>
      </c>
      <c r="F41" s="344">
        <v>4</v>
      </c>
      <c r="G41" s="344">
        <v>31</v>
      </c>
      <c r="H41" s="344" t="s">
        <v>416</v>
      </c>
      <c r="I41" s="344">
        <v>19</v>
      </c>
      <c r="J41" s="344">
        <v>7</v>
      </c>
      <c r="K41" s="344">
        <f>SUM(L41:M41)</f>
        <v>1</v>
      </c>
      <c r="L41" s="344" t="s">
        <v>416</v>
      </c>
      <c r="M41" s="344">
        <v>1</v>
      </c>
      <c r="N41" s="344">
        <f>SUM(O41:Q41)</f>
        <v>0</v>
      </c>
      <c r="O41" s="344" t="s">
        <v>416</v>
      </c>
      <c r="P41" s="344" t="s">
        <v>416</v>
      </c>
      <c r="Q41" s="344" t="s">
        <v>416</v>
      </c>
      <c r="R41" s="344">
        <f>SUM(S41:U41)</f>
        <v>0</v>
      </c>
      <c r="S41" s="344" t="s">
        <v>416</v>
      </c>
      <c r="T41" s="344" t="s">
        <v>416</v>
      </c>
      <c r="U41" s="343" t="s">
        <v>416</v>
      </c>
    </row>
    <row r="42" spans="2:21" ht="20.25" customHeight="1">
      <c r="B42" s="354"/>
      <c r="C42" s="353" t="s">
        <v>492</v>
      </c>
      <c r="D42" s="346">
        <f>E42+K42+N42+R42</f>
        <v>53</v>
      </c>
      <c r="E42" s="345">
        <f>SUM(F42:J42)</f>
        <v>51</v>
      </c>
      <c r="F42" s="344" t="s">
        <v>416</v>
      </c>
      <c r="G42" s="344">
        <v>13</v>
      </c>
      <c r="H42" s="344" t="s">
        <v>416</v>
      </c>
      <c r="I42" s="344">
        <v>29</v>
      </c>
      <c r="J42" s="344">
        <v>9</v>
      </c>
      <c r="K42" s="344">
        <f>SUM(L42:M42)</f>
        <v>1</v>
      </c>
      <c r="L42" s="344">
        <v>1</v>
      </c>
      <c r="M42" s="344" t="s">
        <v>416</v>
      </c>
      <c r="N42" s="344">
        <f>SUM(O42:Q42)</f>
        <v>0</v>
      </c>
      <c r="O42" s="344" t="s">
        <v>416</v>
      </c>
      <c r="P42" s="344" t="s">
        <v>416</v>
      </c>
      <c r="Q42" s="344" t="s">
        <v>416</v>
      </c>
      <c r="R42" s="344">
        <f>SUM(S42:U42)</f>
        <v>1</v>
      </c>
      <c r="S42" s="344" t="s">
        <v>416</v>
      </c>
      <c r="T42" s="344">
        <v>1</v>
      </c>
      <c r="U42" s="343" t="s">
        <v>416</v>
      </c>
    </row>
    <row r="43" spans="2:21" ht="20.25" customHeight="1">
      <c r="B43" s="354"/>
      <c r="C43" s="353" t="s">
        <v>491</v>
      </c>
      <c r="D43" s="346">
        <f>E43+K43+N43+R43</f>
        <v>75</v>
      </c>
      <c r="E43" s="345">
        <f>SUM(F43:J43)</f>
        <v>73</v>
      </c>
      <c r="F43" s="344">
        <v>4</v>
      </c>
      <c r="G43" s="344">
        <v>36</v>
      </c>
      <c r="H43" s="344" t="s">
        <v>416</v>
      </c>
      <c r="I43" s="344">
        <v>25</v>
      </c>
      <c r="J43" s="344">
        <v>8</v>
      </c>
      <c r="K43" s="344">
        <f>SUM(L43:M43)</f>
        <v>1</v>
      </c>
      <c r="L43" s="344">
        <v>1</v>
      </c>
      <c r="M43" s="344" t="s">
        <v>416</v>
      </c>
      <c r="N43" s="344">
        <f>SUM(O43:Q43)</f>
        <v>1</v>
      </c>
      <c r="O43" s="344" t="s">
        <v>416</v>
      </c>
      <c r="P43" s="344" t="s">
        <v>416</v>
      </c>
      <c r="Q43" s="344">
        <v>1</v>
      </c>
      <c r="R43" s="344">
        <f>SUM(S43:U43)</f>
        <v>0</v>
      </c>
      <c r="S43" s="344" t="s">
        <v>416</v>
      </c>
      <c r="T43" s="344" t="s">
        <v>416</v>
      </c>
      <c r="U43" s="343" t="s">
        <v>416</v>
      </c>
    </row>
    <row r="44" spans="2:21" ht="20.25" customHeight="1">
      <c r="B44" s="354"/>
      <c r="C44" s="353" t="s">
        <v>490</v>
      </c>
      <c r="D44" s="346">
        <f>E44+K44+N44+R44</f>
        <v>36</v>
      </c>
      <c r="E44" s="345">
        <f>SUM(F44:J44)</f>
        <v>35</v>
      </c>
      <c r="F44" s="344">
        <v>2</v>
      </c>
      <c r="G44" s="344">
        <v>10</v>
      </c>
      <c r="H44" s="344" t="s">
        <v>416</v>
      </c>
      <c r="I44" s="344">
        <v>12</v>
      </c>
      <c r="J44" s="344">
        <v>11</v>
      </c>
      <c r="K44" s="344">
        <f>SUM(L44:M44)</f>
        <v>0</v>
      </c>
      <c r="L44" s="344" t="s">
        <v>416</v>
      </c>
      <c r="M44" s="344" t="s">
        <v>416</v>
      </c>
      <c r="N44" s="344">
        <f>SUM(O44:Q44)</f>
        <v>0</v>
      </c>
      <c r="O44" s="344" t="s">
        <v>416</v>
      </c>
      <c r="P44" s="344" t="s">
        <v>416</v>
      </c>
      <c r="Q44" s="344" t="s">
        <v>416</v>
      </c>
      <c r="R44" s="344">
        <f>SUM(S44:U44)</f>
        <v>1</v>
      </c>
      <c r="S44" s="344" t="s">
        <v>416</v>
      </c>
      <c r="T44" s="344">
        <v>1</v>
      </c>
      <c r="U44" s="343" t="s">
        <v>416</v>
      </c>
    </row>
    <row r="45" spans="2:21" ht="20.25" customHeight="1">
      <c r="B45" s="354"/>
      <c r="C45" s="353" t="s">
        <v>489</v>
      </c>
      <c r="D45" s="346">
        <f>E45+K45+N45+R45</f>
        <v>36</v>
      </c>
      <c r="E45" s="345">
        <f>SUM(F45:J45)</f>
        <v>35</v>
      </c>
      <c r="F45" s="344">
        <v>3</v>
      </c>
      <c r="G45" s="344">
        <v>14</v>
      </c>
      <c r="H45" s="344" t="s">
        <v>416</v>
      </c>
      <c r="I45" s="344">
        <v>14</v>
      </c>
      <c r="J45" s="344">
        <v>4</v>
      </c>
      <c r="K45" s="344">
        <f>SUM(L45:M45)</f>
        <v>1</v>
      </c>
      <c r="L45" s="344" t="s">
        <v>416</v>
      </c>
      <c r="M45" s="344">
        <v>1</v>
      </c>
      <c r="N45" s="344">
        <f>SUM(O45:Q45)</f>
        <v>0</v>
      </c>
      <c r="O45" s="344" t="s">
        <v>416</v>
      </c>
      <c r="P45" s="344" t="s">
        <v>416</v>
      </c>
      <c r="Q45" s="344" t="s">
        <v>416</v>
      </c>
      <c r="R45" s="344">
        <f>SUM(S45:U45)</f>
        <v>0</v>
      </c>
      <c r="S45" s="344" t="s">
        <v>416</v>
      </c>
      <c r="T45" s="344" t="s">
        <v>416</v>
      </c>
      <c r="U45" s="343" t="s">
        <v>416</v>
      </c>
    </row>
    <row r="46" spans="2:21" ht="20.25" customHeight="1">
      <c r="B46" s="352"/>
      <c r="C46" s="351"/>
      <c r="D46" s="346"/>
      <c r="E46" s="345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3"/>
    </row>
    <row r="47" spans="2:21" ht="20.25" customHeight="1">
      <c r="B47" s="349" t="s">
        <v>488</v>
      </c>
      <c r="C47" s="347" t="s">
        <v>487</v>
      </c>
      <c r="D47" s="346">
        <f>E47+K47+N47+R47</f>
        <v>33</v>
      </c>
      <c r="E47" s="345">
        <f>SUM(F47:J47)</f>
        <v>32</v>
      </c>
      <c r="F47" s="344">
        <v>2</v>
      </c>
      <c r="G47" s="344">
        <v>22</v>
      </c>
      <c r="H47" s="344" t="s">
        <v>416</v>
      </c>
      <c r="I47" s="344">
        <v>6</v>
      </c>
      <c r="J47" s="344">
        <v>2</v>
      </c>
      <c r="K47" s="344">
        <f>SUM(L47:M47)</f>
        <v>1</v>
      </c>
      <c r="L47" s="344" t="s">
        <v>416</v>
      </c>
      <c r="M47" s="344">
        <v>1</v>
      </c>
      <c r="N47" s="344">
        <f>SUM(O47:Q47)</f>
        <v>0</v>
      </c>
      <c r="O47" s="344" t="s">
        <v>416</v>
      </c>
      <c r="P47" s="344" t="s">
        <v>416</v>
      </c>
      <c r="Q47" s="344" t="s">
        <v>416</v>
      </c>
      <c r="R47" s="344">
        <f>SUM(S47:U47)</f>
        <v>0</v>
      </c>
      <c r="S47" s="344" t="s">
        <v>416</v>
      </c>
      <c r="T47" s="344" t="s">
        <v>416</v>
      </c>
      <c r="U47" s="343" t="s">
        <v>416</v>
      </c>
    </row>
    <row r="48" spans="2:21" ht="20.25" customHeight="1">
      <c r="B48" s="349" t="s">
        <v>486</v>
      </c>
      <c r="C48" s="347" t="s">
        <v>485</v>
      </c>
      <c r="D48" s="346">
        <f>E48+K48+N48+R48</f>
        <v>39</v>
      </c>
      <c r="E48" s="345">
        <f>SUM(F48:J48)</f>
        <v>39</v>
      </c>
      <c r="F48" s="344" t="s">
        <v>416</v>
      </c>
      <c r="G48" s="344">
        <v>31</v>
      </c>
      <c r="H48" s="344" t="s">
        <v>416</v>
      </c>
      <c r="I48" s="344">
        <v>8</v>
      </c>
      <c r="J48" s="344" t="s">
        <v>416</v>
      </c>
      <c r="K48" s="344">
        <f>SUM(L48:M48)</f>
        <v>0</v>
      </c>
      <c r="L48" s="344" t="s">
        <v>416</v>
      </c>
      <c r="M48" s="344" t="s">
        <v>416</v>
      </c>
      <c r="N48" s="344">
        <f>SUM(O48:Q48)</f>
        <v>0</v>
      </c>
      <c r="O48" s="344" t="s">
        <v>416</v>
      </c>
      <c r="P48" s="344" t="s">
        <v>416</v>
      </c>
      <c r="Q48" s="344" t="s">
        <v>416</v>
      </c>
      <c r="R48" s="344">
        <f>SUM(S48:U48)</f>
        <v>0</v>
      </c>
      <c r="S48" s="344" t="s">
        <v>416</v>
      </c>
      <c r="T48" s="344" t="s">
        <v>416</v>
      </c>
      <c r="U48" s="343" t="s">
        <v>416</v>
      </c>
    </row>
    <row r="49" spans="2:21" ht="20.25" customHeight="1">
      <c r="B49" s="349" t="s">
        <v>484</v>
      </c>
      <c r="C49" s="347" t="s">
        <v>483</v>
      </c>
      <c r="D49" s="346">
        <f>E49+K49+N49+R49</f>
        <v>7</v>
      </c>
      <c r="E49" s="345">
        <f>SUM(F49:J49)</f>
        <v>7</v>
      </c>
      <c r="F49" s="344">
        <v>1</v>
      </c>
      <c r="G49" s="344">
        <v>2</v>
      </c>
      <c r="H49" s="344" t="s">
        <v>416</v>
      </c>
      <c r="I49" s="344">
        <v>4</v>
      </c>
      <c r="J49" s="344" t="s">
        <v>416</v>
      </c>
      <c r="K49" s="344">
        <f>SUM(L49:M49)</f>
        <v>0</v>
      </c>
      <c r="L49" s="344" t="s">
        <v>416</v>
      </c>
      <c r="M49" s="344" t="s">
        <v>416</v>
      </c>
      <c r="N49" s="344">
        <f>SUM(O49:Q49)</f>
        <v>0</v>
      </c>
      <c r="O49" s="344" t="s">
        <v>416</v>
      </c>
      <c r="P49" s="344" t="s">
        <v>416</v>
      </c>
      <c r="Q49" s="344" t="s">
        <v>416</v>
      </c>
      <c r="R49" s="344">
        <f>SUM(S49:U49)</f>
        <v>0</v>
      </c>
      <c r="S49" s="344" t="s">
        <v>416</v>
      </c>
      <c r="T49" s="344" t="s">
        <v>416</v>
      </c>
      <c r="U49" s="343" t="s">
        <v>416</v>
      </c>
    </row>
    <row r="50" spans="2:21" ht="20.25" customHeight="1">
      <c r="B50" s="349" t="s">
        <v>482</v>
      </c>
      <c r="C50" s="347" t="s">
        <v>481</v>
      </c>
      <c r="D50" s="346">
        <f>E50+K50+N50+R50</f>
        <v>18</v>
      </c>
      <c r="E50" s="345">
        <f>SUM(F50:J50)</f>
        <v>18</v>
      </c>
      <c r="F50" s="344">
        <v>1</v>
      </c>
      <c r="G50" s="344">
        <v>10</v>
      </c>
      <c r="H50" s="344" t="s">
        <v>416</v>
      </c>
      <c r="I50" s="344">
        <v>6</v>
      </c>
      <c r="J50" s="344">
        <v>1</v>
      </c>
      <c r="K50" s="344">
        <f>SUM(L50:M50)</f>
        <v>0</v>
      </c>
      <c r="L50" s="344" t="s">
        <v>416</v>
      </c>
      <c r="M50" s="344" t="s">
        <v>416</v>
      </c>
      <c r="N50" s="344">
        <f>SUM(O50:Q50)</f>
        <v>0</v>
      </c>
      <c r="O50" s="344" t="s">
        <v>416</v>
      </c>
      <c r="P50" s="344" t="s">
        <v>416</v>
      </c>
      <c r="Q50" s="344" t="s">
        <v>416</v>
      </c>
      <c r="R50" s="344">
        <f>SUM(S50:U50)</f>
        <v>0</v>
      </c>
      <c r="S50" s="344" t="s">
        <v>416</v>
      </c>
      <c r="T50" s="344" t="s">
        <v>416</v>
      </c>
      <c r="U50" s="343" t="s">
        <v>416</v>
      </c>
    </row>
    <row r="51" spans="2:21" ht="20.25" customHeight="1">
      <c r="B51" s="349" t="s">
        <v>480</v>
      </c>
      <c r="C51" s="347" t="s">
        <v>479</v>
      </c>
      <c r="D51" s="346">
        <f>E51+K51+N51+R51</f>
        <v>1</v>
      </c>
      <c r="E51" s="345">
        <f>SUM(F51:J51)</f>
        <v>1</v>
      </c>
      <c r="F51" s="344" t="s">
        <v>416</v>
      </c>
      <c r="G51" s="344" t="s">
        <v>416</v>
      </c>
      <c r="H51" s="344" t="s">
        <v>416</v>
      </c>
      <c r="I51" s="344" t="s">
        <v>416</v>
      </c>
      <c r="J51" s="344">
        <v>1</v>
      </c>
      <c r="K51" s="344">
        <f>SUM(L51:M51)</f>
        <v>0</v>
      </c>
      <c r="L51" s="344" t="s">
        <v>416</v>
      </c>
      <c r="M51" s="344" t="s">
        <v>416</v>
      </c>
      <c r="N51" s="344">
        <f>SUM(O51:Q51)</f>
        <v>0</v>
      </c>
      <c r="O51" s="344" t="s">
        <v>416</v>
      </c>
      <c r="P51" s="344" t="s">
        <v>416</v>
      </c>
      <c r="Q51" s="344" t="s">
        <v>416</v>
      </c>
      <c r="R51" s="344">
        <f>SUM(S51:U51)</f>
        <v>0</v>
      </c>
      <c r="S51" s="344" t="s">
        <v>416</v>
      </c>
      <c r="T51" s="344" t="s">
        <v>416</v>
      </c>
      <c r="U51" s="343" t="s">
        <v>416</v>
      </c>
    </row>
    <row r="52" spans="2:21" ht="20.25" customHeight="1">
      <c r="B52" s="348"/>
      <c r="C52" s="347"/>
      <c r="D52" s="346"/>
      <c r="E52" s="345"/>
      <c r="F52" s="344"/>
      <c r="G52" s="344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3"/>
    </row>
    <row r="53" spans="2:21" ht="20.25" customHeight="1">
      <c r="B53" s="349" t="s">
        <v>478</v>
      </c>
      <c r="C53" s="347" t="s">
        <v>477</v>
      </c>
      <c r="D53" s="346">
        <f>E53+K53+N53+R53</f>
        <v>19</v>
      </c>
      <c r="E53" s="345">
        <f>SUM(F53:J53)</f>
        <v>19</v>
      </c>
      <c r="F53" s="344">
        <v>1</v>
      </c>
      <c r="G53" s="344">
        <v>10</v>
      </c>
      <c r="H53" s="344" t="s">
        <v>416</v>
      </c>
      <c r="I53" s="344">
        <v>4</v>
      </c>
      <c r="J53" s="344">
        <v>4</v>
      </c>
      <c r="K53" s="344">
        <f>SUM(L53:M53)</f>
        <v>0</v>
      </c>
      <c r="L53" s="344" t="s">
        <v>416</v>
      </c>
      <c r="M53" s="344" t="s">
        <v>416</v>
      </c>
      <c r="N53" s="344">
        <f>SUM(O53:Q53)</f>
        <v>0</v>
      </c>
      <c r="O53" s="344" t="s">
        <v>416</v>
      </c>
      <c r="P53" s="344" t="s">
        <v>416</v>
      </c>
      <c r="Q53" s="344" t="s">
        <v>416</v>
      </c>
      <c r="R53" s="344">
        <f>SUM(S53:U53)</f>
        <v>0</v>
      </c>
      <c r="S53" s="344" t="s">
        <v>416</v>
      </c>
      <c r="T53" s="344" t="s">
        <v>416</v>
      </c>
      <c r="U53" s="343" t="s">
        <v>416</v>
      </c>
    </row>
    <row r="54" spans="2:21" ht="20.25" customHeight="1">
      <c r="B54" s="349" t="s">
        <v>476</v>
      </c>
      <c r="C54" s="347" t="s">
        <v>475</v>
      </c>
      <c r="D54" s="346">
        <f>E54+K54+N54+R54</f>
        <v>11</v>
      </c>
      <c r="E54" s="345">
        <f>SUM(F54:J54)</f>
        <v>11</v>
      </c>
      <c r="F54" s="344" t="s">
        <v>416</v>
      </c>
      <c r="G54" s="344">
        <v>7</v>
      </c>
      <c r="H54" s="344" t="s">
        <v>416</v>
      </c>
      <c r="I54" s="344">
        <v>4</v>
      </c>
      <c r="J54" s="344" t="s">
        <v>416</v>
      </c>
      <c r="K54" s="344">
        <f>SUM(L54:M54)</f>
        <v>0</v>
      </c>
      <c r="L54" s="344" t="s">
        <v>416</v>
      </c>
      <c r="M54" s="344" t="s">
        <v>416</v>
      </c>
      <c r="N54" s="344">
        <f>SUM(O54:Q54)</f>
        <v>0</v>
      </c>
      <c r="O54" s="344" t="s">
        <v>416</v>
      </c>
      <c r="P54" s="344" t="s">
        <v>416</v>
      </c>
      <c r="Q54" s="344" t="s">
        <v>416</v>
      </c>
      <c r="R54" s="344">
        <f>SUM(S54:U54)</f>
        <v>0</v>
      </c>
      <c r="S54" s="344" t="s">
        <v>416</v>
      </c>
      <c r="T54" s="344" t="s">
        <v>416</v>
      </c>
      <c r="U54" s="343" t="s">
        <v>416</v>
      </c>
    </row>
    <row r="55" spans="2:21" ht="20.25" customHeight="1">
      <c r="B55" s="348"/>
      <c r="C55" s="347" t="s">
        <v>474</v>
      </c>
      <c r="D55" s="346">
        <f>E55+K55+N55+R55</f>
        <v>6</v>
      </c>
      <c r="E55" s="345">
        <f>SUM(F55:J55)</f>
        <v>6</v>
      </c>
      <c r="F55" s="344" t="s">
        <v>416</v>
      </c>
      <c r="G55" s="344" t="s">
        <v>416</v>
      </c>
      <c r="H55" s="344" t="s">
        <v>416</v>
      </c>
      <c r="I55" s="344">
        <v>1</v>
      </c>
      <c r="J55" s="344">
        <v>5</v>
      </c>
      <c r="K55" s="344">
        <f>SUM(L55:M55)</f>
        <v>0</v>
      </c>
      <c r="L55" s="344" t="s">
        <v>416</v>
      </c>
      <c r="M55" s="344" t="s">
        <v>416</v>
      </c>
      <c r="N55" s="344">
        <f>SUM(O55:Q55)</f>
        <v>0</v>
      </c>
      <c r="O55" s="344" t="s">
        <v>416</v>
      </c>
      <c r="P55" s="344" t="s">
        <v>416</v>
      </c>
      <c r="Q55" s="344" t="s">
        <v>416</v>
      </c>
      <c r="R55" s="344">
        <f>SUM(S55:U55)</f>
        <v>0</v>
      </c>
      <c r="S55" s="344" t="s">
        <v>416</v>
      </c>
      <c r="T55" s="344" t="s">
        <v>416</v>
      </c>
      <c r="U55" s="343" t="s">
        <v>416</v>
      </c>
    </row>
    <row r="56" spans="2:21" ht="20.25" customHeight="1">
      <c r="B56" s="349" t="s">
        <v>473</v>
      </c>
      <c r="C56" s="347" t="s">
        <v>472</v>
      </c>
      <c r="D56" s="350">
        <f>E56+K56+N56+R56</f>
        <v>0</v>
      </c>
      <c r="E56" s="345">
        <f>SUM(F56:J56)</f>
        <v>0</v>
      </c>
      <c r="F56" s="344" t="s">
        <v>416</v>
      </c>
      <c r="G56" s="344" t="s">
        <v>416</v>
      </c>
      <c r="H56" s="344" t="s">
        <v>416</v>
      </c>
      <c r="I56" s="344" t="s">
        <v>416</v>
      </c>
      <c r="J56" s="344" t="s">
        <v>416</v>
      </c>
      <c r="K56" s="344">
        <f>SUM(L56:M56)</f>
        <v>0</v>
      </c>
      <c r="L56" s="344" t="s">
        <v>416</v>
      </c>
      <c r="M56" s="344" t="s">
        <v>416</v>
      </c>
      <c r="N56" s="344">
        <f>SUM(O56:Q56)</f>
        <v>0</v>
      </c>
      <c r="O56" s="344" t="s">
        <v>416</v>
      </c>
      <c r="P56" s="344" t="s">
        <v>416</v>
      </c>
      <c r="Q56" s="344" t="s">
        <v>416</v>
      </c>
      <c r="R56" s="344">
        <f>SUM(S56:U56)</f>
        <v>0</v>
      </c>
      <c r="S56" s="344" t="s">
        <v>416</v>
      </c>
      <c r="T56" s="344" t="s">
        <v>416</v>
      </c>
      <c r="U56" s="343" t="s">
        <v>416</v>
      </c>
    </row>
    <row r="57" spans="2:21" ht="20.25" customHeight="1">
      <c r="B57" s="349" t="s">
        <v>471</v>
      </c>
      <c r="C57" s="347" t="s">
        <v>470</v>
      </c>
      <c r="D57" s="346">
        <f>E57+K57+N57+R57</f>
        <v>4</v>
      </c>
      <c r="E57" s="345">
        <f>SUM(F57:J57)</f>
        <v>4</v>
      </c>
      <c r="F57" s="344" t="s">
        <v>416</v>
      </c>
      <c r="G57" s="344" t="s">
        <v>416</v>
      </c>
      <c r="H57" s="344" t="s">
        <v>416</v>
      </c>
      <c r="I57" s="344">
        <v>3</v>
      </c>
      <c r="J57" s="344">
        <v>1</v>
      </c>
      <c r="K57" s="344">
        <f>SUM(L57:M57)</f>
        <v>0</v>
      </c>
      <c r="L57" s="344" t="s">
        <v>416</v>
      </c>
      <c r="M57" s="344" t="s">
        <v>416</v>
      </c>
      <c r="N57" s="344">
        <f>SUM(O57:Q57)</f>
        <v>0</v>
      </c>
      <c r="O57" s="344" t="s">
        <v>416</v>
      </c>
      <c r="P57" s="344" t="s">
        <v>416</v>
      </c>
      <c r="Q57" s="344" t="s">
        <v>416</v>
      </c>
      <c r="R57" s="344">
        <f>SUM(S57:U57)</f>
        <v>0</v>
      </c>
      <c r="S57" s="344" t="s">
        <v>416</v>
      </c>
      <c r="T57" s="344" t="s">
        <v>416</v>
      </c>
      <c r="U57" s="343" t="s">
        <v>416</v>
      </c>
    </row>
    <row r="58" spans="2:21" ht="20.25" customHeight="1">
      <c r="B58" s="348"/>
      <c r="C58" s="347"/>
      <c r="D58" s="346"/>
      <c r="E58" s="345"/>
      <c r="F58" s="344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3"/>
    </row>
    <row r="59" spans="2:21" ht="20.25" customHeight="1">
      <c r="B59" s="348"/>
      <c r="C59" s="347" t="s">
        <v>469</v>
      </c>
      <c r="D59" s="346">
        <f>E59+K59+N59+R59</f>
        <v>10</v>
      </c>
      <c r="E59" s="345">
        <f>SUM(F59:J59)</f>
        <v>10</v>
      </c>
      <c r="F59" s="344">
        <v>1</v>
      </c>
      <c r="G59" s="344">
        <v>3</v>
      </c>
      <c r="H59" s="344" t="s">
        <v>416</v>
      </c>
      <c r="I59" s="344">
        <v>3</v>
      </c>
      <c r="J59" s="344">
        <v>3</v>
      </c>
      <c r="K59" s="344">
        <f>SUM(L59:M59)</f>
        <v>0</v>
      </c>
      <c r="L59" s="344" t="s">
        <v>416</v>
      </c>
      <c r="M59" s="344" t="s">
        <v>416</v>
      </c>
      <c r="N59" s="344">
        <f>SUM(O59:Q59)</f>
        <v>0</v>
      </c>
      <c r="O59" s="344" t="s">
        <v>416</v>
      </c>
      <c r="P59" s="344" t="s">
        <v>416</v>
      </c>
      <c r="Q59" s="344" t="s">
        <v>416</v>
      </c>
      <c r="R59" s="344">
        <f>SUM(S59:U59)</f>
        <v>0</v>
      </c>
      <c r="S59" s="344" t="s">
        <v>416</v>
      </c>
      <c r="T59" s="344" t="s">
        <v>416</v>
      </c>
      <c r="U59" s="343" t="s">
        <v>416</v>
      </c>
    </row>
    <row r="60" spans="2:21" ht="20.25" customHeight="1" thickBot="1">
      <c r="B60" s="342" t="s">
        <v>468</v>
      </c>
      <c r="C60" s="341" t="s">
        <v>467</v>
      </c>
      <c r="D60" s="340">
        <f>E60+K60+N60+R60</f>
        <v>21</v>
      </c>
      <c r="E60" s="339">
        <f>SUM(F60:J60)</f>
        <v>19</v>
      </c>
      <c r="F60" s="338">
        <v>1</v>
      </c>
      <c r="G60" s="338">
        <v>12</v>
      </c>
      <c r="H60" s="338" t="s">
        <v>416</v>
      </c>
      <c r="I60" s="338">
        <v>3</v>
      </c>
      <c r="J60" s="338">
        <v>3</v>
      </c>
      <c r="K60" s="338">
        <f>SUM(L60:M60)</f>
        <v>2</v>
      </c>
      <c r="L60" s="338" t="s">
        <v>416</v>
      </c>
      <c r="M60" s="338">
        <v>2</v>
      </c>
      <c r="N60" s="338">
        <f>SUM(O60:Q60)</f>
        <v>0</v>
      </c>
      <c r="O60" s="338" t="s">
        <v>416</v>
      </c>
      <c r="P60" s="338" t="s">
        <v>416</v>
      </c>
      <c r="Q60" s="338" t="s">
        <v>416</v>
      </c>
      <c r="R60" s="338">
        <f>SUM(S60:U60)</f>
        <v>0</v>
      </c>
      <c r="S60" s="338" t="s">
        <v>416</v>
      </c>
      <c r="T60" s="338" t="s">
        <v>416</v>
      </c>
      <c r="U60" s="337" t="s">
        <v>416</v>
      </c>
    </row>
    <row r="61" spans="2:21" ht="21.95" customHeight="1">
      <c r="B61" s="336" t="s">
        <v>466</v>
      </c>
    </row>
  </sheetData>
  <mergeCells count="26">
    <mergeCell ref="N3:N8"/>
    <mergeCell ref="B5:C5"/>
    <mergeCell ref="K3:K8"/>
    <mergeCell ref="B9:C9"/>
    <mergeCell ref="B12:C12"/>
    <mergeCell ref="B13:C13"/>
    <mergeCell ref="L4:L8"/>
    <mergeCell ref="M4:M8"/>
    <mergeCell ref="B21:C21"/>
    <mergeCell ref="B20:C20"/>
    <mergeCell ref="B10:C10"/>
    <mergeCell ref="B11:C11"/>
    <mergeCell ref="B16:C16"/>
    <mergeCell ref="B17:C17"/>
    <mergeCell ref="B18:C18"/>
    <mergeCell ref="B19:C19"/>
    <mergeCell ref="B14:C14"/>
    <mergeCell ref="B15:C15"/>
    <mergeCell ref="B46:C46"/>
    <mergeCell ref="B28:C28"/>
    <mergeCell ref="B22:C22"/>
    <mergeCell ref="B23:C23"/>
    <mergeCell ref="B25:C25"/>
    <mergeCell ref="B24:C24"/>
    <mergeCell ref="B26:C26"/>
    <mergeCell ref="B27:C27"/>
  </mergeCells>
  <phoneticPr fontId="2"/>
  <pageMargins left="0.51181102362204722" right="0.28999999999999998" top="0.55118110236220474" bottom="0.39370078740157483" header="0.51181102362204722" footer="0.51181102362204722"/>
  <pageSetup paperSize="9" scale="52" firstPageNumber="142" fitToWidth="2" orientation="portrait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B41" transitionEvaluation="1"/>
  <dimension ref="A1:AW61"/>
  <sheetViews>
    <sheetView showGridLines="0" showZeros="0" view="pageBreakPreview" topLeftCell="AB1" zoomScale="85" zoomScaleNormal="100" zoomScaleSheetLayoutView="85" workbookViewId="0">
      <pane ySplit="7" topLeftCell="A41" activePane="bottomLeft" state="frozen"/>
      <selection pane="bottomLeft" activeCell="AL47" sqref="AL47"/>
    </sheetView>
  </sheetViews>
  <sheetFormatPr defaultColWidth="10.625" defaultRowHeight="20.100000000000001" customHeight="1"/>
  <cols>
    <col min="1" max="1" width="3.125" style="335" customWidth="1"/>
    <col min="2" max="2" width="9.125" style="335" customWidth="1"/>
    <col min="3" max="3" width="12.25" style="335" customWidth="1"/>
    <col min="4" max="4" width="8.75" style="335" customWidth="1"/>
    <col min="5" max="24" width="7.375" style="335" customWidth="1"/>
    <col min="25" max="26" width="2.625" style="405" customWidth="1"/>
    <col min="27" max="49" width="7.375" style="335" customWidth="1"/>
    <col min="50" max="16384" width="10.625" style="335"/>
  </cols>
  <sheetData>
    <row r="1" spans="1:49" ht="20.100000000000001" customHeight="1">
      <c r="B1" s="406" t="s">
        <v>620</v>
      </c>
      <c r="E1" s="406"/>
    </row>
    <row r="2" spans="1:49" ht="20.100000000000001" customHeight="1" thickBot="1"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AA2" s="405"/>
      <c r="AB2" s="405"/>
      <c r="AC2" s="405"/>
      <c r="AD2" s="405"/>
      <c r="AE2" s="405"/>
      <c r="AF2" s="405"/>
      <c r="AG2" s="405"/>
      <c r="AH2" s="405"/>
      <c r="AI2" s="405"/>
      <c r="AJ2" s="405"/>
      <c r="AK2" s="405"/>
      <c r="AL2" s="464"/>
      <c r="AM2" s="464"/>
      <c r="AN2" s="464"/>
      <c r="AO2" s="464"/>
      <c r="AP2" s="464"/>
      <c r="AQ2" s="464"/>
      <c r="AR2" s="463"/>
      <c r="AW2" s="463" t="s">
        <v>619</v>
      </c>
    </row>
    <row r="3" spans="1:49" ht="20.100000000000001" customHeight="1">
      <c r="A3" s="407"/>
      <c r="B3" s="403"/>
      <c r="C3" s="402"/>
      <c r="D3" s="460"/>
      <c r="E3" s="462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45"/>
      <c r="Z3" s="445"/>
      <c r="AA3" s="459"/>
      <c r="AB3" s="459"/>
      <c r="AC3" s="459"/>
      <c r="AD3" s="459"/>
      <c r="AE3" s="459"/>
      <c r="AF3" s="459"/>
      <c r="AG3" s="459"/>
      <c r="AH3" s="459"/>
      <c r="AI3" s="459"/>
      <c r="AJ3" s="461"/>
      <c r="AK3" s="459"/>
      <c r="AL3" s="459"/>
      <c r="AM3" s="459"/>
      <c r="AN3" s="459"/>
      <c r="AO3" s="459"/>
      <c r="AP3" s="459"/>
      <c r="AQ3" s="459"/>
      <c r="AR3" s="460"/>
      <c r="AS3" s="459"/>
      <c r="AT3" s="459"/>
      <c r="AU3" s="459"/>
      <c r="AV3" s="459"/>
      <c r="AW3" s="458"/>
    </row>
    <row r="4" spans="1:49" ht="20.100000000000001" customHeight="1">
      <c r="B4" s="354"/>
      <c r="C4" s="393"/>
      <c r="D4" s="388" t="s">
        <v>618</v>
      </c>
      <c r="E4" s="455"/>
      <c r="F4" s="451" t="s">
        <v>608</v>
      </c>
      <c r="G4" s="451" t="s">
        <v>617</v>
      </c>
      <c r="H4" s="451" t="s">
        <v>604</v>
      </c>
      <c r="I4" s="451" t="s">
        <v>616</v>
      </c>
      <c r="J4" s="451" t="s">
        <v>615</v>
      </c>
      <c r="K4" s="451" t="s">
        <v>614</v>
      </c>
      <c r="L4" s="449" t="s">
        <v>613</v>
      </c>
      <c r="M4" s="448"/>
      <c r="N4" s="451" t="s">
        <v>612</v>
      </c>
      <c r="O4" s="449" t="s">
        <v>611</v>
      </c>
      <c r="P4" s="451" t="s">
        <v>610</v>
      </c>
      <c r="Q4" s="454"/>
      <c r="R4" s="454"/>
      <c r="S4" s="451" t="s">
        <v>609</v>
      </c>
      <c r="T4" s="454"/>
      <c r="U4" s="451" t="s">
        <v>608</v>
      </c>
      <c r="V4" s="451" t="s">
        <v>607</v>
      </c>
      <c r="W4" s="451" t="s">
        <v>606</v>
      </c>
      <c r="X4" s="451" t="s">
        <v>605</v>
      </c>
      <c r="Y4" s="453"/>
      <c r="Z4" s="453"/>
      <c r="AA4" s="449" t="s">
        <v>604</v>
      </c>
      <c r="AB4" s="449" t="s">
        <v>603</v>
      </c>
      <c r="AC4" s="449" t="s">
        <v>602</v>
      </c>
      <c r="AD4" s="451" t="s">
        <v>601</v>
      </c>
      <c r="AE4" s="451" t="s">
        <v>600</v>
      </c>
      <c r="AF4" s="449" t="s">
        <v>599</v>
      </c>
      <c r="AG4" s="451" t="s">
        <v>598</v>
      </c>
      <c r="AH4" s="448"/>
      <c r="AI4" s="451" t="s">
        <v>597</v>
      </c>
      <c r="AJ4" s="451" t="s">
        <v>596</v>
      </c>
      <c r="AK4" s="451" t="s">
        <v>595</v>
      </c>
      <c r="AL4" s="448"/>
      <c r="AM4" s="448"/>
      <c r="AN4" s="451" t="s">
        <v>594</v>
      </c>
      <c r="AO4" s="449" t="s">
        <v>593</v>
      </c>
      <c r="AP4" s="448"/>
      <c r="AQ4" s="449" t="s">
        <v>592</v>
      </c>
      <c r="AR4" s="450" t="s">
        <v>591</v>
      </c>
      <c r="AS4" s="448"/>
      <c r="AT4" s="449" t="s">
        <v>591</v>
      </c>
      <c r="AU4" s="448"/>
      <c r="AV4" s="448"/>
      <c r="AW4" s="447"/>
    </row>
    <row r="5" spans="1:49" ht="20.100000000000001" customHeight="1">
      <c r="B5" s="373" t="s">
        <v>540</v>
      </c>
      <c r="C5" s="372"/>
      <c r="D5" s="388" t="s">
        <v>590</v>
      </c>
      <c r="E5" s="457" t="s">
        <v>573</v>
      </c>
      <c r="F5" s="454"/>
      <c r="G5" s="454"/>
      <c r="H5" s="451" t="s">
        <v>570</v>
      </c>
      <c r="I5" s="454"/>
      <c r="J5" s="454"/>
      <c r="K5" s="451" t="s">
        <v>570</v>
      </c>
      <c r="L5" s="454"/>
      <c r="M5" s="451" t="s">
        <v>589</v>
      </c>
      <c r="O5" s="454"/>
      <c r="P5" s="454"/>
      <c r="Q5" s="451" t="s">
        <v>588</v>
      </c>
      <c r="R5" s="451" t="s">
        <v>587</v>
      </c>
      <c r="S5" s="448"/>
      <c r="T5" s="449" t="s">
        <v>560</v>
      </c>
      <c r="U5" s="448"/>
      <c r="V5" s="454"/>
      <c r="W5" s="454"/>
      <c r="X5" s="451" t="s">
        <v>586</v>
      </c>
      <c r="Y5" s="445"/>
      <c r="Z5" s="445"/>
      <c r="AA5" s="451" t="s">
        <v>585</v>
      </c>
      <c r="AB5" s="454"/>
      <c r="AC5" s="454"/>
      <c r="AD5" s="454"/>
      <c r="AE5" s="448"/>
      <c r="AF5" s="454"/>
      <c r="AG5" s="454"/>
      <c r="AH5" s="451" t="s">
        <v>584</v>
      </c>
      <c r="AI5" s="451" t="s">
        <v>583</v>
      </c>
      <c r="AJ5" s="448"/>
      <c r="AK5" s="454"/>
      <c r="AL5" s="451" t="s">
        <v>582</v>
      </c>
      <c r="AM5" s="451" t="s">
        <v>581</v>
      </c>
      <c r="AN5" s="451" t="s">
        <v>580</v>
      </c>
      <c r="AO5" s="451"/>
      <c r="AP5" s="451" t="s">
        <v>579</v>
      </c>
      <c r="AQ5" s="454"/>
      <c r="AR5" s="388"/>
      <c r="AS5" s="451" t="s">
        <v>578</v>
      </c>
      <c r="AT5" s="454"/>
      <c r="AU5" s="451" t="s">
        <v>577</v>
      </c>
      <c r="AV5" s="451" t="s">
        <v>576</v>
      </c>
      <c r="AW5" s="456" t="s">
        <v>575</v>
      </c>
    </row>
    <row r="6" spans="1:49" ht="20.100000000000001" customHeight="1">
      <c r="B6" s="354"/>
      <c r="C6" s="393"/>
      <c r="D6" s="388" t="s">
        <v>574</v>
      </c>
      <c r="E6" s="455"/>
      <c r="F6" s="454" t="s">
        <v>573</v>
      </c>
      <c r="G6" s="451" t="s">
        <v>570</v>
      </c>
      <c r="H6" s="452" t="s">
        <v>572</v>
      </c>
      <c r="I6" s="451" t="s">
        <v>570</v>
      </c>
      <c r="J6" s="451" t="s">
        <v>570</v>
      </c>
      <c r="K6" s="452" t="s">
        <v>571</v>
      </c>
      <c r="L6" s="449" t="s">
        <v>570</v>
      </c>
      <c r="M6" s="448"/>
      <c r="N6" s="451" t="s">
        <v>569</v>
      </c>
      <c r="O6" s="449" t="s">
        <v>568</v>
      </c>
      <c r="P6" s="451" t="s">
        <v>567</v>
      </c>
      <c r="Q6" s="454"/>
      <c r="R6" s="454"/>
      <c r="S6" s="451" t="s">
        <v>566</v>
      </c>
      <c r="T6" s="454"/>
      <c r="U6" s="451" t="s">
        <v>565</v>
      </c>
      <c r="V6" s="451" t="s">
        <v>564</v>
      </c>
      <c r="W6" s="451" t="s">
        <v>560</v>
      </c>
      <c r="X6" s="451" t="s">
        <v>560</v>
      </c>
      <c r="Y6" s="453"/>
      <c r="Z6" s="453"/>
      <c r="AA6" s="452" t="s">
        <v>563</v>
      </c>
      <c r="AB6" s="449" t="s">
        <v>562</v>
      </c>
      <c r="AC6" s="449" t="s">
        <v>560</v>
      </c>
      <c r="AD6" s="451" t="s">
        <v>560</v>
      </c>
      <c r="AE6" s="451" t="s">
        <v>560</v>
      </c>
      <c r="AF6" s="449" t="s">
        <v>560</v>
      </c>
      <c r="AG6" s="451" t="s">
        <v>560</v>
      </c>
      <c r="AH6" s="448"/>
      <c r="AI6" s="451" t="s">
        <v>561</v>
      </c>
      <c r="AJ6" s="451" t="s">
        <v>560</v>
      </c>
      <c r="AK6" s="451" t="s">
        <v>559</v>
      </c>
      <c r="AL6" s="448"/>
      <c r="AM6" s="448"/>
      <c r="AN6" s="451" t="s">
        <v>558</v>
      </c>
      <c r="AO6" s="449" t="s">
        <v>557</v>
      </c>
      <c r="AP6" s="448"/>
      <c r="AQ6" s="449" t="s">
        <v>556</v>
      </c>
      <c r="AR6" s="450" t="s">
        <v>555</v>
      </c>
      <c r="AS6" s="448"/>
      <c r="AT6" s="449" t="s">
        <v>554</v>
      </c>
      <c r="AU6" s="448"/>
      <c r="AV6" s="448"/>
      <c r="AW6" s="447"/>
    </row>
    <row r="7" spans="1:49" ht="20.100000000000001" customHeight="1">
      <c r="B7" s="387"/>
      <c r="C7" s="386"/>
      <c r="D7" s="444"/>
      <c r="E7" s="446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3"/>
      <c r="Y7" s="445"/>
      <c r="Z7" s="445"/>
      <c r="AA7" s="443"/>
      <c r="AB7" s="443"/>
      <c r="AC7" s="443"/>
      <c r="AD7" s="443"/>
      <c r="AE7" s="443"/>
      <c r="AF7" s="443"/>
      <c r="AG7" s="443"/>
      <c r="AH7" s="443"/>
      <c r="AI7" s="443"/>
      <c r="AJ7" s="443"/>
      <c r="AK7" s="443"/>
      <c r="AL7" s="443"/>
      <c r="AM7" s="443"/>
      <c r="AN7" s="443"/>
      <c r="AO7" s="443"/>
      <c r="AP7" s="443"/>
      <c r="AQ7" s="443"/>
      <c r="AR7" s="444"/>
      <c r="AS7" s="443"/>
      <c r="AT7" s="443"/>
      <c r="AU7" s="443"/>
      <c r="AV7" s="443"/>
      <c r="AW7" s="442"/>
    </row>
    <row r="8" spans="1:49" s="34" customFormat="1" ht="20.45" customHeight="1">
      <c r="B8" s="441" t="s">
        <v>517</v>
      </c>
      <c r="C8" s="243"/>
      <c r="D8" s="436">
        <v>296845</v>
      </c>
      <c r="E8" s="440">
        <v>89234</v>
      </c>
      <c r="F8" s="439">
        <v>13499</v>
      </c>
      <c r="G8" s="439">
        <v>23319</v>
      </c>
      <c r="H8" s="439">
        <v>30738</v>
      </c>
      <c r="I8" s="439">
        <v>5847</v>
      </c>
      <c r="J8" s="439">
        <v>7493</v>
      </c>
      <c r="K8" s="439">
        <v>7970</v>
      </c>
      <c r="L8" s="439">
        <v>3227</v>
      </c>
      <c r="M8" s="439">
        <v>14644</v>
      </c>
      <c r="N8" s="439">
        <v>7289</v>
      </c>
      <c r="O8" s="439">
        <v>6587</v>
      </c>
      <c r="P8" s="439">
        <v>1008</v>
      </c>
      <c r="Q8" s="439">
        <v>29878</v>
      </c>
      <c r="R8" s="439">
        <v>16780</v>
      </c>
      <c r="S8" s="439">
        <v>6079</v>
      </c>
      <c r="T8" s="439">
        <v>27738</v>
      </c>
      <c r="U8" s="439">
        <v>2224</v>
      </c>
      <c r="V8" s="439">
        <v>3466</v>
      </c>
      <c r="W8" s="439">
        <v>2973</v>
      </c>
      <c r="X8" s="439">
        <v>977</v>
      </c>
      <c r="Y8" s="438"/>
      <c r="Z8" s="437"/>
      <c r="AA8" s="436">
        <v>8253</v>
      </c>
      <c r="AB8" s="436">
        <v>8490</v>
      </c>
      <c r="AC8" s="436">
        <v>4501</v>
      </c>
      <c r="AD8" s="436">
        <v>7819</v>
      </c>
      <c r="AE8" s="436">
        <v>25256</v>
      </c>
      <c r="AF8" s="436">
        <v>3512</v>
      </c>
      <c r="AG8" s="436">
        <v>1039</v>
      </c>
      <c r="AH8" s="436">
        <v>13147</v>
      </c>
      <c r="AI8" s="436">
        <v>9446</v>
      </c>
      <c r="AJ8" s="436">
        <v>1212</v>
      </c>
      <c r="AK8" s="436">
        <v>10785</v>
      </c>
      <c r="AL8" s="436">
        <v>805</v>
      </c>
      <c r="AM8" s="436">
        <v>2569</v>
      </c>
      <c r="AN8" s="436">
        <v>17119</v>
      </c>
      <c r="AO8" s="436">
        <v>9503</v>
      </c>
      <c r="AP8" s="436">
        <v>10819</v>
      </c>
      <c r="AQ8" s="436">
        <v>1867</v>
      </c>
      <c r="AR8" s="436">
        <v>764</v>
      </c>
      <c r="AS8" s="436">
        <v>3801</v>
      </c>
      <c r="AT8" s="436">
        <v>15340</v>
      </c>
      <c r="AU8" s="436">
        <v>179</v>
      </c>
      <c r="AV8" s="436">
        <v>6151</v>
      </c>
      <c r="AW8" s="435">
        <v>425</v>
      </c>
    </row>
    <row r="9" spans="1:49" ht="20.45" customHeight="1">
      <c r="B9" s="422"/>
      <c r="C9" s="421"/>
      <c r="D9" s="416"/>
      <c r="E9" s="415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0"/>
      <c r="Z9" s="410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4"/>
      <c r="AP9" s="414"/>
      <c r="AQ9" s="414"/>
      <c r="AR9" s="416"/>
      <c r="AS9" s="420"/>
      <c r="AT9" s="420"/>
      <c r="AU9" s="420"/>
      <c r="AV9" s="420"/>
      <c r="AW9" s="419"/>
    </row>
    <row r="10" spans="1:49" ht="20.45" customHeight="1">
      <c r="B10" s="422"/>
      <c r="C10" s="421"/>
      <c r="D10" s="416"/>
      <c r="E10" s="415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0"/>
      <c r="Z10" s="410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AO10" s="414"/>
      <c r="AP10" s="414"/>
      <c r="AQ10" s="414"/>
      <c r="AR10" s="416"/>
      <c r="AS10" s="420"/>
      <c r="AT10" s="420"/>
      <c r="AU10" s="420"/>
      <c r="AV10" s="420"/>
      <c r="AW10" s="419"/>
    </row>
    <row r="11" spans="1:49" ht="20.45" customHeight="1">
      <c r="B11" s="434" t="s">
        <v>516</v>
      </c>
      <c r="C11" s="433"/>
      <c r="D11" s="416">
        <f>SUM(D14:D18)</f>
        <v>5538</v>
      </c>
      <c r="E11" s="415">
        <f>SUM(E14:E18)</f>
        <v>1694</v>
      </c>
      <c r="F11" s="416">
        <f>SUM(F14:F18)</f>
        <v>283</v>
      </c>
      <c r="G11" s="416">
        <f>SUM(G14:G18)</f>
        <v>368</v>
      </c>
      <c r="H11" s="416">
        <f>SUM(H14:H18)</f>
        <v>537</v>
      </c>
      <c r="I11" s="416">
        <f>SUM(I14:I18)</f>
        <v>105</v>
      </c>
      <c r="J11" s="416">
        <f>SUM(J14:J18)</f>
        <v>110</v>
      </c>
      <c r="K11" s="416">
        <f>SUM(K14:K18)</f>
        <v>165</v>
      </c>
      <c r="L11" s="416">
        <f>SUM(L14:L18)</f>
        <v>71</v>
      </c>
      <c r="M11" s="416">
        <f>SUM(M14:M18)</f>
        <v>205</v>
      </c>
      <c r="N11" s="416">
        <f>SUM(N14:N18)</f>
        <v>137</v>
      </c>
      <c r="O11" s="416">
        <f>SUM(O14:O18)</f>
        <v>145</v>
      </c>
      <c r="P11" s="416">
        <f>SUM(P14:P18)</f>
        <v>16</v>
      </c>
      <c r="Q11" s="416">
        <f>SUM(Q14:Q18)</f>
        <v>615</v>
      </c>
      <c r="R11" s="416">
        <f>SUM(R14:R18)</f>
        <v>311</v>
      </c>
      <c r="S11" s="416">
        <f>SUM(S14:S18)</f>
        <v>113</v>
      </c>
      <c r="T11" s="416">
        <f>SUM(T14:T18)</f>
        <v>521</v>
      </c>
      <c r="U11" s="416">
        <f>SUM(U14:U18)</f>
        <v>49</v>
      </c>
      <c r="V11" s="416">
        <f>SUM(V14:V18)</f>
        <v>77</v>
      </c>
      <c r="W11" s="416">
        <f>SUM(W14:W18)</f>
        <v>53</v>
      </c>
      <c r="X11" s="416">
        <f>SUM(X14:X18)</f>
        <v>19</v>
      </c>
      <c r="Y11" s="416"/>
      <c r="Z11" s="410"/>
      <c r="AA11" s="416">
        <f>SUM(AA14:AA18)</f>
        <v>137</v>
      </c>
      <c r="AB11" s="416">
        <f>SUM(AB14:AB18)</f>
        <v>140</v>
      </c>
      <c r="AC11" s="416">
        <f>SUM(AC14:AC18)</f>
        <v>72</v>
      </c>
      <c r="AD11" s="416">
        <f>SUM(AD14:AD18)</f>
        <v>152</v>
      </c>
      <c r="AE11" s="416">
        <f>SUM(AE14:AE18)</f>
        <v>447</v>
      </c>
      <c r="AF11" s="416">
        <f>SUM(AF14:AF18)</f>
        <v>66</v>
      </c>
      <c r="AG11" s="416">
        <f>SUM(AG14:AG18)</f>
        <v>18</v>
      </c>
      <c r="AH11" s="416">
        <f>SUM(AH14:AH18)</f>
        <v>221</v>
      </c>
      <c r="AI11" s="416">
        <f>SUM(AI14:AI18)</f>
        <v>169</v>
      </c>
      <c r="AJ11" s="416">
        <f>SUM(AJ14:AJ18)</f>
        <v>18</v>
      </c>
      <c r="AK11" s="416">
        <f>SUM(AK14:AK18)</f>
        <v>186</v>
      </c>
      <c r="AL11" s="416">
        <f>SUM(AL14:AL18)</f>
        <v>9</v>
      </c>
      <c r="AM11" s="416">
        <f>SUM(AM14:AM18)</f>
        <v>24</v>
      </c>
      <c r="AN11" s="416">
        <f>SUM(AN14:AN18)</f>
        <v>389</v>
      </c>
      <c r="AO11" s="416">
        <f>SUM(AO14:AO18)</f>
        <v>283</v>
      </c>
      <c r="AP11" s="416">
        <f>SUM(AP14:AP18)</f>
        <v>219</v>
      </c>
      <c r="AQ11" s="416">
        <f>SUM(AQ14:AQ18)</f>
        <v>34</v>
      </c>
      <c r="AR11" s="416">
        <f>SUM(AR14:AR18)</f>
        <v>17</v>
      </c>
      <c r="AS11" s="416">
        <f>SUM(AS14:AS18)</f>
        <v>73</v>
      </c>
      <c r="AT11" s="416">
        <f>SUM(AT14:AT18)</f>
        <v>308</v>
      </c>
      <c r="AU11" s="416">
        <f>SUM(AU14:AU18)</f>
        <v>2</v>
      </c>
      <c r="AV11" s="416">
        <f>SUM(AV14:AV18)</f>
        <v>112</v>
      </c>
      <c r="AW11" s="413">
        <f>SUM(AW14:AW18)</f>
        <v>10</v>
      </c>
    </row>
    <row r="12" spans="1:49" ht="20.45" customHeight="1">
      <c r="B12" s="422"/>
      <c r="C12" s="421"/>
      <c r="D12" s="416"/>
      <c r="E12" s="415"/>
      <c r="F12" s="416"/>
      <c r="G12" s="416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  <c r="T12" s="416"/>
      <c r="U12" s="416"/>
      <c r="V12" s="416"/>
      <c r="W12" s="416"/>
      <c r="X12" s="416"/>
      <c r="Y12" s="416"/>
      <c r="Z12" s="410"/>
      <c r="AA12" s="416"/>
      <c r="AB12" s="416"/>
      <c r="AC12" s="416"/>
      <c r="AD12" s="416"/>
      <c r="AE12" s="416"/>
      <c r="AF12" s="416"/>
      <c r="AG12" s="416"/>
      <c r="AH12" s="416"/>
      <c r="AI12" s="416"/>
      <c r="AJ12" s="416"/>
      <c r="AK12" s="416"/>
      <c r="AL12" s="416"/>
      <c r="AM12" s="416"/>
      <c r="AN12" s="416"/>
      <c r="AO12" s="416"/>
      <c r="AP12" s="416"/>
      <c r="AQ12" s="416"/>
      <c r="AR12" s="416"/>
      <c r="AS12" s="416"/>
      <c r="AT12" s="416"/>
      <c r="AU12" s="416"/>
      <c r="AV12" s="416"/>
      <c r="AW12" s="413"/>
    </row>
    <row r="13" spans="1:49" ht="20.45" customHeight="1">
      <c r="B13" s="422"/>
      <c r="C13" s="421"/>
      <c r="D13" s="416"/>
      <c r="E13" s="415"/>
      <c r="F13" s="416"/>
      <c r="G13" s="416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6"/>
      <c r="Z13" s="410"/>
      <c r="AA13" s="416"/>
      <c r="AB13" s="416"/>
      <c r="AC13" s="416"/>
      <c r="AD13" s="416"/>
      <c r="AE13" s="416"/>
      <c r="AF13" s="416"/>
      <c r="AG13" s="416"/>
      <c r="AH13" s="416"/>
      <c r="AI13" s="416"/>
      <c r="AJ13" s="416"/>
      <c r="AK13" s="416"/>
      <c r="AL13" s="416"/>
      <c r="AM13" s="416"/>
      <c r="AN13" s="416"/>
      <c r="AO13" s="416"/>
      <c r="AP13" s="416"/>
      <c r="AQ13" s="416"/>
      <c r="AR13" s="416"/>
      <c r="AS13" s="416"/>
      <c r="AT13" s="416"/>
      <c r="AU13" s="416"/>
      <c r="AV13" s="416"/>
      <c r="AW13" s="413"/>
    </row>
    <row r="14" spans="1:49" ht="20.45" customHeight="1">
      <c r="B14" s="432" t="s">
        <v>515</v>
      </c>
      <c r="C14" s="431"/>
      <c r="D14" s="416">
        <f>SUM(D20,D22)</f>
        <v>3062</v>
      </c>
      <c r="E14" s="415">
        <f>SUM(E20,E22)</f>
        <v>896</v>
      </c>
      <c r="F14" s="414">
        <f>SUM(F20,F22)</f>
        <v>145</v>
      </c>
      <c r="G14" s="414">
        <f>SUM(G20,G22)</f>
        <v>189</v>
      </c>
      <c r="H14" s="414">
        <f>SUM(H20,H22)</f>
        <v>298</v>
      </c>
      <c r="I14" s="414">
        <f>SUM(I20,I22)</f>
        <v>59</v>
      </c>
      <c r="J14" s="414">
        <f>SUM(J20,J22)</f>
        <v>48</v>
      </c>
      <c r="K14" s="414">
        <f>SUM(K20,K22)</f>
        <v>92</v>
      </c>
      <c r="L14" s="414">
        <f>SUM(L20,L22)</f>
        <v>37</v>
      </c>
      <c r="M14" s="414">
        <f>SUM(M20,M22)</f>
        <v>126</v>
      </c>
      <c r="N14" s="414">
        <f>SUM(N20,N22)</f>
        <v>76</v>
      </c>
      <c r="O14" s="414">
        <f>SUM(O20,O22)</f>
        <v>67</v>
      </c>
      <c r="P14" s="414">
        <f>SUM(P20,P22)</f>
        <v>5</v>
      </c>
      <c r="Q14" s="414">
        <f>SUM(Q20,Q22)</f>
        <v>335</v>
      </c>
      <c r="R14" s="414">
        <f>SUM(R20,R22)</f>
        <v>197</v>
      </c>
      <c r="S14" s="414">
        <f>SUM(S20,S22)</f>
        <v>70</v>
      </c>
      <c r="T14" s="414">
        <f>SUM(T20,T22)</f>
        <v>303</v>
      </c>
      <c r="U14" s="414">
        <f>SUM(U20,U22)</f>
        <v>29</v>
      </c>
      <c r="V14" s="414">
        <f>SUM(V20,V22)</f>
        <v>47</v>
      </c>
      <c r="W14" s="414">
        <f>SUM(W20,W22)</f>
        <v>34</v>
      </c>
      <c r="X14" s="414">
        <f>SUM(X20,X22)</f>
        <v>10</v>
      </c>
      <c r="Y14" s="410"/>
      <c r="Z14" s="410"/>
      <c r="AA14" s="414">
        <f>SUM(AA20,AA22)</f>
        <v>71</v>
      </c>
      <c r="AB14" s="414">
        <f>SUM(AB20,AB22)</f>
        <v>71</v>
      </c>
      <c r="AC14" s="414">
        <f>SUM(AC20,AC22)</f>
        <v>36</v>
      </c>
      <c r="AD14" s="414">
        <f>SUM(AD20,AD22)</f>
        <v>87</v>
      </c>
      <c r="AE14" s="414">
        <f>SUM(AE20,AE22)</f>
        <v>236</v>
      </c>
      <c r="AF14" s="414">
        <f>SUM(AF20,AF22)</f>
        <v>37</v>
      </c>
      <c r="AG14" s="414">
        <f>SUM(AG20,AG22)</f>
        <v>10</v>
      </c>
      <c r="AH14" s="414">
        <f>SUM(AH20,AH22)</f>
        <v>118</v>
      </c>
      <c r="AI14" s="414">
        <f>SUM(AI20,AI22)</f>
        <v>95</v>
      </c>
      <c r="AJ14" s="414">
        <f>SUM(AJ20,AJ22)</f>
        <v>10</v>
      </c>
      <c r="AK14" s="414">
        <f>SUM(AK20,AK22)</f>
        <v>104</v>
      </c>
      <c r="AL14" s="414">
        <f>SUM(AL20,AL22)</f>
        <v>7</v>
      </c>
      <c r="AM14" s="414">
        <f>SUM(AM20,AM22)</f>
        <v>15</v>
      </c>
      <c r="AN14" s="414">
        <f>SUM(AN20,AN22)</f>
        <v>191</v>
      </c>
      <c r="AO14" s="414">
        <f>SUM(AO20,AO22)</f>
        <v>164</v>
      </c>
      <c r="AP14" s="414">
        <f>SUM(AP20,AP22)</f>
        <v>139</v>
      </c>
      <c r="AQ14" s="414">
        <f>SUM(AQ20,AQ22)</f>
        <v>21</v>
      </c>
      <c r="AR14" s="414">
        <f>SUM(AR20,AR22)</f>
        <v>11</v>
      </c>
      <c r="AS14" s="414">
        <f>SUM(AS20,AS22)</f>
        <v>34</v>
      </c>
      <c r="AT14" s="414">
        <f>SUM(AT20,AT22)</f>
        <v>157</v>
      </c>
      <c r="AU14" s="414">
        <f>SUM(AU20,AU22)</f>
        <v>1</v>
      </c>
      <c r="AV14" s="414">
        <f>SUM(AV20,AV22)</f>
        <v>44</v>
      </c>
      <c r="AW14" s="413">
        <f>SUM(AW20,AW22)</f>
        <v>6</v>
      </c>
    </row>
    <row r="15" spans="1:49" ht="20.45" customHeight="1">
      <c r="B15" s="432" t="s">
        <v>514</v>
      </c>
      <c r="C15" s="431"/>
      <c r="D15" s="416">
        <f>SUM(D21,D23)</f>
        <v>1940</v>
      </c>
      <c r="E15" s="415">
        <f>SUM(E21,E23)</f>
        <v>532</v>
      </c>
      <c r="F15" s="414">
        <f>SUM(F21,F23)</f>
        <v>113</v>
      </c>
      <c r="G15" s="414">
        <f>SUM(G21,G23)</f>
        <v>139</v>
      </c>
      <c r="H15" s="414">
        <f>SUM(H21,H23)</f>
        <v>187</v>
      </c>
      <c r="I15" s="414">
        <f>SUM(I21,I23)</f>
        <v>29</v>
      </c>
      <c r="J15" s="414">
        <f>SUM(J21,J23)</f>
        <v>58</v>
      </c>
      <c r="K15" s="414">
        <f>SUM(K21,K23)</f>
        <v>54</v>
      </c>
      <c r="L15" s="414">
        <f>SUM(L21,L23)</f>
        <v>32</v>
      </c>
      <c r="M15" s="414">
        <f>SUM(M21,M23)</f>
        <v>62</v>
      </c>
      <c r="N15" s="414">
        <f>SUM(N21,N23)</f>
        <v>55</v>
      </c>
      <c r="O15" s="414">
        <f>SUM(O21,O23)</f>
        <v>65</v>
      </c>
      <c r="P15" s="414">
        <f>SUM(P21,P23)</f>
        <v>2</v>
      </c>
      <c r="Q15" s="414">
        <f>SUM(Q21,Q23)</f>
        <v>208</v>
      </c>
      <c r="R15" s="414">
        <f>SUM(R21,R23)</f>
        <v>79</v>
      </c>
      <c r="S15" s="414">
        <f>SUM(S21,S23)</f>
        <v>39</v>
      </c>
      <c r="T15" s="414">
        <f>SUM(T21,T23)</f>
        <v>149</v>
      </c>
      <c r="U15" s="414">
        <f>SUM(U21,U23)</f>
        <v>18</v>
      </c>
      <c r="V15" s="414">
        <f>SUM(V21,V23)</f>
        <v>26</v>
      </c>
      <c r="W15" s="414">
        <f>SUM(W21,W23)</f>
        <v>17</v>
      </c>
      <c r="X15" s="414">
        <f>SUM(X21,X23)</f>
        <v>5</v>
      </c>
      <c r="Y15" s="410"/>
      <c r="Z15" s="410"/>
      <c r="AA15" s="414">
        <f>SUM(AA21,AA23)</f>
        <v>55</v>
      </c>
      <c r="AB15" s="414">
        <f>SUM(AB21,AB23)</f>
        <v>60</v>
      </c>
      <c r="AC15" s="414">
        <f>SUM(AC21,AC23)</f>
        <v>28</v>
      </c>
      <c r="AD15" s="414">
        <f>SUM(AD21,AD23)</f>
        <v>47</v>
      </c>
      <c r="AE15" s="414">
        <f>SUM(AE21,AE23)</f>
        <v>157</v>
      </c>
      <c r="AF15" s="414">
        <f>SUM(AF21,AF23)</f>
        <v>25</v>
      </c>
      <c r="AG15" s="414">
        <f>SUM(AG21,AG23)</f>
        <v>7</v>
      </c>
      <c r="AH15" s="414">
        <f>SUM(AH21,AH23)</f>
        <v>88</v>
      </c>
      <c r="AI15" s="414">
        <f>SUM(AI21,AI23)</f>
        <v>62</v>
      </c>
      <c r="AJ15" s="414">
        <f>SUM(AJ21,AJ23)</f>
        <v>7</v>
      </c>
      <c r="AK15" s="414">
        <f>SUM(AK21,AK23)</f>
        <v>63</v>
      </c>
      <c r="AL15" s="414">
        <f>SUM(AL21,AL23)</f>
        <v>2</v>
      </c>
      <c r="AM15" s="414">
        <f>SUM(AM21,AM23)</f>
        <v>8</v>
      </c>
      <c r="AN15" s="414">
        <f>SUM(AN21,AN23)</f>
        <v>153</v>
      </c>
      <c r="AO15" s="414">
        <f>SUM(AO21,AO23)</f>
        <v>109</v>
      </c>
      <c r="AP15" s="414">
        <f>SUM(AP21,AP23)</f>
        <v>57</v>
      </c>
      <c r="AQ15" s="414">
        <f>SUM(AQ21,AQ23)</f>
        <v>12</v>
      </c>
      <c r="AR15" s="414">
        <f>SUM(AR21,AR23)</f>
        <v>6</v>
      </c>
      <c r="AS15" s="414">
        <f>SUM(AS21,AS23)</f>
        <v>31</v>
      </c>
      <c r="AT15" s="414">
        <f>SUM(AT21,AT23)</f>
        <v>129</v>
      </c>
      <c r="AU15" s="414">
        <f>SUM(AU21,AU23)</f>
        <v>0</v>
      </c>
      <c r="AV15" s="414">
        <f>SUM(AV21,AV23)</f>
        <v>63</v>
      </c>
      <c r="AW15" s="413">
        <f>SUM(AW21,AW23)</f>
        <v>3</v>
      </c>
    </row>
    <row r="16" spans="1:49" ht="20.45" customHeight="1">
      <c r="B16" s="432" t="s">
        <v>513</v>
      </c>
      <c r="C16" s="431"/>
      <c r="D16" s="416">
        <f>SUM(D24)</f>
        <v>88</v>
      </c>
      <c r="E16" s="415">
        <f>SUM(E24)</f>
        <v>48</v>
      </c>
      <c r="F16" s="414">
        <f>SUM(F24)</f>
        <v>0</v>
      </c>
      <c r="G16" s="414">
        <f>SUM(G24)</f>
        <v>3</v>
      </c>
      <c r="H16" s="414">
        <f>SUM(H24)</f>
        <v>4</v>
      </c>
      <c r="I16" s="414">
        <f>SUM(I24)</f>
        <v>1</v>
      </c>
      <c r="J16" s="414">
        <f>SUM(J24)</f>
        <v>1</v>
      </c>
      <c r="K16" s="414">
        <f>SUM(K24)</f>
        <v>0</v>
      </c>
      <c r="L16" s="414">
        <f>SUM(L24)</f>
        <v>0</v>
      </c>
      <c r="M16" s="414">
        <f>SUM(M24)</f>
        <v>2</v>
      </c>
      <c r="N16" s="414">
        <f>SUM(N24)</f>
        <v>0</v>
      </c>
      <c r="O16" s="414">
        <f>SUM(O24)</f>
        <v>5</v>
      </c>
      <c r="P16" s="414">
        <f>SUM(P24)</f>
        <v>0</v>
      </c>
      <c r="Q16" s="414">
        <f>SUM(Q24)</f>
        <v>13</v>
      </c>
      <c r="R16" s="414">
        <f>SUM(R24)</f>
        <v>9</v>
      </c>
      <c r="S16" s="414">
        <f>SUM(S24)</f>
        <v>0</v>
      </c>
      <c r="T16" s="414">
        <f>SUM(T24)</f>
        <v>12</v>
      </c>
      <c r="U16" s="414">
        <f>SUM(U24)</f>
        <v>0</v>
      </c>
      <c r="V16" s="414">
        <f>SUM(V24)</f>
        <v>0</v>
      </c>
      <c r="W16" s="414">
        <f>SUM(W24)</f>
        <v>0</v>
      </c>
      <c r="X16" s="414">
        <f>SUM(X24)</f>
        <v>0</v>
      </c>
      <c r="Y16" s="410"/>
      <c r="Z16" s="410"/>
      <c r="AA16" s="414">
        <f>SUM(AA24)</f>
        <v>2</v>
      </c>
      <c r="AB16" s="414">
        <f>SUM(AB24)</f>
        <v>0</v>
      </c>
      <c r="AC16" s="414">
        <f>SUM(AC24)</f>
        <v>0</v>
      </c>
      <c r="AD16" s="414">
        <f>SUM(AD24)</f>
        <v>5</v>
      </c>
      <c r="AE16" s="414">
        <f>SUM(AE24)</f>
        <v>11</v>
      </c>
      <c r="AF16" s="414">
        <f>SUM(AF24)</f>
        <v>0</v>
      </c>
      <c r="AG16" s="414">
        <f>SUM(AG24)</f>
        <v>0</v>
      </c>
      <c r="AH16" s="414">
        <f>SUM(AH24)</f>
        <v>4</v>
      </c>
      <c r="AI16" s="414">
        <f>SUM(AI24)</f>
        <v>2</v>
      </c>
      <c r="AJ16" s="414">
        <f>SUM(AJ24)</f>
        <v>0</v>
      </c>
      <c r="AK16" s="414">
        <f>SUM(AK24)</f>
        <v>3</v>
      </c>
      <c r="AL16" s="414">
        <f>SUM(AL24)</f>
        <v>0</v>
      </c>
      <c r="AM16" s="414">
        <f>SUM(AM24)</f>
        <v>1</v>
      </c>
      <c r="AN16" s="414">
        <f>SUM(AN24)</f>
        <v>9</v>
      </c>
      <c r="AO16" s="414">
        <f>SUM(AO24)</f>
        <v>2</v>
      </c>
      <c r="AP16" s="414">
        <f>SUM(AP24)</f>
        <v>4</v>
      </c>
      <c r="AQ16" s="414">
        <f>SUM(AQ24)</f>
        <v>0</v>
      </c>
      <c r="AR16" s="414">
        <f>SUM(AR24)</f>
        <v>0</v>
      </c>
      <c r="AS16" s="414">
        <f>SUM(AS24)</f>
        <v>0</v>
      </c>
      <c r="AT16" s="414">
        <f>SUM(AT24)</f>
        <v>0</v>
      </c>
      <c r="AU16" s="414">
        <f>SUM(AU24)</f>
        <v>0</v>
      </c>
      <c r="AV16" s="414">
        <f>SUM(AV24)</f>
        <v>1</v>
      </c>
      <c r="AW16" s="413">
        <f>SUM(AW24)</f>
        <v>0</v>
      </c>
    </row>
    <row r="17" spans="2:49" ht="20.45" customHeight="1">
      <c r="B17" s="432" t="s">
        <v>512</v>
      </c>
      <c r="C17" s="431"/>
      <c r="D17" s="416">
        <f>SUM(D26)</f>
        <v>74</v>
      </c>
      <c r="E17" s="415">
        <f>SUM(E26)</f>
        <v>42</v>
      </c>
      <c r="F17" s="414">
        <f>SUM(F26)</f>
        <v>2</v>
      </c>
      <c r="G17" s="414">
        <f>SUM(G26)</f>
        <v>3</v>
      </c>
      <c r="H17" s="414">
        <f>SUM(H26)</f>
        <v>6</v>
      </c>
      <c r="I17" s="414">
        <f>SUM(I26)</f>
        <v>0</v>
      </c>
      <c r="J17" s="414">
        <f>SUM(J26)</f>
        <v>0</v>
      </c>
      <c r="K17" s="414">
        <f>SUM(K26)</f>
        <v>1</v>
      </c>
      <c r="L17" s="414">
        <f>SUM(L26)</f>
        <v>1</v>
      </c>
      <c r="M17" s="414">
        <f>SUM(M26)</f>
        <v>2</v>
      </c>
      <c r="N17" s="414">
        <f>SUM(N26)</f>
        <v>0</v>
      </c>
      <c r="O17" s="414">
        <f>SUM(O26)</f>
        <v>3</v>
      </c>
      <c r="P17" s="414">
        <f>SUM(P26)</f>
        <v>0</v>
      </c>
      <c r="Q17" s="414">
        <f>SUM(Q26)</f>
        <v>11</v>
      </c>
      <c r="R17" s="414">
        <f>SUM(R26)</f>
        <v>5</v>
      </c>
      <c r="S17" s="414">
        <f>SUM(S26)</f>
        <v>0</v>
      </c>
      <c r="T17" s="414">
        <f>SUM(T26)</f>
        <v>16</v>
      </c>
      <c r="U17" s="414">
        <f>SUM(U26)</f>
        <v>0</v>
      </c>
      <c r="V17" s="414">
        <f>SUM(V26)</f>
        <v>0</v>
      </c>
      <c r="W17" s="414">
        <f>SUM(W26)</f>
        <v>0</v>
      </c>
      <c r="X17" s="414">
        <f>SUM(X26)</f>
        <v>0</v>
      </c>
      <c r="Y17" s="410"/>
      <c r="Z17" s="410"/>
      <c r="AA17" s="414">
        <f>SUM(AA26)</f>
        <v>3</v>
      </c>
      <c r="AB17" s="414">
        <f>SUM(AB26)</f>
        <v>1</v>
      </c>
      <c r="AC17" s="414">
        <f>SUM(AC26)</f>
        <v>3</v>
      </c>
      <c r="AD17" s="414">
        <f>SUM(AD26)</f>
        <v>4</v>
      </c>
      <c r="AE17" s="414">
        <f>SUM(AE26)</f>
        <v>13</v>
      </c>
      <c r="AF17" s="414">
        <f>SUM(AF26)</f>
        <v>1</v>
      </c>
      <c r="AG17" s="414">
        <f>SUM(AG26)</f>
        <v>1</v>
      </c>
      <c r="AH17" s="414">
        <f>SUM(AH26)</f>
        <v>2</v>
      </c>
      <c r="AI17" s="414">
        <f>SUM(AI26)</f>
        <v>3</v>
      </c>
      <c r="AJ17" s="414">
        <f>SUM(AJ26)</f>
        <v>0</v>
      </c>
      <c r="AK17" s="414">
        <f>SUM(AK26)</f>
        <v>2</v>
      </c>
      <c r="AL17" s="414">
        <f>SUM(AL26)</f>
        <v>0</v>
      </c>
      <c r="AM17" s="414">
        <f>SUM(AM26)</f>
        <v>0</v>
      </c>
      <c r="AN17" s="414">
        <f>SUM(AN26)</f>
        <v>9</v>
      </c>
      <c r="AO17" s="414">
        <f>SUM(AO26)</f>
        <v>0</v>
      </c>
      <c r="AP17" s="414">
        <f>SUM(AP26)</f>
        <v>2</v>
      </c>
      <c r="AQ17" s="414">
        <f>SUM(AQ26)</f>
        <v>0</v>
      </c>
      <c r="AR17" s="414">
        <f>SUM(AR26)</f>
        <v>0</v>
      </c>
      <c r="AS17" s="414">
        <f>SUM(AS26)</f>
        <v>0</v>
      </c>
      <c r="AT17" s="414">
        <f>SUM(AT26)</f>
        <v>0</v>
      </c>
      <c r="AU17" s="414">
        <f>SUM(AU26)</f>
        <v>1</v>
      </c>
      <c r="AV17" s="414">
        <f>SUM(AV26)</f>
        <v>0</v>
      </c>
      <c r="AW17" s="413">
        <f>SUM(AW26)</f>
        <v>1</v>
      </c>
    </row>
    <row r="18" spans="2:49" ht="20.45" customHeight="1">
      <c r="B18" s="432" t="s">
        <v>511</v>
      </c>
      <c r="C18" s="431"/>
      <c r="D18" s="416">
        <f>SUM(D27)</f>
        <v>374</v>
      </c>
      <c r="E18" s="415">
        <f>SUM(E27)</f>
        <v>176</v>
      </c>
      <c r="F18" s="414">
        <f>SUM(F27)</f>
        <v>23</v>
      </c>
      <c r="G18" s="414">
        <f>SUM(G27)</f>
        <v>34</v>
      </c>
      <c r="H18" s="414">
        <f>SUM(H27)</f>
        <v>42</v>
      </c>
      <c r="I18" s="414">
        <f>SUM(I27)</f>
        <v>16</v>
      </c>
      <c r="J18" s="414">
        <f>SUM(J27)</f>
        <v>3</v>
      </c>
      <c r="K18" s="414">
        <f>SUM(K27)</f>
        <v>18</v>
      </c>
      <c r="L18" s="414">
        <f>SUM(L27)</f>
        <v>1</v>
      </c>
      <c r="M18" s="414">
        <f>SUM(M27)</f>
        <v>13</v>
      </c>
      <c r="N18" s="414">
        <f>SUM(N27)</f>
        <v>6</v>
      </c>
      <c r="O18" s="414">
        <f>SUM(O27)</f>
        <v>5</v>
      </c>
      <c r="P18" s="414">
        <f>SUM(P27)</f>
        <v>9</v>
      </c>
      <c r="Q18" s="414">
        <f>SUM(Q27)</f>
        <v>48</v>
      </c>
      <c r="R18" s="414">
        <f>SUM(R27)</f>
        <v>21</v>
      </c>
      <c r="S18" s="414">
        <f>SUM(S27)</f>
        <v>4</v>
      </c>
      <c r="T18" s="414">
        <f>SUM(T27)</f>
        <v>41</v>
      </c>
      <c r="U18" s="414">
        <f>SUM(U27)</f>
        <v>2</v>
      </c>
      <c r="V18" s="414">
        <f>SUM(V27)</f>
        <v>4</v>
      </c>
      <c r="W18" s="414">
        <f>SUM(W27)</f>
        <v>2</v>
      </c>
      <c r="X18" s="414">
        <f>SUM(X27)</f>
        <v>4</v>
      </c>
      <c r="Y18" s="410"/>
      <c r="Z18" s="410"/>
      <c r="AA18" s="414">
        <f>SUM(AA27)</f>
        <v>6</v>
      </c>
      <c r="AB18" s="414">
        <f>SUM(AB27)</f>
        <v>8</v>
      </c>
      <c r="AC18" s="414">
        <f>SUM(AC27)</f>
        <v>5</v>
      </c>
      <c r="AD18" s="414">
        <f>SUM(AD27)</f>
        <v>9</v>
      </c>
      <c r="AE18" s="414">
        <f>SUM(AE27)</f>
        <v>30</v>
      </c>
      <c r="AF18" s="414">
        <f>SUM(AF27)</f>
        <v>3</v>
      </c>
      <c r="AG18" s="414">
        <f>SUM(AG27)</f>
        <v>0</v>
      </c>
      <c r="AH18" s="414">
        <f>SUM(AH27)</f>
        <v>9</v>
      </c>
      <c r="AI18" s="414">
        <f>SUM(AI27)</f>
        <v>7</v>
      </c>
      <c r="AJ18" s="414">
        <f>SUM(AJ27)</f>
        <v>1</v>
      </c>
      <c r="AK18" s="414">
        <f>SUM(AK27)</f>
        <v>14</v>
      </c>
      <c r="AL18" s="414">
        <f>SUM(AL27)</f>
        <v>0</v>
      </c>
      <c r="AM18" s="414">
        <f>SUM(AM27)</f>
        <v>0</v>
      </c>
      <c r="AN18" s="414">
        <f>SUM(AN27)</f>
        <v>27</v>
      </c>
      <c r="AO18" s="414">
        <f>SUM(AO27)</f>
        <v>8</v>
      </c>
      <c r="AP18" s="414">
        <f>SUM(AP27)</f>
        <v>17</v>
      </c>
      <c r="AQ18" s="414">
        <f>SUM(AQ27)</f>
        <v>1</v>
      </c>
      <c r="AR18" s="414">
        <f>SUM(AR27)</f>
        <v>0</v>
      </c>
      <c r="AS18" s="414">
        <f>SUM(AS27)</f>
        <v>8</v>
      </c>
      <c r="AT18" s="414">
        <f>SUM(AT27)</f>
        <v>22</v>
      </c>
      <c r="AU18" s="414">
        <f>SUM(AU27)</f>
        <v>0</v>
      </c>
      <c r="AV18" s="414">
        <f>SUM(AV27)</f>
        <v>4</v>
      </c>
      <c r="AW18" s="413">
        <f>SUM(AW27)</f>
        <v>0</v>
      </c>
    </row>
    <row r="19" spans="2:49" ht="20.45" customHeight="1">
      <c r="B19" s="430"/>
      <c r="C19" s="429"/>
      <c r="D19" s="416"/>
      <c r="E19" s="415"/>
      <c r="F19" s="414"/>
      <c r="G19" s="414"/>
      <c r="H19" s="414"/>
      <c r="I19" s="414"/>
      <c r="J19" s="414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4"/>
      <c r="X19" s="414"/>
      <c r="Y19" s="416"/>
      <c r="Z19" s="410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AO19" s="414"/>
      <c r="AP19" s="414"/>
      <c r="AQ19" s="414"/>
      <c r="AR19" s="414"/>
      <c r="AS19" s="414"/>
      <c r="AT19" s="414"/>
      <c r="AU19" s="414"/>
      <c r="AV19" s="414"/>
      <c r="AW19" s="413"/>
    </row>
    <row r="20" spans="2:49" ht="20.45" customHeight="1">
      <c r="B20" s="425" t="s">
        <v>510</v>
      </c>
      <c r="C20" s="423"/>
      <c r="D20" s="416">
        <f>SUM(D29)</f>
        <v>2744</v>
      </c>
      <c r="E20" s="415">
        <f>SUM(E29)</f>
        <v>728</v>
      </c>
      <c r="F20" s="414">
        <f>SUM(F29)</f>
        <v>130</v>
      </c>
      <c r="G20" s="414">
        <f>SUM(G29)</f>
        <v>168</v>
      </c>
      <c r="H20" s="414">
        <f>SUM(H29)</f>
        <v>262</v>
      </c>
      <c r="I20" s="414">
        <f>SUM(I29)</f>
        <v>57</v>
      </c>
      <c r="J20" s="414">
        <f>SUM(J29)</f>
        <v>46</v>
      </c>
      <c r="K20" s="414">
        <f>SUM(K29)</f>
        <v>80</v>
      </c>
      <c r="L20" s="414">
        <f>SUM(L29)</f>
        <v>36</v>
      </c>
      <c r="M20" s="414">
        <f>SUM(M29)</f>
        <v>111</v>
      </c>
      <c r="N20" s="414">
        <f>SUM(N29)</f>
        <v>66</v>
      </c>
      <c r="O20" s="414">
        <f>SUM(O29)</f>
        <v>59</v>
      </c>
      <c r="P20" s="414">
        <f>SUM(P29)</f>
        <v>5</v>
      </c>
      <c r="Q20" s="414">
        <f>SUM(Q29)</f>
        <v>286</v>
      </c>
      <c r="R20" s="414">
        <f>SUM(R29)</f>
        <v>180</v>
      </c>
      <c r="S20" s="414">
        <f>SUM(S29)</f>
        <v>64</v>
      </c>
      <c r="T20" s="414">
        <f>SUM(T29)</f>
        <v>235</v>
      </c>
      <c r="U20" s="414">
        <f>SUM(U29)</f>
        <v>27</v>
      </c>
      <c r="V20" s="414">
        <f>SUM(V29)</f>
        <v>45</v>
      </c>
      <c r="W20" s="414">
        <f>SUM(W29)</f>
        <v>31</v>
      </c>
      <c r="X20" s="414">
        <f>SUM(X29)</f>
        <v>10</v>
      </c>
      <c r="Y20" s="416"/>
      <c r="Z20" s="410"/>
      <c r="AA20" s="414">
        <f>SUM(AA29)</f>
        <v>66</v>
      </c>
      <c r="AB20" s="414">
        <f>SUM(AB29)</f>
        <v>64</v>
      </c>
      <c r="AC20" s="414">
        <f>SUM(AC29)</f>
        <v>33</v>
      </c>
      <c r="AD20" s="414">
        <f>SUM(AD29)</f>
        <v>86</v>
      </c>
      <c r="AE20" s="414">
        <f>SUM(AE29)</f>
        <v>202</v>
      </c>
      <c r="AF20" s="414">
        <f>SUM(AF29)</f>
        <v>35</v>
      </c>
      <c r="AG20" s="414">
        <f>SUM(AG29)</f>
        <v>9</v>
      </c>
      <c r="AH20" s="414">
        <f>SUM(AH29)</f>
        <v>104</v>
      </c>
      <c r="AI20" s="414">
        <f>SUM(AI29)</f>
        <v>86</v>
      </c>
      <c r="AJ20" s="414">
        <f>SUM(AJ29)</f>
        <v>10</v>
      </c>
      <c r="AK20" s="414">
        <f>SUM(AK29)</f>
        <v>97</v>
      </c>
      <c r="AL20" s="414">
        <f>SUM(AL29)</f>
        <v>7</v>
      </c>
      <c r="AM20" s="414">
        <f>SUM(AM29)</f>
        <v>13</v>
      </c>
      <c r="AN20" s="414">
        <f>SUM(AN29)</f>
        <v>152</v>
      </c>
      <c r="AO20" s="414">
        <f>SUM(AO29)</f>
        <v>135</v>
      </c>
      <c r="AP20" s="414">
        <f>SUM(AP29)</f>
        <v>129</v>
      </c>
      <c r="AQ20" s="414">
        <f>SUM(AQ29)</f>
        <v>21</v>
      </c>
      <c r="AR20" s="414">
        <f>SUM(AR29)</f>
        <v>11</v>
      </c>
      <c r="AS20" s="414">
        <f>SUM(AS29)</f>
        <v>32</v>
      </c>
      <c r="AT20" s="414">
        <f>SUM(AT29)</f>
        <v>157</v>
      </c>
      <c r="AU20" s="414">
        <f>SUM(AU29)</f>
        <v>1</v>
      </c>
      <c r="AV20" s="414">
        <f>SUM(AV29)</f>
        <v>41</v>
      </c>
      <c r="AW20" s="413">
        <f>SUM(AW29)</f>
        <v>5</v>
      </c>
    </row>
    <row r="21" spans="2:49" ht="20.45" customHeight="1">
      <c r="B21" s="424" t="s">
        <v>509</v>
      </c>
      <c r="C21" s="428"/>
      <c r="D21" s="416">
        <f>SUM(D30)</f>
        <v>1652</v>
      </c>
      <c r="E21" s="415">
        <f>SUM(E30)</f>
        <v>385</v>
      </c>
      <c r="F21" s="414">
        <f>SUM(F30)</f>
        <v>86</v>
      </c>
      <c r="G21" s="414">
        <f>SUM(G30)</f>
        <v>109</v>
      </c>
      <c r="H21" s="414">
        <f>SUM(H30)</f>
        <v>147</v>
      </c>
      <c r="I21" s="414">
        <f>SUM(I30)</f>
        <v>28</v>
      </c>
      <c r="J21" s="414">
        <f>SUM(J30)</f>
        <v>41</v>
      </c>
      <c r="K21" s="414">
        <f>SUM(K30)</f>
        <v>47</v>
      </c>
      <c r="L21" s="414">
        <f>SUM(L30)</f>
        <v>32</v>
      </c>
      <c r="M21" s="414">
        <f>SUM(M30)</f>
        <v>49</v>
      </c>
      <c r="N21" s="414">
        <f>SUM(N30)</f>
        <v>42</v>
      </c>
      <c r="O21" s="414">
        <f>SUM(O30)</f>
        <v>53</v>
      </c>
      <c r="P21" s="414">
        <f>SUM(P30)</f>
        <v>2</v>
      </c>
      <c r="Q21" s="414">
        <f>SUM(Q30)</f>
        <v>153</v>
      </c>
      <c r="R21" s="414">
        <f>SUM(R30)</f>
        <v>60</v>
      </c>
      <c r="S21" s="414">
        <f>SUM(S30)</f>
        <v>24</v>
      </c>
      <c r="T21" s="414">
        <f>SUM(T30)</f>
        <v>105</v>
      </c>
      <c r="U21" s="414">
        <f>SUM(U30)</f>
        <v>18</v>
      </c>
      <c r="V21" s="414">
        <f>SUM(V30)</f>
        <v>26</v>
      </c>
      <c r="W21" s="414">
        <f>SUM(W30)</f>
        <v>16</v>
      </c>
      <c r="X21" s="414">
        <f>SUM(X30)</f>
        <v>5</v>
      </c>
      <c r="Y21" s="416"/>
      <c r="Z21" s="410"/>
      <c r="AA21" s="414">
        <f>SUM(AA30)</f>
        <v>46</v>
      </c>
      <c r="AB21" s="414">
        <f>SUM(AB30)</f>
        <v>50</v>
      </c>
      <c r="AC21" s="414">
        <f>SUM(AC30)</f>
        <v>17</v>
      </c>
      <c r="AD21" s="414">
        <f>SUM(AD30)</f>
        <v>39</v>
      </c>
      <c r="AE21" s="414">
        <f>SUM(AE30)</f>
        <v>120</v>
      </c>
      <c r="AF21" s="414">
        <f>SUM(AF30)</f>
        <v>22</v>
      </c>
      <c r="AG21" s="414">
        <f>SUM(AG30)</f>
        <v>7</v>
      </c>
      <c r="AH21" s="414">
        <f>SUM(AH30)</f>
        <v>75</v>
      </c>
      <c r="AI21" s="414">
        <f>SUM(AI30)</f>
        <v>49</v>
      </c>
      <c r="AJ21" s="414">
        <f>SUM(AJ30)</f>
        <v>6</v>
      </c>
      <c r="AK21" s="414">
        <f>SUM(AK30)</f>
        <v>57</v>
      </c>
      <c r="AL21" s="414">
        <f>SUM(AL30)</f>
        <v>2</v>
      </c>
      <c r="AM21" s="414">
        <f>SUM(AM30)</f>
        <v>8</v>
      </c>
      <c r="AN21" s="414">
        <f>SUM(AN30)</f>
        <v>106</v>
      </c>
      <c r="AO21" s="414">
        <f>SUM(AO30)</f>
        <v>87</v>
      </c>
      <c r="AP21" s="414">
        <f>SUM(AP30)</f>
        <v>51</v>
      </c>
      <c r="AQ21" s="414">
        <f>SUM(AQ30)</f>
        <v>12</v>
      </c>
      <c r="AR21" s="414">
        <f>SUM(AR30)</f>
        <v>6</v>
      </c>
      <c r="AS21" s="414">
        <f>SUM(AS30)</f>
        <v>31</v>
      </c>
      <c r="AT21" s="414">
        <f>SUM(AT30)</f>
        <v>129</v>
      </c>
      <c r="AU21" s="414">
        <f>SUM(AU30)</f>
        <v>0</v>
      </c>
      <c r="AV21" s="414">
        <f>SUM(AV30)</f>
        <v>62</v>
      </c>
      <c r="AW21" s="413">
        <f>SUM(AW30)</f>
        <v>2</v>
      </c>
    </row>
    <row r="22" spans="2:49" ht="20.45" customHeight="1">
      <c r="B22" s="424" t="s">
        <v>508</v>
      </c>
      <c r="C22" s="423"/>
      <c r="D22" s="416">
        <f>SUM(D32+D39+D41+D42+D47+D60)</f>
        <v>318</v>
      </c>
      <c r="E22" s="415">
        <f>SUM(E32,E39,E41,E42,E47,E60)</f>
        <v>168</v>
      </c>
      <c r="F22" s="414">
        <f>SUM(F32,F39,F41,F42,F47,F60)</f>
        <v>15</v>
      </c>
      <c r="G22" s="414">
        <f>SUM(G32,G39,G41,G42,G47,G60)</f>
        <v>21</v>
      </c>
      <c r="H22" s="414">
        <f>SUM(H32,H39,H41,H42,H47,H60)</f>
        <v>36</v>
      </c>
      <c r="I22" s="414">
        <f>SUM(I32,I39,I41,I42,I47,I60)</f>
        <v>2</v>
      </c>
      <c r="J22" s="414">
        <f>SUM(J32,J39,J41,J42,J47,J60)</f>
        <v>2</v>
      </c>
      <c r="K22" s="414">
        <f>SUM(K32,K39,K41,K42,K47,K60)</f>
        <v>12</v>
      </c>
      <c r="L22" s="414">
        <f>SUM(L32,L39,L41,L42,L47,L60)</f>
        <v>1</v>
      </c>
      <c r="M22" s="414">
        <f>SUM(M32,M39,M41,M42,M47,M60)</f>
        <v>15</v>
      </c>
      <c r="N22" s="414">
        <f>SUM(N32,N39,N41,N42,N47,N60)</f>
        <v>10</v>
      </c>
      <c r="O22" s="414">
        <f>SUM(O32,O39,O41,O42,O47,O60)</f>
        <v>8</v>
      </c>
      <c r="P22" s="414">
        <f>SUM(P32,P39,P41,P42,P47,P60)</f>
        <v>0</v>
      </c>
      <c r="Q22" s="414">
        <f>SUM(Q32,Q39,Q41,Q42,Q47,Q60)</f>
        <v>49</v>
      </c>
      <c r="R22" s="414">
        <f>SUM(R32,R39,R41,R42,R47,R60)</f>
        <v>17</v>
      </c>
      <c r="S22" s="414">
        <f>SUM(S32,S39,S41,S42,S47,S60)</f>
        <v>6</v>
      </c>
      <c r="T22" s="414">
        <f>SUM(T32,T39,T41,T42,T47,T60)</f>
        <v>68</v>
      </c>
      <c r="U22" s="414">
        <f>SUM(U32,U39,U41,U42,U47,U60)</f>
        <v>2</v>
      </c>
      <c r="V22" s="414">
        <f>SUM(V32,V39,V41,V42,V47,V60)</f>
        <v>2</v>
      </c>
      <c r="W22" s="414">
        <f>SUM(W32,W39,W41,W42,W47,W60)</f>
        <v>3</v>
      </c>
      <c r="X22" s="414">
        <f>SUM(X32,X39,X41,X42,X47,X60)</f>
        <v>0</v>
      </c>
      <c r="Y22" s="416"/>
      <c r="Z22" s="410"/>
      <c r="AA22" s="414">
        <f>SUM(AA32,AA39,AA41,AA42,AA47,AA60)</f>
        <v>5</v>
      </c>
      <c r="AB22" s="414">
        <f>SUM(AB32,AB39,AB41,AB42,AB47,AB60)</f>
        <v>7</v>
      </c>
      <c r="AC22" s="414">
        <f>SUM(AC32,AC39,AC41,AC42,AC47,AC60)</f>
        <v>3</v>
      </c>
      <c r="AD22" s="414">
        <f>SUM(AD32,AD39,AD41,AD42,AD47,AD60)</f>
        <v>1</v>
      </c>
      <c r="AE22" s="414">
        <f>SUM(AE32,AE39,AE41,AE42,AE47,AE60)</f>
        <v>34</v>
      </c>
      <c r="AF22" s="414">
        <f>SUM(AF32,AF39,AF41,AF42,AF47,AF60)</f>
        <v>2</v>
      </c>
      <c r="AG22" s="414">
        <f>SUM(AG32,AG39,AG41,AG42,AG47,AG60)</f>
        <v>1</v>
      </c>
      <c r="AH22" s="414">
        <f>SUM(AH32,AH39,AH41,AH42,AH47,AH60)</f>
        <v>14</v>
      </c>
      <c r="AI22" s="414">
        <f>SUM(AI32,AI39,AI41,AI42,AI47,AI60)</f>
        <v>9</v>
      </c>
      <c r="AJ22" s="414">
        <f>SUM(AJ32,AJ39,AJ41,AJ42,AJ47,AJ60)</f>
        <v>0</v>
      </c>
      <c r="AK22" s="414">
        <f>SUM(AK32,AK39,AK41,AK42,AK47,AK60)</f>
        <v>7</v>
      </c>
      <c r="AL22" s="414">
        <f>SUM(AL32,AL39,AL41,AL42,AL47,AL60)</f>
        <v>0</v>
      </c>
      <c r="AM22" s="414">
        <f>SUM(AM32,AM39,AM41,AM42,AM47,AM60)</f>
        <v>2</v>
      </c>
      <c r="AN22" s="414">
        <f>SUM(AN32,AN39,AN41,AN42,AN47,AN60)</f>
        <v>39</v>
      </c>
      <c r="AO22" s="414">
        <f>SUM(AO32,AO39,AO41,AO42,AO47,AO60)</f>
        <v>29</v>
      </c>
      <c r="AP22" s="414">
        <f>SUM(AP32,AP39,AP41,AP42,AP47,AP60)</f>
        <v>10</v>
      </c>
      <c r="AQ22" s="414">
        <f>SUM(AQ32,AQ39,AQ41,AQ42,AQ47,AQ60)</f>
        <v>0</v>
      </c>
      <c r="AR22" s="414">
        <f>SUM(AR32,AR39,AR41,AR42,AR47,AR60)</f>
        <v>0</v>
      </c>
      <c r="AS22" s="414">
        <f>SUM(AS32,AS39,AS41,AS42,AS47,AS60)</f>
        <v>2</v>
      </c>
      <c r="AT22" s="414">
        <f>SUM(AT32,AT39,AT41,AT42,AT47,AT60)</f>
        <v>0</v>
      </c>
      <c r="AU22" s="414">
        <f>SUM(AU32,AU39,AU41,AU42,AU47,AU60)</f>
        <v>0</v>
      </c>
      <c r="AV22" s="414">
        <f>SUM(AV32,AV39,AV41,AV42,AV47,AV60)</f>
        <v>3</v>
      </c>
      <c r="AW22" s="413">
        <f>SUM(AW32,AW39,AW41,AW42,AW47,AW60)</f>
        <v>1</v>
      </c>
    </row>
    <row r="23" spans="2:49" ht="20.45" customHeight="1">
      <c r="B23" s="424" t="s">
        <v>507</v>
      </c>
      <c r="C23" s="423"/>
      <c r="D23" s="416">
        <f>SUM(D33+D35+D36+D45+D48+D49+D50)</f>
        <v>288</v>
      </c>
      <c r="E23" s="415">
        <f>SUM(E33,E35,E36,E45,E48,E49,E50)</f>
        <v>147</v>
      </c>
      <c r="F23" s="414">
        <f>SUM(F33,F35,F36,F45,F48,F49,F50)</f>
        <v>27</v>
      </c>
      <c r="G23" s="414">
        <f>SUM(G33,G35,G36,G45,G48,G49,G50)</f>
        <v>30</v>
      </c>
      <c r="H23" s="414">
        <f>SUM(H33,H35,H36,H45,H48,H49,H50)</f>
        <v>40</v>
      </c>
      <c r="I23" s="414">
        <f>SUM(I33,I35,I36,I45,I48,I49,I50)</f>
        <v>1</v>
      </c>
      <c r="J23" s="414">
        <f>SUM(J33,J35,J36,J45,J48,J49,J50)</f>
        <v>17</v>
      </c>
      <c r="K23" s="414">
        <f>SUM(K33,K35,K36,K45,K48,K49,K50)</f>
        <v>7</v>
      </c>
      <c r="L23" s="414">
        <f>SUM(L33,L35,L36,L45,L48,L49,L50)</f>
        <v>0</v>
      </c>
      <c r="M23" s="414">
        <f>SUM(M33,M35,M36,M45,M48,M49,M50)</f>
        <v>13</v>
      </c>
      <c r="N23" s="414">
        <f>SUM(N33,N35,N36,N45,N48,N49,N50)</f>
        <v>13</v>
      </c>
      <c r="O23" s="414">
        <f>SUM(O33,O35,O36,O45,O48,O49,O50)</f>
        <v>12</v>
      </c>
      <c r="P23" s="414">
        <f>SUM(P33,P35,P36,P45,P48,P49,P50)</f>
        <v>0</v>
      </c>
      <c r="Q23" s="414">
        <f>SUM(Q33,Q35,Q36,Q45,Q48,Q49,Q50)</f>
        <v>55</v>
      </c>
      <c r="R23" s="414">
        <f>SUM(R33,R35,R36,R45,R48,R49,R50)</f>
        <v>19</v>
      </c>
      <c r="S23" s="414">
        <f>SUM(S33,S35,S36,S45,S48,S49,S50)</f>
        <v>15</v>
      </c>
      <c r="T23" s="414">
        <f>SUM(T33,T35,T36,T45,T48,T49,T50)</f>
        <v>44</v>
      </c>
      <c r="U23" s="414">
        <f>SUM(U33,U35,U36,U45,U48,U49,U50)</f>
        <v>0</v>
      </c>
      <c r="V23" s="414">
        <f>SUM(V33,V35,V36,V45,V48,V49,V50)</f>
        <v>0</v>
      </c>
      <c r="W23" s="414">
        <f>SUM(W33,W35,W36,W45,W48,W49,W50)</f>
        <v>1</v>
      </c>
      <c r="X23" s="414">
        <f>SUM(X33,X35,X36,X45,X48,X49,X50)</f>
        <v>0</v>
      </c>
      <c r="Y23" s="416"/>
      <c r="Z23" s="410"/>
      <c r="AA23" s="414">
        <f>SUM(AA33,AA35,AA36,AA45,AA48,AA49,AA50)</f>
        <v>9</v>
      </c>
      <c r="AB23" s="414">
        <f>SUM(AB33,AB35,AB36,AB45,AB48,AB49,AB50)</f>
        <v>10</v>
      </c>
      <c r="AC23" s="414">
        <f>SUM(AC33,AC35,AC36,AC45,AC48,AC49,AC50)</f>
        <v>11</v>
      </c>
      <c r="AD23" s="414">
        <f>SUM(AD33,AD35,AD36,AD45,AD48,AD49,AD50)</f>
        <v>8</v>
      </c>
      <c r="AE23" s="414">
        <f>SUM(AE33,AE35,AE36,AE45,AE48,AE49,AE50)</f>
        <v>37</v>
      </c>
      <c r="AF23" s="414">
        <f>SUM(AF33,AF35,AF36,AF45,AF48,AF49,AF50)</f>
        <v>3</v>
      </c>
      <c r="AG23" s="414">
        <f>SUM(AG33,AG35,AG36,AG45,AG48,AG49,AG50)</f>
        <v>0</v>
      </c>
      <c r="AH23" s="414">
        <f>SUM(AH33,AH35,AH36,AH45,AH48,AH49,AH50)</f>
        <v>13</v>
      </c>
      <c r="AI23" s="414">
        <f>SUM(AI33,AI35,AI36,AI45,AI48,AI49,AI50)</f>
        <v>13</v>
      </c>
      <c r="AJ23" s="414">
        <f>SUM(AJ33,AJ35,AJ36,AJ45,AJ48,AJ49,AJ50)</f>
        <v>1</v>
      </c>
      <c r="AK23" s="414">
        <f>SUM(AK33,AK35,AK36,AK45,AK48,AK49,AK50)</f>
        <v>6</v>
      </c>
      <c r="AL23" s="414">
        <f>SUM(AL33,AL35,AL36,AL45,AL48,AL49,AL50)</f>
        <v>0</v>
      </c>
      <c r="AM23" s="414">
        <f>SUM(AM33,AM35,AM36,AM45,AM48,AM49,AM50)</f>
        <v>0</v>
      </c>
      <c r="AN23" s="414">
        <f>SUM(AN33,AN35,AN36,AN45,AN48,AN49,AN50)</f>
        <v>47</v>
      </c>
      <c r="AO23" s="414">
        <f>SUM(AO33,AO35,AO36,AO45,AO48,AO49,AO50)</f>
        <v>22</v>
      </c>
      <c r="AP23" s="414">
        <f>SUM(AP33,AP35,AP36,AP45,AP48,AP49,AP50)</f>
        <v>6</v>
      </c>
      <c r="AQ23" s="414">
        <f>SUM(AQ33,AQ35,AQ36,AQ45,AQ48,AQ49,AQ50)</f>
        <v>0</v>
      </c>
      <c r="AR23" s="414">
        <f>SUM(AR33,AR35,AR36,AR45,AR48,AR49,AR50)</f>
        <v>0</v>
      </c>
      <c r="AS23" s="414">
        <f>SUM(AS33,AS35,AS36,AS45,AS48,AS49,AS50)</f>
        <v>0</v>
      </c>
      <c r="AT23" s="414">
        <f>SUM(AT33,AT35,AT36,AT45,AT48,AT49,AT50)</f>
        <v>0</v>
      </c>
      <c r="AU23" s="414">
        <f>SUM(AU33,AU35,AU36,AU45,AU48,AU49,AU50)</f>
        <v>0</v>
      </c>
      <c r="AV23" s="414">
        <f>SUM(AV33,AV35,AV36,AV45,AV48,AV49,AV50)</f>
        <v>1</v>
      </c>
      <c r="AW23" s="413">
        <f>SUM(AW33,AW35,AW36,AW45,AW48,AW49,AW50)</f>
        <v>1</v>
      </c>
    </row>
    <row r="24" spans="2:49" ht="20.45" customHeight="1">
      <c r="B24" s="424" t="s">
        <v>506</v>
      </c>
      <c r="C24" s="423"/>
      <c r="D24" s="416">
        <f>SUM(D37+D38)</f>
        <v>88</v>
      </c>
      <c r="E24" s="415">
        <f>SUM(E37,E38)</f>
        <v>48</v>
      </c>
      <c r="F24" s="414">
        <f>SUM(F37,F38)</f>
        <v>0</v>
      </c>
      <c r="G24" s="414">
        <f>SUM(G37,G38)</f>
        <v>3</v>
      </c>
      <c r="H24" s="414">
        <f>SUM(H37,H38)</f>
        <v>4</v>
      </c>
      <c r="I24" s="414">
        <f>SUM(I37,I38)</f>
        <v>1</v>
      </c>
      <c r="J24" s="414">
        <f>SUM(J37,J38)</f>
        <v>1</v>
      </c>
      <c r="K24" s="414">
        <f>SUM(K37,K38)</f>
        <v>0</v>
      </c>
      <c r="L24" s="414">
        <f>SUM(L37,L38)</f>
        <v>0</v>
      </c>
      <c r="M24" s="414">
        <f>SUM(M37,M38)</f>
        <v>2</v>
      </c>
      <c r="N24" s="414">
        <f>SUM(N37,N38)</f>
        <v>0</v>
      </c>
      <c r="O24" s="414">
        <f>SUM(O37,O38)</f>
        <v>5</v>
      </c>
      <c r="P24" s="414">
        <f>SUM(P37,P38)</f>
        <v>0</v>
      </c>
      <c r="Q24" s="414">
        <f>SUM(Q37,Q38)</f>
        <v>13</v>
      </c>
      <c r="R24" s="414">
        <f>SUM(R37,R38)</f>
        <v>9</v>
      </c>
      <c r="S24" s="414">
        <f>SUM(S37,S38)</f>
        <v>0</v>
      </c>
      <c r="T24" s="414">
        <f>SUM(T37,T38)</f>
        <v>12</v>
      </c>
      <c r="U24" s="414">
        <f>SUM(U37,U38)</f>
        <v>0</v>
      </c>
      <c r="V24" s="414">
        <f>SUM(V37,V38)</f>
        <v>0</v>
      </c>
      <c r="W24" s="414">
        <f>SUM(W37,W38)</f>
        <v>0</v>
      </c>
      <c r="X24" s="414">
        <f>SUM(X37,X38)</f>
        <v>0</v>
      </c>
      <c r="Y24" s="416"/>
      <c r="Z24" s="410"/>
      <c r="AA24" s="414">
        <f>SUM(AA37,AA38)</f>
        <v>2</v>
      </c>
      <c r="AB24" s="414">
        <f>SUM(AB37,AB38)</f>
        <v>0</v>
      </c>
      <c r="AC24" s="414">
        <f>SUM(AC37,AC38)</f>
        <v>0</v>
      </c>
      <c r="AD24" s="414">
        <f>SUM(AD37,AD38)</f>
        <v>5</v>
      </c>
      <c r="AE24" s="414">
        <f>SUM(AE37,AE38)</f>
        <v>11</v>
      </c>
      <c r="AF24" s="414">
        <f>SUM(AF37,AF38)</f>
        <v>0</v>
      </c>
      <c r="AG24" s="414">
        <f>SUM(AG37,AG38)</f>
        <v>0</v>
      </c>
      <c r="AH24" s="414">
        <f>SUM(AH37,AH38)</f>
        <v>4</v>
      </c>
      <c r="AI24" s="414">
        <f>SUM(AI37,AI38)</f>
        <v>2</v>
      </c>
      <c r="AJ24" s="414">
        <f>SUM(AJ37,AJ38)</f>
        <v>0</v>
      </c>
      <c r="AK24" s="414">
        <f>SUM(AK37,AK38)</f>
        <v>3</v>
      </c>
      <c r="AL24" s="414">
        <f>SUM(AL37,AL38)</f>
        <v>0</v>
      </c>
      <c r="AM24" s="414">
        <f>SUM(AM37,AM38)</f>
        <v>1</v>
      </c>
      <c r="AN24" s="414">
        <f>SUM(AN37,AN38)</f>
        <v>9</v>
      </c>
      <c r="AO24" s="414">
        <f>SUM(AO37,AO38)</f>
        <v>2</v>
      </c>
      <c r="AP24" s="414">
        <f>SUM(AP37,AP38)</f>
        <v>4</v>
      </c>
      <c r="AQ24" s="414">
        <f>SUM(AQ37,AQ38)</f>
        <v>0</v>
      </c>
      <c r="AR24" s="414">
        <f>SUM(AR37,AR38)</f>
        <v>0</v>
      </c>
      <c r="AS24" s="414">
        <f>SUM(AS37,AS38)</f>
        <v>0</v>
      </c>
      <c r="AT24" s="414">
        <f>SUM(AT37,AT38)</f>
        <v>0</v>
      </c>
      <c r="AU24" s="414">
        <f>SUM(AU37,AU38)</f>
        <v>0</v>
      </c>
      <c r="AV24" s="414">
        <f>SUM(AV37,AV38)</f>
        <v>1</v>
      </c>
      <c r="AW24" s="413">
        <f>SUM(AW37,AW38)</f>
        <v>0</v>
      </c>
    </row>
    <row r="25" spans="2:49" ht="20.45" customHeight="1">
      <c r="B25" s="427"/>
      <c r="C25" s="426"/>
      <c r="D25" s="416"/>
      <c r="E25" s="415"/>
      <c r="F25" s="414"/>
      <c r="G25" s="414"/>
      <c r="H25" s="414"/>
      <c r="I25" s="414"/>
      <c r="J25" s="414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4"/>
      <c r="X25" s="414"/>
      <c r="Y25" s="416"/>
      <c r="Z25" s="410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AO25" s="414"/>
      <c r="AP25" s="414"/>
      <c r="AQ25" s="414"/>
      <c r="AR25" s="414"/>
      <c r="AS25" s="414"/>
      <c r="AT25" s="414"/>
      <c r="AU25" s="414"/>
      <c r="AV25" s="414"/>
      <c r="AW25" s="413"/>
    </row>
    <row r="26" spans="2:49" ht="20.45" customHeight="1">
      <c r="B26" s="425" t="s">
        <v>505</v>
      </c>
      <c r="C26" s="423"/>
      <c r="D26" s="416">
        <f>SUM(D43,D51)</f>
        <v>74</v>
      </c>
      <c r="E26" s="415">
        <f>SUM(E43,E51)</f>
        <v>42</v>
      </c>
      <c r="F26" s="414">
        <f>SUM(F43,F51)</f>
        <v>2</v>
      </c>
      <c r="G26" s="414">
        <f>SUM(G43,G51)</f>
        <v>3</v>
      </c>
      <c r="H26" s="414">
        <f>SUM(H43,H51)</f>
        <v>6</v>
      </c>
      <c r="I26" s="414">
        <f>SUM(I43,I51)</f>
        <v>0</v>
      </c>
      <c r="J26" s="414">
        <f>SUM(J43,J51)</f>
        <v>0</v>
      </c>
      <c r="K26" s="414">
        <f>SUM(K43,K51)</f>
        <v>1</v>
      </c>
      <c r="L26" s="414">
        <f>SUM(L43,L51)</f>
        <v>1</v>
      </c>
      <c r="M26" s="414">
        <f>SUM(M43,M51)</f>
        <v>2</v>
      </c>
      <c r="N26" s="414">
        <f>SUM(N43,N51)</f>
        <v>0</v>
      </c>
      <c r="O26" s="414">
        <f>SUM(O43,O51)</f>
        <v>3</v>
      </c>
      <c r="P26" s="414">
        <f>SUM(P43,P51)</f>
        <v>0</v>
      </c>
      <c r="Q26" s="414">
        <f>SUM(Q43,Q51)</f>
        <v>11</v>
      </c>
      <c r="R26" s="414">
        <f>SUM(R43,R51)</f>
        <v>5</v>
      </c>
      <c r="S26" s="414">
        <f>SUM(S43,S51)</f>
        <v>0</v>
      </c>
      <c r="T26" s="414">
        <f>SUM(T43,T51)</f>
        <v>16</v>
      </c>
      <c r="U26" s="414">
        <f>SUM(U43,U51)</f>
        <v>0</v>
      </c>
      <c r="V26" s="414">
        <f>SUM(V43,V51)</f>
        <v>0</v>
      </c>
      <c r="W26" s="414">
        <f>SUM(W43,W51)</f>
        <v>0</v>
      </c>
      <c r="X26" s="414">
        <f>SUM(X43,X51)</f>
        <v>0</v>
      </c>
      <c r="Y26" s="416"/>
      <c r="Z26" s="410"/>
      <c r="AA26" s="414">
        <f>SUM(AA43,AA51)</f>
        <v>3</v>
      </c>
      <c r="AB26" s="414">
        <f>SUM(AB43,AB51)</f>
        <v>1</v>
      </c>
      <c r="AC26" s="414">
        <f>SUM(AC43,AC51)</f>
        <v>3</v>
      </c>
      <c r="AD26" s="414">
        <f>SUM(AD43,AD51)</f>
        <v>4</v>
      </c>
      <c r="AE26" s="414">
        <f>SUM(AE43,AE51)</f>
        <v>13</v>
      </c>
      <c r="AF26" s="414">
        <f>SUM(AF43,AF51)</f>
        <v>1</v>
      </c>
      <c r="AG26" s="414">
        <f>SUM(AG43,AG51)</f>
        <v>1</v>
      </c>
      <c r="AH26" s="414">
        <f>SUM(AH43,AH51)</f>
        <v>2</v>
      </c>
      <c r="AI26" s="414">
        <f>SUM(AI43,AI51)</f>
        <v>3</v>
      </c>
      <c r="AJ26" s="414">
        <f>SUM(AJ43,AJ51)</f>
        <v>0</v>
      </c>
      <c r="AK26" s="414">
        <f>SUM(AK43,AK51)</f>
        <v>2</v>
      </c>
      <c r="AL26" s="414">
        <f>SUM(AL43,AL51)</f>
        <v>0</v>
      </c>
      <c r="AM26" s="414">
        <f>SUM(AM43,AM51)</f>
        <v>0</v>
      </c>
      <c r="AN26" s="414">
        <f>SUM(AN43,AN51)</f>
        <v>9</v>
      </c>
      <c r="AO26" s="414">
        <f>SUM(AO43,AO51)</f>
        <v>0</v>
      </c>
      <c r="AP26" s="414">
        <f>SUM(AP43,AP51)</f>
        <v>2</v>
      </c>
      <c r="AQ26" s="414">
        <f>SUM(AQ43,AQ51)</f>
        <v>0</v>
      </c>
      <c r="AR26" s="414">
        <f>SUM(AR43,AR51)</f>
        <v>0</v>
      </c>
      <c r="AS26" s="414">
        <f>SUM(AS43,AS51)</f>
        <v>0</v>
      </c>
      <c r="AT26" s="414">
        <f>SUM(AT43,AT51)</f>
        <v>0</v>
      </c>
      <c r="AU26" s="414">
        <f>SUM(AU43,AU51)</f>
        <v>1</v>
      </c>
      <c r="AV26" s="414">
        <f>SUM(AV43,AV51)</f>
        <v>0</v>
      </c>
      <c r="AW26" s="413">
        <f>SUM(AW43,AW51)</f>
        <v>1</v>
      </c>
    </row>
    <row r="27" spans="2:49" ht="20.45" customHeight="1">
      <c r="B27" s="424" t="s">
        <v>504</v>
      </c>
      <c r="C27" s="423"/>
      <c r="D27" s="416">
        <f>SUM(D31+D44+D53+D54+D55+D56+D57+D59)</f>
        <v>374</v>
      </c>
      <c r="E27" s="415">
        <f>SUM(E31,E44,E53,E54,E55,E56,E57,E59)</f>
        <v>176</v>
      </c>
      <c r="F27" s="414">
        <f>SUM(F31,F44,F53,F54,F55,F56,F57,F59)</f>
        <v>23</v>
      </c>
      <c r="G27" s="414">
        <f>SUM(G31,G44,G53,G54,G55,G56,G57,G59)</f>
        <v>34</v>
      </c>
      <c r="H27" s="414">
        <f>SUM(H31,H44,H53,H54,H55,H56,H57,H59)</f>
        <v>42</v>
      </c>
      <c r="I27" s="414">
        <f>SUM(I31,I44,I53,I54,I55,I56,I57,I59)</f>
        <v>16</v>
      </c>
      <c r="J27" s="414">
        <f>SUM(J31,J44,J53,J54,J55,J56,J57,J59)</f>
        <v>3</v>
      </c>
      <c r="K27" s="414">
        <f>SUM(K31,K44,K53,K54,K55,K56,K57,K59)</f>
        <v>18</v>
      </c>
      <c r="L27" s="414">
        <f>SUM(L31,L44,L53,L54,L55,L56,L57,L59)</f>
        <v>1</v>
      </c>
      <c r="M27" s="414">
        <f>SUM(M31,M44,M53,M54,M55,M56,M57,M59)</f>
        <v>13</v>
      </c>
      <c r="N27" s="414">
        <f>SUM(N31,N44,N53,N54,N55,N56,N57,N59)</f>
        <v>6</v>
      </c>
      <c r="O27" s="414">
        <f>SUM(O31,O44,O53,O54,O55,O56,O57,O59)</f>
        <v>5</v>
      </c>
      <c r="P27" s="414">
        <f>SUM(P31,P44,P53,P54,P55,P56,P57,P59)</f>
        <v>9</v>
      </c>
      <c r="Q27" s="414">
        <f>SUM(Q31,Q44,Q53,Q54,Q55,Q56,Q57,Q59)</f>
        <v>48</v>
      </c>
      <c r="R27" s="414">
        <f>SUM(R31,R44,R53,R54,R55,R56,R57,R59)</f>
        <v>21</v>
      </c>
      <c r="S27" s="414">
        <f>SUM(S31,S44,S53,S54,S55,S56,S57,S59)</f>
        <v>4</v>
      </c>
      <c r="T27" s="414">
        <f>SUM(T31,T44,T53,T54,T55,T56,T57,T59)</f>
        <v>41</v>
      </c>
      <c r="U27" s="414">
        <f>SUM(U31,U44,U53,U54,U55,U56,U57,U59)</f>
        <v>2</v>
      </c>
      <c r="V27" s="414">
        <f>SUM(V31,V44,V53,V54,V55,V56,V57,V59)</f>
        <v>4</v>
      </c>
      <c r="W27" s="414">
        <f>SUM(W31,W44,W53,W54,W55,W56,W57,W59)</f>
        <v>2</v>
      </c>
      <c r="X27" s="414">
        <f>SUM(X31,X44,X53,X54,X55,X56,X57,X59)</f>
        <v>4</v>
      </c>
      <c r="Y27" s="416"/>
      <c r="Z27" s="410"/>
      <c r="AA27" s="414">
        <f>SUM(AA31,AA44,AA53,AA54,AA55,AA56,AA57,AA59)</f>
        <v>6</v>
      </c>
      <c r="AB27" s="414">
        <f>SUM(AB31,AB44,AB53,AB54,AB55,AB56,AB57,AB59)</f>
        <v>8</v>
      </c>
      <c r="AC27" s="414">
        <f>SUM(AC31,AC44,AC53,AC54,AC55,AC56,AC57,AC59)</f>
        <v>5</v>
      </c>
      <c r="AD27" s="414">
        <f>SUM(AD31,AD44,AD53,AD54,AD55,AD56,AD57,AD59)</f>
        <v>9</v>
      </c>
      <c r="AE27" s="414">
        <f>SUM(AE31,AE44,AE53,AE54,AE55,AE56,AE57,AE59)</f>
        <v>30</v>
      </c>
      <c r="AF27" s="414">
        <f>SUM(AF31,AF44,AF53,AF54,AF55,AF56,AF57,AF59)</f>
        <v>3</v>
      </c>
      <c r="AG27" s="414">
        <f>SUM(AG31,AG44,AG53,AG54,AG55,AG56,AG57,AG59)</f>
        <v>0</v>
      </c>
      <c r="AH27" s="414">
        <f>SUM(AH31,AH44,AH53,AH54,AH55,AH56,AH57,AH59)</f>
        <v>9</v>
      </c>
      <c r="AI27" s="414">
        <f>SUM(AI31,AI44,AI53,AI54,AI55,AI56,AI57,AI59)</f>
        <v>7</v>
      </c>
      <c r="AJ27" s="414">
        <f>SUM(AJ31,AJ44,AJ53,AJ54,AJ55,AJ56,AJ57,AJ59)</f>
        <v>1</v>
      </c>
      <c r="AK27" s="414">
        <f>SUM(AK31,AK44,AK53,AK54,AK55,AK56,AK57,AK59)</f>
        <v>14</v>
      </c>
      <c r="AL27" s="414">
        <f>SUM(AL31,AL44,AL53,AL54,AL55,AL56,AL57,AL59)</f>
        <v>0</v>
      </c>
      <c r="AM27" s="414">
        <f>SUM(AM31,AM44,AM53,AM54,AM55,AM56,AM57,AM59)</f>
        <v>0</v>
      </c>
      <c r="AN27" s="414">
        <f>SUM(AN31,AN44,AN53,AN54,AN55,AN56,AN57,AN59)</f>
        <v>27</v>
      </c>
      <c r="AO27" s="414">
        <f>SUM(AO31,AO44,AO53,AO54,AO55,AO56,AO57,AO59)</f>
        <v>8</v>
      </c>
      <c r="AP27" s="414">
        <f>SUM(AP31,AP44,AP53,AP54,AP55,AP56,AP57,AP59)</f>
        <v>17</v>
      </c>
      <c r="AQ27" s="414">
        <f>SUM(AQ31,AQ44,AQ53,AQ54,AQ55,AQ56,AQ57,AQ59)</f>
        <v>1</v>
      </c>
      <c r="AR27" s="414">
        <f>SUM(AR31,AR44,AR53,AR54,AR55,AR56,AR57,AR59)</f>
        <v>0</v>
      </c>
      <c r="AS27" s="414">
        <f>SUM(AS31,AS44,AS53,AS54,AS55,AS56,AS57,AS59)</f>
        <v>8</v>
      </c>
      <c r="AT27" s="414">
        <f>SUM(AT31,AT44,AT53,AT54,AT55,AT56,AT57,AT59)</f>
        <v>22</v>
      </c>
      <c r="AU27" s="414">
        <f>SUM(AU31,AU44,AU53,AU54,AU55,AU56,AU57,AU59)</f>
        <v>0</v>
      </c>
      <c r="AV27" s="414">
        <f>SUM(AV31,AV44,AV53,AV54,AV55,AV56,AV57,AV59)</f>
        <v>4</v>
      </c>
      <c r="AW27" s="413">
        <f>SUM(AW31,AW44,AW53,AW54,AW55,AW56,AW57,AW59)</f>
        <v>0</v>
      </c>
    </row>
    <row r="28" spans="2:49" ht="20.45" customHeight="1">
      <c r="B28" s="422"/>
      <c r="C28" s="421"/>
      <c r="D28" s="416"/>
      <c r="E28" s="415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  <c r="X28" s="414"/>
      <c r="Y28" s="410"/>
      <c r="Z28" s="410"/>
      <c r="AA28" s="414"/>
      <c r="AB28" s="414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AO28" s="414"/>
      <c r="AP28" s="414"/>
      <c r="AQ28" s="414"/>
      <c r="AR28" s="416"/>
      <c r="AS28" s="420"/>
      <c r="AT28" s="420"/>
      <c r="AU28" s="420"/>
      <c r="AV28" s="420"/>
      <c r="AW28" s="419"/>
    </row>
    <row r="29" spans="2:49" ht="20.45" customHeight="1">
      <c r="B29" s="354"/>
      <c r="C29" s="418" t="s">
        <v>503</v>
      </c>
      <c r="D29" s="416">
        <v>2744</v>
      </c>
      <c r="E29" s="415">
        <v>728</v>
      </c>
      <c r="F29" s="414">
        <v>130</v>
      </c>
      <c r="G29" s="414">
        <v>168</v>
      </c>
      <c r="H29" s="414">
        <v>262</v>
      </c>
      <c r="I29" s="414">
        <v>57</v>
      </c>
      <c r="J29" s="414">
        <v>46</v>
      </c>
      <c r="K29" s="414">
        <v>80</v>
      </c>
      <c r="L29" s="414">
        <v>36</v>
      </c>
      <c r="M29" s="414">
        <v>111</v>
      </c>
      <c r="N29" s="414">
        <v>66</v>
      </c>
      <c r="O29" s="414">
        <v>59</v>
      </c>
      <c r="P29" s="414">
        <v>5</v>
      </c>
      <c r="Q29" s="414">
        <v>286</v>
      </c>
      <c r="R29" s="414">
        <v>180</v>
      </c>
      <c r="S29" s="414">
        <v>64</v>
      </c>
      <c r="T29" s="414">
        <v>235</v>
      </c>
      <c r="U29" s="414">
        <v>27</v>
      </c>
      <c r="V29" s="414">
        <v>45</v>
      </c>
      <c r="W29" s="414">
        <v>31</v>
      </c>
      <c r="X29" s="414">
        <v>10</v>
      </c>
      <c r="Y29" s="410"/>
      <c r="Z29" s="410"/>
      <c r="AA29" s="414">
        <v>66</v>
      </c>
      <c r="AB29" s="414">
        <v>64</v>
      </c>
      <c r="AC29" s="414">
        <v>33</v>
      </c>
      <c r="AD29" s="414">
        <v>86</v>
      </c>
      <c r="AE29" s="414">
        <v>202</v>
      </c>
      <c r="AF29" s="414">
        <v>35</v>
      </c>
      <c r="AG29" s="414">
        <v>9</v>
      </c>
      <c r="AH29" s="414">
        <v>104</v>
      </c>
      <c r="AI29" s="414">
        <v>86</v>
      </c>
      <c r="AJ29" s="414">
        <v>10</v>
      </c>
      <c r="AK29" s="414">
        <v>97</v>
      </c>
      <c r="AL29" s="414">
        <v>7</v>
      </c>
      <c r="AM29" s="414">
        <v>13</v>
      </c>
      <c r="AN29" s="414">
        <v>152</v>
      </c>
      <c r="AO29" s="414">
        <v>135</v>
      </c>
      <c r="AP29" s="414">
        <v>129</v>
      </c>
      <c r="AQ29" s="414">
        <v>21</v>
      </c>
      <c r="AR29" s="414">
        <v>11</v>
      </c>
      <c r="AS29" s="414">
        <v>32</v>
      </c>
      <c r="AT29" s="414">
        <v>157</v>
      </c>
      <c r="AU29" s="414">
        <v>1</v>
      </c>
      <c r="AV29" s="414">
        <v>41</v>
      </c>
      <c r="AW29" s="413">
        <v>5</v>
      </c>
    </row>
    <row r="30" spans="2:49" ht="20.45" customHeight="1">
      <c r="B30" s="354"/>
      <c r="C30" s="418" t="s">
        <v>502</v>
      </c>
      <c r="D30" s="416">
        <v>1652</v>
      </c>
      <c r="E30" s="415">
        <v>385</v>
      </c>
      <c r="F30" s="414">
        <v>86</v>
      </c>
      <c r="G30" s="414">
        <v>109</v>
      </c>
      <c r="H30" s="414">
        <v>147</v>
      </c>
      <c r="I30" s="414">
        <v>28</v>
      </c>
      <c r="J30" s="414">
        <v>41</v>
      </c>
      <c r="K30" s="414">
        <v>47</v>
      </c>
      <c r="L30" s="414">
        <v>32</v>
      </c>
      <c r="M30" s="414">
        <v>49</v>
      </c>
      <c r="N30" s="414">
        <v>42</v>
      </c>
      <c r="O30" s="414">
        <v>53</v>
      </c>
      <c r="P30" s="414">
        <v>2</v>
      </c>
      <c r="Q30" s="414">
        <v>153</v>
      </c>
      <c r="R30" s="414">
        <v>60</v>
      </c>
      <c r="S30" s="414">
        <v>24</v>
      </c>
      <c r="T30" s="414">
        <v>105</v>
      </c>
      <c r="U30" s="414">
        <v>18</v>
      </c>
      <c r="V30" s="414">
        <v>26</v>
      </c>
      <c r="W30" s="414">
        <v>16</v>
      </c>
      <c r="X30" s="414">
        <v>5</v>
      </c>
      <c r="Y30" s="410"/>
      <c r="Z30" s="410"/>
      <c r="AA30" s="414">
        <v>46</v>
      </c>
      <c r="AB30" s="414">
        <v>50</v>
      </c>
      <c r="AC30" s="414">
        <v>17</v>
      </c>
      <c r="AD30" s="414">
        <v>39</v>
      </c>
      <c r="AE30" s="414">
        <v>120</v>
      </c>
      <c r="AF30" s="414">
        <v>22</v>
      </c>
      <c r="AG30" s="414">
        <v>7</v>
      </c>
      <c r="AH30" s="414">
        <v>75</v>
      </c>
      <c r="AI30" s="414">
        <v>49</v>
      </c>
      <c r="AJ30" s="414">
        <v>6</v>
      </c>
      <c r="AK30" s="414">
        <v>57</v>
      </c>
      <c r="AL30" s="414">
        <v>2</v>
      </c>
      <c r="AM30" s="414">
        <v>8</v>
      </c>
      <c r="AN30" s="414">
        <v>106</v>
      </c>
      <c r="AO30" s="414">
        <v>87</v>
      </c>
      <c r="AP30" s="414">
        <v>51</v>
      </c>
      <c r="AQ30" s="414">
        <v>12</v>
      </c>
      <c r="AR30" s="414">
        <v>6</v>
      </c>
      <c r="AS30" s="414">
        <v>31</v>
      </c>
      <c r="AT30" s="414">
        <v>129</v>
      </c>
      <c r="AU30" s="414" t="s">
        <v>416</v>
      </c>
      <c r="AV30" s="414">
        <v>62</v>
      </c>
      <c r="AW30" s="413">
        <v>2</v>
      </c>
    </row>
    <row r="31" spans="2:49" ht="20.45" customHeight="1">
      <c r="B31" s="354"/>
      <c r="C31" s="418" t="s">
        <v>501</v>
      </c>
      <c r="D31" s="416">
        <v>289</v>
      </c>
      <c r="E31" s="415">
        <v>114</v>
      </c>
      <c r="F31" s="414">
        <v>18</v>
      </c>
      <c r="G31" s="414">
        <v>26</v>
      </c>
      <c r="H31" s="414">
        <v>32</v>
      </c>
      <c r="I31" s="414">
        <v>14</v>
      </c>
      <c r="J31" s="414">
        <v>3</v>
      </c>
      <c r="K31" s="414">
        <v>18</v>
      </c>
      <c r="L31" s="414">
        <v>1</v>
      </c>
      <c r="M31" s="414">
        <v>11</v>
      </c>
      <c r="N31" s="414">
        <v>5</v>
      </c>
      <c r="O31" s="414">
        <v>4</v>
      </c>
      <c r="P31" s="414">
        <v>9</v>
      </c>
      <c r="Q31" s="414">
        <v>28</v>
      </c>
      <c r="R31" s="414">
        <v>20</v>
      </c>
      <c r="S31" s="414">
        <v>4</v>
      </c>
      <c r="T31" s="414">
        <v>25</v>
      </c>
      <c r="U31" s="414">
        <v>2</v>
      </c>
      <c r="V31" s="414">
        <v>4</v>
      </c>
      <c r="W31" s="414">
        <v>2</v>
      </c>
      <c r="X31" s="414">
        <v>4</v>
      </c>
      <c r="Y31" s="410"/>
      <c r="Z31" s="410"/>
      <c r="AA31" s="414">
        <v>5</v>
      </c>
      <c r="AB31" s="414">
        <v>8</v>
      </c>
      <c r="AC31" s="414">
        <v>5</v>
      </c>
      <c r="AD31" s="414">
        <v>7</v>
      </c>
      <c r="AE31" s="414">
        <v>24</v>
      </c>
      <c r="AF31" s="414">
        <v>3</v>
      </c>
      <c r="AG31" s="414" t="s">
        <v>416</v>
      </c>
      <c r="AH31" s="414">
        <v>6</v>
      </c>
      <c r="AI31" s="414">
        <v>6</v>
      </c>
      <c r="AJ31" s="414" t="s">
        <v>416</v>
      </c>
      <c r="AK31" s="414">
        <v>13</v>
      </c>
      <c r="AL31" s="414" t="s">
        <v>416</v>
      </c>
      <c r="AM31" s="414" t="s">
        <v>416</v>
      </c>
      <c r="AN31" s="414">
        <v>20</v>
      </c>
      <c r="AO31" s="414">
        <v>8</v>
      </c>
      <c r="AP31" s="414">
        <v>14</v>
      </c>
      <c r="AQ31" s="414">
        <v>1</v>
      </c>
      <c r="AR31" s="414" t="s">
        <v>416</v>
      </c>
      <c r="AS31" s="414">
        <v>7</v>
      </c>
      <c r="AT31" s="414">
        <v>22</v>
      </c>
      <c r="AU31" s="414" t="s">
        <v>416</v>
      </c>
      <c r="AV31" s="414">
        <v>3</v>
      </c>
      <c r="AW31" s="413" t="s">
        <v>416</v>
      </c>
    </row>
    <row r="32" spans="2:49" ht="20.45" customHeight="1">
      <c r="B32" s="354"/>
      <c r="C32" s="418" t="s">
        <v>500</v>
      </c>
      <c r="D32" s="416">
        <v>107</v>
      </c>
      <c r="E32" s="415">
        <v>42</v>
      </c>
      <c r="F32" s="414">
        <v>3</v>
      </c>
      <c r="G32" s="414">
        <v>5</v>
      </c>
      <c r="H32" s="414">
        <v>11</v>
      </c>
      <c r="I32" s="414" t="s">
        <v>416</v>
      </c>
      <c r="J32" s="414" t="s">
        <v>416</v>
      </c>
      <c r="K32" s="414">
        <v>3</v>
      </c>
      <c r="L32" s="414" t="s">
        <v>416</v>
      </c>
      <c r="M32" s="414">
        <v>5</v>
      </c>
      <c r="N32" s="414" t="s">
        <v>416</v>
      </c>
      <c r="O32" s="414">
        <v>1</v>
      </c>
      <c r="P32" s="414" t="s">
        <v>416</v>
      </c>
      <c r="Q32" s="414">
        <v>12</v>
      </c>
      <c r="R32" s="414">
        <v>12</v>
      </c>
      <c r="S32" s="414">
        <v>5</v>
      </c>
      <c r="T32" s="414">
        <v>25</v>
      </c>
      <c r="U32" s="414" t="s">
        <v>416</v>
      </c>
      <c r="V32" s="414">
        <v>1</v>
      </c>
      <c r="W32" s="414">
        <v>2</v>
      </c>
      <c r="X32" s="414" t="s">
        <v>416</v>
      </c>
      <c r="Y32" s="410"/>
      <c r="Z32" s="410"/>
      <c r="AA32" s="414">
        <v>3</v>
      </c>
      <c r="AB32" s="414">
        <v>2</v>
      </c>
      <c r="AC32" s="414">
        <v>2</v>
      </c>
      <c r="AD32" s="414" t="s">
        <v>416</v>
      </c>
      <c r="AE32" s="414">
        <v>10</v>
      </c>
      <c r="AF32" s="414">
        <v>1</v>
      </c>
      <c r="AG32" s="414">
        <v>1</v>
      </c>
      <c r="AH32" s="414">
        <v>4</v>
      </c>
      <c r="AI32" s="414">
        <v>2</v>
      </c>
      <c r="AJ32" s="414" t="s">
        <v>416</v>
      </c>
      <c r="AK32" s="414">
        <v>3</v>
      </c>
      <c r="AL32" s="414" t="s">
        <v>416</v>
      </c>
      <c r="AM32" s="414">
        <v>1</v>
      </c>
      <c r="AN32" s="414">
        <v>8</v>
      </c>
      <c r="AO32" s="414">
        <v>5</v>
      </c>
      <c r="AP32" s="414">
        <v>3</v>
      </c>
      <c r="AQ32" s="414" t="s">
        <v>416</v>
      </c>
      <c r="AR32" s="414" t="s">
        <v>416</v>
      </c>
      <c r="AS32" s="414" t="s">
        <v>416</v>
      </c>
      <c r="AT32" s="414" t="s">
        <v>416</v>
      </c>
      <c r="AU32" s="414" t="s">
        <v>416</v>
      </c>
      <c r="AV32" s="414">
        <v>2</v>
      </c>
      <c r="AW32" s="413">
        <v>1</v>
      </c>
    </row>
    <row r="33" spans="2:49" ht="20.45" customHeight="1">
      <c r="B33" s="354"/>
      <c r="C33" s="418" t="s">
        <v>499</v>
      </c>
      <c r="D33" s="416">
        <v>80</v>
      </c>
      <c r="E33" s="415">
        <v>35</v>
      </c>
      <c r="F33" s="414">
        <v>6</v>
      </c>
      <c r="G33" s="414">
        <v>6</v>
      </c>
      <c r="H33" s="414">
        <v>6</v>
      </c>
      <c r="I33" s="414" t="s">
        <v>416</v>
      </c>
      <c r="J33" s="414">
        <v>7</v>
      </c>
      <c r="K33" s="414" t="s">
        <v>416</v>
      </c>
      <c r="L33" s="414" t="s">
        <v>416</v>
      </c>
      <c r="M33" s="414">
        <v>1</v>
      </c>
      <c r="N33" s="414">
        <v>5</v>
      </c>
      <c r="O33" s="414">
        <v>1</v>
      </c>
      <c r="P33" s="414" t="s">
        <v>416</v>
      </c>
      <c r="Q33" s="414">
        <v>13</v>
      </c>
      <c r="R33" s="414">
        <v>15</v>
      </c>
      <c r="S33" s="414">
        <v>12</v>
      </c>
      <c r="T33" s="414">
        <v>6</v>
      </c>
      <c r="U33" s="414" t="s">
        <v>416</v>
      </c>
      <c r="V33" s="414" t="s">
        <v>416</v>
      </c>
      <c r="W33" s="414" t="s">
        <v>416</v>
      </c>
      <c r="X33" s="414" t="s">
        <v>416</v>
      </c>
      <c r="Y33" s="410"/>
      <c r="Z33" s="410"/>
      <c r="AA33" s="414">
        <v>2</v>
      </c>
      <c r="AB33" s="414">
        <v>3</v>
      </c>
      <c r="AC33" s="414">
        <v>2</v>
      </c>
      <c r="AD33" s="414">
        <v>4</v>
      </c>
      <c r="AE33" s="414">
        <v>8</v>
      </c>
      <c r="AF33" s="414">
        <v>2</v>
      </c>
      <c r="AG33" s="414" t="s">
        <v>416</v>
      </c>
      <c r="AH33" s="414">
        <v>5</v>
      </c>
      <c r="AI33" s="414">
        <v>3</v>
      </c>
      <c r="AJ33" s="414" t="s">
        <v>416</v>
      </c>
      <c r="AK33" s="414">
        <v>3</v>
      </c>
      <c r="AL33" s="414" t="s">
        <v>416</v>
      </c>
      <c r="AM33" s="414" t="s">
        <v>416</v>
      </c>
      <c r="AN33" s="414">
        <v>13</v>
      </c>
      <c r="AO33" s="414">
        <v>5</v>
      </c>
      <c r="AP33" s="414">
        <v>1</v>
      </c>
      <c r="AQ33" s="414" t="s">
        <v>416</v>
      </c>
      <c r="AR33" s="414" t="s">
        <v>416</v>
      </c>
      <c r="AS33" s="414" t="s">
        <v>416</v>
      </c>
      <c r="AT33" s="414" t="s">
        <v>416</v>
      </c>
      <c r="AU33" s="414" t="s">
        <v>416</v>
      </c>
      <c r="AV33" s="414" t="s">
        <v>416</v>
      </c>
      <c r="AW33" s="413" t="s">
        <v>416</v>
      </c>
    </row>
    <row r="34" spans="2:49" ht="20.45" customHeight="1">
      <c r="B34" s="354"/>
      <c r="C34" s="417"/>
      <c r="D34" s="416"/>
      <c r="E34" s="415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0"/>
      <c r="Z34" s="410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AO34" s="414"/>
      <c r="AP34" s="414"/>
      <c r="AQ34" s="414"/>
      <c r="AR34" s="414"/>
      <c r="AS34" s="414"/>
      <c r="AT34" s="414"/>
      <c r="AU34" s="414"/>
      <c r="AV34" s="414"/>
      <c r="AW34" s="413"/>
    </row>
    <row r="35" spans="2:49" ht="20.45" customHeight="1">
      <c r="B35" s="354"/>
      <c r="C35" s="418" t="s">
        <v>498</v>
      </c>
      <c r="D35" s="416">
        <v>44</v>
      </c>
      <c r="E35" s="415">
        <v>22</v>
      </c>
      <c r="F35" s="414">
        <v>4</v>
      </c>
      <c r="G35" s="414">
        <v>6</v>
      </c>
      <c r="H35" s="414">
        <v>8</v>
      </c>
      <c r="I35" s="414" t="s">
        <v>416</v>
      </c>
      <c r="J35" s="414" t="s">
        <v>416</v>
      </c>
      <c r="K35" s="414" t="s">
        <v>416</v>
      </c>
      <c r="L35" s="414" t="s">
        <v>416</v>
      </c>
      <c r="M35" s="414">
        <v>2</v>
      </c>
      <c r="N35" s="414">
        <v>2</v>
      </c>
      <c r="O35" s="414">
        <v>3</v>
      </c>
      <c r="P35" s="414" t="s">
        <v>416</v>
      </c>
      <c r="Q35" s="414">
        <v>11</v>
      </c>
      <c r="R35" s="414">
        <v>1</v>
      </c>
      <c r="S35" s="414" t="s">
        <v>416</v>
      </c>
      <c r="T35" s="414">
        <v>7</v>
      </c>
      <c r="U35" s="414" t="s">
        <v>416</v>
      </c>
      <c r="V35" s="414" t="s">
        <v>416</v>
      </c>
      <c r="W35" s="414" t="s">
        <v>416</v>
      </c>
      <c r="X35" s="414" t="s">
        <v>416</v>
      </c>
      <c r="Y35" s="410"/>
      <c r="Z35" s="410"/>
      <c r="AA35" s="414">
        <v>3</v>
      </c>
      <c r="AB35" s="414">
        <v>1</v>
      </c>
      <c r="AC35" s="414">
        <v>1</v>
      </c>
      <c r="AD35" s="414">
        <v>1</v>
      </c>
      <c r="AE35" s="414">
        <v>7</v>
      </c>
      <c r="AF35" s="414" t="s">
        <v>416</v>
      </c>
      <c r="AG35" s="414" t="s">
        <v>416</v>
      </c>
      <c r="AH35" s="414">
        <v>3</v>
      </c>
      <c r="AI35" s="414">
        <v>2</v>
      </c>
      <c r="AJ35" s="414">
        <v>1</v>
      </c>
      <c r="AK35" s="414" t="s">
        <v>416</v>
      </c>
      <c r="AL35" s="414" t="s">
        <v>416</v>
      </c>
      <c r="AM35" s="414" t="s">
        <v>416</v>
      </c>
      <c r="AN35" s="414">
        <v>9</v>
      </c>
      <c r="AO35" s="414">
        <v>5</v>
      </c>
      <c r="AP35" s="414">
        <v>3</v>
      </c>
      <c r="AQ35" s="414" t="s">
        <v>416</v>
      </c>
      <c r="AR35" s="414" t="s">
        <v>416</v>
      </c>
      <c r="AS35" s="414" t="s">
        <v>416</v>
      </c>
      <c r="AT35" s="414" t="s">
        <v>416</v>
      </c>
      <c r="AU35" s="414" t="s">
        <v>416</v>
      </c>
      <c r="AV35" s="414" t="s">
        <v>416</v>
      </c>
      <c r="AW35" s="413" t="s">
        <v>416</v>
      </c>
    </row>
    <row r="36" spans="2:49" ht="20.45" customHeight="1">
      <c r="B36" s="354"/>
      <c r="C36" s="418" t="s">
        <v>497</v>
      </c>
      <c r="D36" s="416">
        <v>65</v>
      </c>
      <c r="E36" s="415">
        <v>38</v>
      </c>
      <c r="F36" s="414">
        <v>7</v>
      </c>
      <c r="G36" s="414">
        <v>12</v>
      </c>
      <c r="H36" s="414">
        <v>13</v>
      </c>
      <c r="I36" s="414">
        <v>1</v>
      </c>
      <c r="J36" s="414">
        <v>2</v>
      </c>
      <c r="K36" s="414">
        <v>5</v>
      </c>
      <c r="L36" s="414" t="s">
        <v>416</v>
      </c>
      <c r="M36" s="414">
        <v>6</v>
      </c>
      <c r="N36" s="414">
        <v>4</v>
      </c>
      <c r="O36" s="414">
        <v>1</v>
      </c>
      <c r="P36" s="414" t="s">
        <v>416</v>
      </c>
      <c r="Q36" s="414">
        <v>14</v>
      </c>
      <c r="R36" s="414">
        <v>2</v>
      </c>
      <c r="S36" s="414">
        <v>2</v>
      </c>
      <c r="T36" s="414">
        <v>15</v>
      </c>
      <c r="U36" s="414" t="s">
        <v>416</v>
      </c>
      <c r="V36" s="414" t="s">
        <v>416</v>
      </c>
      <c r="W36" s="414">
        <v>1</v>
      </c>
      <c r="X36" s="414" t="s">
        <v>416</v>
      </c>
      <c r="Y36" s="410"/>
      <c r="Z36" s="410"/>
      <c r="AA36" s="414">
        <v>1</v>
      </c>
      <c r="AB36" s="414">
        <v>3</v>
      </c>
      <c r="AC36" s="414">
        <v>4</v>
      </c>
      <c r="AD36" s="414">
        <v>2</v>
      </c>
      <c r="AE36" s="414">
        <v>12</v>
      </c>
      <c r="AF36" s="414">
        <v>1</v>
      </c>
      <c r="AG36" s="414" t="s">
        <v>416</v>
      </c>
      <c r="AH36" s="414">
        <v>2</v>
      </c>
      <c r="AI36" s="414">
        <v>5</v>
      </c>
      <c r="AJ36" s="414" t="s">
        <v>416</v>
      </c>
      <c r="AK36" s="414">
        <v>3</v>
      </c>
      <c r="AL36" s="414" t="s">
        <v>416</v>
      </c>
      <c r="AM36" s="414" t="s">
        <v>416</v>
      </c>
      <c r="AN36" s="414">
        <v>15</v>
      </c>
      <c r="AO36" s="414">
        <v>7</v>
      </c>
      <c r="AP36" s="414">
        <v>1</v>
      </c>
      <c r="AQ36" s="414" t="s">
        <v>416</v>
      </c>
      <c r="AR36" s="414" t="s">
        <v>416</v>
      </c>
      <c r="AS36" s="414" t="s">
        <v>416</v>
      </c>
      <c r="AT36" s="414" t="s">
        <v>416</v>
      </c>
      <c r="AU36" s="414" t="s">
        <v>416</v>
      </c>
      <c r="AV36" s="414">
        <v>1</v>
      </c>
      <c r="AW36" s="413" t="s">
        <v>416</v>
      </c>
    </row>
    <row r="37" spans="2:49" ht="20.45" customHeight="1">
      <c r="B37" s="354"/>
      <c r="C37" s="418" t="s">
        <v>496</v>
      </c>
      <c r="D37" s="416">
        <v>60</v>
      </c>
      <c r="E37" s="415">
        <v>28</v>
      </c>
      <c r="F37" s="414" t="s">
        <v>416</v>
      </c>
      <c r="G37" s="414" t="s">
        <v>416</v>
      </c>
      <c r="H37" s="414">
        <v>2</v>
      </c>
      <c r="I37" s="414">
        <v>1</v>
      </c>
      <c r="J37" s="414">
        <v>1</v>
      </c>
      <c r="K37" s="414" t="s">
        <v>416</v>
      </c>
      <c r="L37" s="414" t="s">
        <v>416</v>
      </c>
      <c r="M37" s="414">
        <v>1</v>
      </c>
      <c r="N37" s="414" t="s">
        <v>416</v>
      </c>
      <c r="O37" s="414">
        <v>5</v>
      </c>
      <c r="P37" s="414" t="s">
        <v>416</v>
      </c>
      <c r="Q37" s="414">
        <v>6</v>
      </c>
      <c r="R37" s="414">
        <v>9</v>
      </c>
      <c r="S37" s="414" t="s">
        <v>416</v>
      </c>
      <c r="T37" s="414">
        <v>9</v>
      </c>
      <c r="U37" s="414" t="s">
        <v>416</v>
      </c>
      <c r="V37" s="414" t="s">
        <v>416</v>
      </c>
      <c r="W37" s="414" t="s">
        <v>416</v>
      </c>
      <c r="X37" s="414" t="s">
        <v>416</v>
      </c>
      <c r="Y37" s="410"/>
      <c r="Z37" s="410"/>
      <c r="AA37" s="414" t="s">
        <v>416</v>
      </c>
      <c r="AB37" s="414" t="s">
        <v>416</v>
      </c>
      <c r="AC37" s="414" t="s">
        <v>416</v>
      </c>
      <c r="AD37" s="414">
        <v>4</v>
      </c>
      <c r="AE37" s="414">
        <v>9</v>
      </c>
      <c r="AF37" s="414" t="s">
        <v>416</v>
      </c>
      <c r="AG37" s="414" t="s">
        <v>416</v>
      </c>
      <c r="AH37" s="414">
        <v>2</v>
      </c>
      <c r="AI37" s="414">
        <v>1</v>
      </c>
      <c r="AJ37" s="414" t="s">
        <v>416</v>
      </c>
      <c r="AK37" s="414">
        <v>2</v>
      </c>
      <c r="AL37" s="414" t="s">
        <v>416</v>
      </c>
      <c r="AM37" s="414">
        <v>1</v>
      </c>
      <c r="AN37" s="414">
        <v>7</v>
      </c>
      <c r="AO37" s="414" t="s">
        <v>416</v>
      </c>
      <c r="AP37" s="414">
        <v>4</v>
      </c>
      <c r="AQ37" s="414" t="s">
        <v>416</v>
      </c>
      <c r="AR37" s="414" t="s">
        <v>416</v>
      </c>
      <c r="AS37" s="414" t="s">
        <v>416</v>
      </c>
      <c r="AT37" s="414" t="s">
        <v>416</v>
      </c>
      <c r="AU37" s="414" t="s">
        <v>416</v>
      </c>
      <c r="AV37" s="414" t="s">
        <v>416</v>
      </c>
      <c r="AW37" s="413" t="s">
        <v>416</v>
      </c>
    </row>
    <row r="38" spans="2:49" ht="20.45" customHeight="1">
      <c r="B38" s="354"/>
      <c r="C38" s="418" t="s">
        <v>495</v>
      </c>
      <c r="D38" s="416">
        <v>28</v>
      </c>
      <c r="E38" s="415">
        <v>20</v>
      </c>
      <c r="F38" s="414" t="s">
        <v>416</v>
      </c>
      <c r="G38" s="414">
        <v>3</v>
      </c>
      <c r="H38" s="414">
        <v>2</v>
      </c>
      <c r="I38" s="414" t="s">
        <v>416</v>
      </c>
      <c r="J38" s="414" t="s">
        <v>416</v>
      </c>
      <c r="K38" s="414" t="s">
        <v>416</v>
      </c>
      <c r="L38" s="414" t="s">
        <v>416</v>
      </c>
      <c r="M38" s="414">
        <v>1</v>
      </c>
      <c r="N38" s="414" t="s">
        <v>416</v>
      </c>
      <c r="O38" s="414" t="s">
        <v>416</v>
      </c>
      <c r="P38" s="414" t="s">
        <v>416</v>
      </c>
      <c r="Q38" s="414">
        <v>7</v>
      </c>
      <c r="R38" s="414" t="s">
        <v>416</v>
      </c>
      <c r="S38" s="414" t="s">
        <v>416</v>
      </c>
      <c r="T38" s="414">
        <v>3</v>
      </c>
      <c r="U38" s="414" t="s">
        <v>416</v>
      </c>
      <c r="V38" s="414" t="s">
        <v>416</v>
      </c>
      <c r="W38" s="414" t="s">
        <v>416</v>
      </c>
      <c r="X38" s="414" t="s">
        <v>416</v>
      </c>
      <c r="Y38" s="410"/>
      <c r="Z38" s="410"/>
      <c r="AA38" s="414">
        <v>2</v>
      </c>
      <c r="AB38" s="414" t="s">
        <v>416</v>
      </c>
      <c r="AC38" s="414" t="s">
        <v>416</v>
      </c>
      <c r="AD38" s="414">
        <v>1</v>
      </c>
      <c r="AE38" s="414">
        <v>2</v>
      </c>
      <c r="AF38" s="414" t="s">
        <v>416</v>
      </c>
      <c r="AG38" s="414" t="s">
        <v>416</v>
      </c>
      <c r="AH38" s="414">
        <v>2</v>
      </c>
      <c r="AI38" s="414">
        <v>1</v>
      </c>
      <c r="AJ38" s="414" t="s">
        <v>416</v>
      </c>
      <c r="AK38" s="414">
        <v>1</v>
      </c>
      <c r="AL38" s="414" t="s">
        <v>416</v>
      </c>
      <c r="AM38" s="414" t="s">
        <v>416</v>
      </c>
      <c r="AN38" s="414">
        <v>2</v>
      </c>
      <c r="AO38" s="414">
        <v>2</v>
      </c>
      <c r="AP38" s="414" t="s">
        <v>416</v>
      </c>
      <c r="AQ38" s="414" t="s">
        <v>416</v>
      </c>
      <c r="AR38" s="414" t="s">
        <v>416</v>
      </c>
      <c r="AS38" s="414" t="s">
        <v>416</v>
      </c>
      <c r="AT38" s="414" t="s">
        <v>416</v>
      </c>
      <c r="AU38" s="414" t="s">
        <v>416</v>
      </c>
      <c r="AV38" s="414">
        <v>1</v>
      </c>
      <c r="AW38" s="413" t="s">
        <v>416</v>
      </c>
    </row>
    <row r="39" spans="2:49" ht="20.45" customHeight="1">
      <c r="B39" s="354"/>
      <c r="C39" s="418" t="s">
        <v>494</v>
      </c>
      <c r="D39" s="416">
        <v>48</v>
      </c>
      <c r="E39" s="415">
        <v>34</v>
      </c>
      <c r="F39" s="414">
        <v>5</v>
      </c>
      <c r="G39" s="414">
        <v>6</v>
      </c>
      <c r="H39" s="414">
        <v>9</v>
      </c>
      <c r="I39" s="414" t="s">
        <v>416</v>
      </c>
      <c r="J39" s="414" t="s">
        <v>416</v>
      </c>
      <c r="K39" s="414">
        <v>3</v>
      </c>
      <c r="L39" s="414" t="s">
        <v>416</v>
      </c>
      <c r="M39" s="414">
        <v>2</v>
      </c>
      <c r="N39" s="414">
        <v>2</v>
      </c>
      <c r="O39" s="414">
        <v>1</v>
      </c>
      <c r="P39" s="414" t="s">
        <v>416</v>
      </c>
      <c r="Q39" s="414">
        <v>12</v>
      </c>
      <c r="R39" s="414">
        <v>1</v>
      </c>
      <c r="S39" s="414">
        <v>1</v>
      </c>
      <c r="T39" s="414">
        <v>13</v>
      </c>
      <c r="U39" s="414">
        <v>1</v>
      </c>
      <c r="V39" s="414" t="s">
        <v>416</v>
      </c>
      <c r="W39" s="414">
        <v>1</v>
      </c>
      <c r="X39" s="414" t="s">
        <v>416</v>
      </c>
      <c r="Y39" s="410"/>
      <c r="Z39" s="410"/>
      <c r="AA39" s="414">
        <v>1</v>
      </c>
      <c r="AB39" s="414">
        <v>1</v>
      </c>
      <c r="AC39" s="414" t="s">
        <v>416</v>
      </c>
      <c r="AD39" s="414" t="s">
        <v>416</v>
      </c>
      <c r="AE39" s="414">
        <v>5</v>
      </c>
      <c r="AF39" s="414" t="s">
        <v>416</v>
      </c>
      <c r="AG39" s="414" t="s">
        <v>416</v>
      </c>
      <c r="AH39" s="414">
        <v>1</v>
      </c>
      <c r="AI39" s="414">
        <v>2</v>
      </c>
      <c r="AJ39" s="414" t="s">
        <v>416</v>
      </c>
      <c r="AK39" s="414" t="s">
        <v>416</v>
      </c>
      <c r="AL39" s="414" t="s">
        <v>416</v>
      </c>
      <c r="AM39" s="414">
        <v>1</v>
      </c>
      <c r="AN39" s="414">
        <v>7</v>
      </c>
      <c r="AO39" s="414">
        <v>3</v>
      </c>
      <c r="AP39" s="414">
        <v>3</v>
      </c>
      <c r="AQ39" s="414" t="s">
        <v>416</v>
      </c>
      <c r="AR39" s="414" t="s">
        <v>416</v>
      </c>
      <c r="AS39" s="414">
        <v>2</v>
      </c>
      <c r="AT39" s="414" t="s">
        <v>416</v>
      </c>
      <c r="AU39" s="414" t="s">
        <v>416</v>
      </c>
      <c r="AV39" s="414" t="s">
        <v>416</v>
      </c>
      <c r="AW39" s="413" t="s">
        <v>416</v>
      </c>
    </row>
    <row r="40" spans="2:49" ht="20.45" customHeight="1">
      <c r="B40" s="354"/>
      <c r="C40" s="417"/>
      <c r="D40" s="416"/>
      <c r="E40" s="415"/>
      <c r="F40" s="414"/>
      <c r="G40" s="414"/>
      <c r="H40" s="414"/>
      <c r="I40" s="414"/>
      <c r="J40" s="414"/>
      <c r="K40" s="414"/>
      <c r="L40" s="414"/>
      <c r="M40" s="414"/>
      <c r="N40" s="414"/>
      <c r="O40" s="414"/>
      <c r="P40" s="414"/>
      <c r="Q40" s="414"/>
      <c r="R40" s="414"/>
      <c r="S40" s="414"/>
      <c r="T40" s="414"/>
      <c r="U40" s="414"/>
      <c r="V40" s="414"/>
      <c r="W40" s="414"/>
      <c r="X40" s="414"/>
      <c r="Y40" s="410"/>
      <c r="Z40" s="410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AO40" s="414"/>
      <c r="AP40" s="414"/>
      <c r="AQ40" s="414"/>
      <c r="AR40" s="414"/>
      <c r="AS40" s="414"/>
      <c r="AT40" s="414"/>
      <c r="AU40" s="414"/>
      <c r="AV40" s="414"/>
      <c r="AW40" s="413"/>
    </row>
    <row r="41" spans="2:49" ht="20.45" customHeight="1">
      <c r="B41" s="354"/>
      <c r="C41" s="347" t="s">
        <v>493</v>
      </c>
      <c r="D41" s="416">
        <v>61</v>
      </c>
      <c r="E41" s="415">
        <v>34</v>
      </c>
      <c r="F41" s="414">
        <v>2</v>
      </c>
      <c r="G41" s="414">
        <v>2</v>
      </c>
      <c r="H41" s="414">
        <v>5</v>
      </c>
      <c r="I41" s="414">
        <v>1</v>
      </c>
      <c r="J41" s="414">
        <v>1</v>
      </c>
      <c r="K41" s="414">
        <v>4</v>
      </c>
      <c r="L41" s="414" t="s">
        <v>416</v>
      </c>
      <c r="M41" s="414">
        <v>3</v>
      </c>
      <c r="N41" s="414">
        <v>2</v>
      </c>
      <c r="O41" s="414">
        <v>3</v>
      </c>
      <c r="P41" s="414" t="s">
        <v>416</v>
      </c>
      <c r="Q41" s="414">
        <v>11</v>
      </c>
      <c r="R41" s="414">
        <v>4</v>
      </c>
      <c r="S41" s="414" t="s">
        <v>416</v>
      </c>
      <c r="T41" s="414">
        <v>15</v>
      </c>
      <c r="U41" s="414" t="s">
        <v>416</v>
      </c>
      <c r="V41" s="414">
        <v>1</v>
      </c>
      <c r="W41" s="414" t="s">
        <v>416</v>
      </c>
      <c r="X41" s="414" t="s">
        <v>416</v>
      </c>
      <c r="Y41" s="410"/>
      <c r="Z41" s="410"/>
      <c r="AA41" s="414">
        <v>1</v>
      </c>
      <c r="AB41" s="414">
        <v>1</v>
      </c>
      <c r="AC41" s="414" t="s">
        <v>416</v>
      </c>
      <c r="AD41" s="414">
        <v>1</v>
      </c>
      <c r="AE41" s="414">
        <v>6</v>
      </c>
      <c r="AF41" s="414" t="s">
        <v>416</v>
      </c>
      <c r="AG41" s="414" t="s">
        <v>416</v>
      </c>
      <c r="AH41" s="414">
        <v>5</v>
      </c>
      <c r="AI41" s="414">
        <v>2</v>
      </c>
      <c r="AJ41" s="414" t="s">
        <v>416</v>
      </c>
      <c r="AK41" s="414">
        <v>1</v>
      </c>
      <c r="AL41" s="414" t="s">
        <v>416</v>
      </c>
      <c r="AM41" s="414" t="s">
        <v>416</v>
      </c>
      <c r="AN41" s="414">
        <v>8</v>
      </c>
      <c r="AO41" s="414">
        <v>2</v>
      </c>
      <c r="AP41" s="414">
        <v>1</v>
      </c>
      <c r="AQ41" s="414" t="s">
        <v>416</v>
      </c>
      <c r="AR41" s="414" t="s">
        <v>416</v>
      </c>
      <c r="AS41" s="414" t="s">
        <v>416</v>
      </c>
      <c r="AT41" s="414" t="s">
        <v>416</v>
      </c>
      <c r="AU41" s="414" t="s">
        <v>416</v>
      </c>
      <c r="AV41" s="414">
        <v>1</v>
      </c>
      <c r="AW41" s="413" t="s">
        <v>416</v>
      </c>
    </row>
    <row r="42" spans="2:49" ht="20.45" customHeight="1">
      <c r="B42" s="354"/>
      <c r="C42" s="347" t="s">
        <v>492</v>
      </c>
      <c r="D42" s="416">
        <v>51</v>
      </c>
      <c r="E42" s="415">
        <v>29</v>
      </c>
      <c r="F42" s="414">
        <v>3</v>
      </c>
      <c r="G42" s="414">
        <v>3</v>
      </c>
      <c r="H42" s="414">
        <v>9</v>
      </c>
      <c r="I42" s="414" t="s">
        <v>416</v>
      </c>
      <c r="J42" s="414">
        <v>1</v>
      </c>
      <c r="K42" s="414" t="s">
        <v>416</v>
      </c>
      <c r="L42" s="414" t="s">
        <v>416</v>
      </c>
      <c r="M42" s="414">
        <v>4</v>
      </c>
      <c r="N42" s="414">
        <v>6</v>
      </c>
      <c r="O42" s="414">
        <v>3</v>
      </c>
      <c r="P42" s="414" t="s">
        <v>416</v>
      </c>
      <c r="Q42" s="414">
        <v>10</v>
      </c>
      <c r="R42" s="414" t="s">
        <v>416</v>
      </c>
      <c r="S42" s="414" t="s">
        <v>416</v>
      </c>
      <c r="T42" s="414">
        <v>10</v>
      </c>
      <c r="U42" s="414" t="s">
        <v>416</v>
      </c>
      <c r="V42" s="414" t="s">
        <v>416</v>
      </c>
      <c r="W42" s="414" t="s">
        <v>416</v>
      </c>
      <c r="X42" s="414" t="s">
        <v>416</v>
      </c>
      <c r="Y42" s="410"/>
      <c r="Z42" s="410"/>
      <c r="AA42" s="414" t="s">
        <v>416</v>
      </c>
      <c r="AB42" s="414" t="s">
        <v>416</v>
      </c>
      <c r="AC42" s="414" t="s">
        <v>416</v>
      </c>
      <c r="AD42" s="414" t="s">
        <v>416</v>
      </c>
      <c r="AE42" s="414">
        <v>7</v>
      </c>
      <c r="AF42" s="414">
        <v>1</v>
      </c>
      <c r="AG42" s="414" t="s">
        <v>416</v>
      </c>
      <c r="AH42" s="414">
        <v>2</v>
      </c>
      <c r="AI42" s="414">
        <v>3</v>
      </c>
      <c r="AJ42" s="414" t="s">
        <v>416</v>
      </c>
      <c r="AK42" s="414">
        <v>2</v>
      </c>
      <c r="AL42" s="414" t="s">
        <v>416</v>
      </c>
      <c r="AM42" s="414" t="s">
        <v>416</v>
      </c>
      <c r="AN42" s="414">
        <v>8</v>
      </c>
      <c r="AO42" s="414">
        <v>16</v>
      </c>
      <c r="AP42" s="414">
        <v>2</v>
      </c>
      <c r="AQ42" s="414" t="s">
        <v>416</v>
      </c>
      <c r="AR42" s="414" t="s">
        <v>416</v>
      </c>
      <c r="AS42" s="414" t="s">
        <v>416</v>
      </c>
      <c r="AT42" s="414" t="s">
        <v>416</v>
      </c>
      <c r="AU42" s="414" t="s">
        <v>416</v>
      </c>
      <c r="AV42" s="414" t="s">
        <v>416</v>
      </c>
      <c r="AW42" s="413" t="s">
        <v>416</v>
      </c>
    </row>
    <row r="43" spans="2:49" ht="20.45" customHeight="1">
      <c r="B43" s="354"/>
      <c r="C43" s="347" t="s">
        <v>491</v>
      </c>
      <c r="D43" s="416">
        <v>73</v>
      </c>
      <c r="E43" s="415">
        <v>41</v>
      </c>
      <c r="F43" s="414">
        <v>2</v>
      </c>
      <c r="G43" s="414">
        <v>3</v>
      </c>
      <c r="H43" s="414">
        <v>6</v>
      </c>
      <c r="I43" s="414" t="s">
        <v>416</v>
      </c>
      <c r="J43" s="414" t="s">
        <v>416</v>
      </c>
      <c r="K43" s="414">
        <v>1</v>
      </c>
      <c r="L43" s="414">
        <v>1</v>
      </c>
      <c r="M43" s="414">
        <v>2</v>
      </c>
      <c r="N43" s="414" t="s">
        <v>416</v>
      </c>
      <c r="O43" s="414">
        <v>3</v>
      </c>
      <c r="P43" s="414" t="s">
        <v>416</v>
      </c>
      <c r="Q43" s="414">
        <v>10</v>
      </c>
      <c r="R43" s="414">
        <v>5</v>
      </c>
      <c r="S43" s="414" t="s">
        <v>416</v>
      </c>
      <c r="T43" s="414">
        <v>16</v>
      </c>
      <c r="U43" s="414" t="s">
        <v>416</v>
      </c>
      <c r="V43" s="414" t="s">
        <v>416</v>
      </c>
      <c r="W43" s="414" t="s">
        <v>416</v>
      </c>
      <c r="X43" s="414" t="s">
        <v>416</v>
      </c>
      <c r="Y43" s="410"/>
      <c r="Z43" s="410"/>
      <c r="AA43" s="414">
        <v>3</v>
      </c>
      <c r="AB43" s="414">
        <v>1</v>
      </c>
      <c r="AC43" s="414">
        <v>3</v>
      </c>
      <c r="AD43" s="414">
        <v>4</v>
      </c>
      <c r="AE43" s="414">
        <v>13</v>
      </c>
      <c r="AF43" s="414">
        <v>1</v>
      </c>
      <c r="AG43" s="414">
        <v>1</v>
      </c>
      <c r="AH43" s="414">
        <v>2</v>
      </c>
      <c r="AI43" s="414">
        <v>3</v>
      </c>
      <c r="AJ43" s="414" t="s">
        <v>416</v>
      </c>
      <c r="AK43" s="414">
        <v>2</v>
      </c>
      <c r="AL43" s="414" t="s">
        <v>416</v>
      </c>
      <c r="AM43" s="414" t="s">
        <v>416</v>
      </c>
      <c r="AN43" s="414">
        <v>9</v>
      </c>
      <c r="AO43" s="414" t="s">
        <v>416</v>
      </c>
      <c r="AP43" s="414">
        <v>2</v>
      </c>
      <c r="AQ43" s="414" t="s">
        <v>416</v>
      </c>
      <c r="AR43" s="414" t="s">
        <v>416</v>
      </c>
      <c r="AS43" s="414" t="s">
        <v>416</v>
      </c>
      <c r="AT43" s="414" t="s">
        <v>416</v>
      </c>
      <c r="AU43" s="414">
        <v>1</v>
      </c>
      <c r="AV43" s="414" t="s">
        <v>416</v>
      </c>
      <c r="AW43" s="413">
        <v>1</v>
      </c>
    </row>
    <row r="44" spans="2:49" ht="20.45" customHeight="1">
      <c r="B44" s="354"/>
      <c r="C44" s="347" t="s">
        <v>490</v>
      </c>
      <c r="D44" s="416">
        <v>35</v>
      </c>
      <c r="E44" s="415">
        <v>24</v>
      </c>
      <c r="F44" s="414" t="s">
        <v>416</v>
      </c>
      <c r="G44" s="414">
        <v>2</v>
      </c>
      <c r="H44" s="414">
        <v>5</v>
      </c>
      <c r="I44" s="414">
        <v>2</v>
      </c>
      <c r="J44" s="414" t="s">
        <v>416</v>
      </c>
      <c r="K44" s="414" t="s">
        <v>416</v>
      </c>
      <c r="L44" s="414" t="s">
        <v>416</v>
      </c>
      <c r="M44" s="414">
        <v>1</v>
      </c>
      <c r="N44" s="414">
        <v>1</v>
      </c>
      <c r="O44" s="414">
        <v>1</v>
      </c>
      <c r="P44" s="414" t="s">
        <v>416</v>
      </c>
      <c r="Q44" s="414">
        <v>6</v>
      </c>
      <c r="R44" s="414" t="s">
        <v>416</v>
      </c>
      <c r="S44" s="414" t="s">
        <v>416</v>
      </c>
      <c r="T44" s="414">
        <v>6</v>
      </c>
      <c r="U44" s="414" t="s">
        <v>416</v>
      </c>
      <c r="V44" s="414" t="s">
        <v>416</v>
      </c>
      <c r="W44" s="414" t="s">
        <v>416</v>
      </c>
      <c r="X44" s="414" t="s">
        <v>416</v>
      </c>
      <c r="Y44" s="410"/>
      <c r="Z44" s="410"/>
      <c r="AA44" s="414" t="s">
        <v>416</v>
      </c>
      <c r="AB44" s="414" t="s">
        <v>416</v>
      </c>
      <c r="AC44" s="414" t="s">
        <v>416</v>
      </c>
      <c r="AD44" s="414">
        <v>1</v>
      </c>
      <c r="AE44" s="414">
        <v>5</v>
      </c>
      <c r="AF44" s="414" t="s">
        <v>416</v>
      </c>
      <c r="AG44" s="414" t="s">
        <v>416</v>
      </c>
      <c r="AH44" s="414">
        <v>1</v>
      </c>
      <c r="AI44" s="414">
        <v>1</v>
      </c>
      <c r="AJ44" s="414" t="s">
        <v>416</v>
      </c>
      <c r="AK44" s="414">
        <v>1</v>
      </c>
      <c r="AL44" s="414" t="s">
        <v>416</v>
      </c>
      <c r="AM44" s="414" t="s">
        <v>416</v>
      </c>
      <c r="AN44" s="414">
        <v>4</v>
      </c>
      <c r="AO44" s="414" t="s">
        <v>416</v>
      </c>
      <c r="AP44" s="414">
        <v>1</v>
      </c>
      <c r="AQ44" s="414" t="s">
        <v>416</v>
      </c>
      <c r="AR44" s="414" t="s">
        <v>416</v>
      </c>
      <c r="AS44" s="414" t="s">
        <v>416</v>
      </c>
      <c r="AT44" s="414" t="s">
        <v>416</v>
      </c>
      <c r="AU44" s="414" t="s">
        <v>416</v>
      </c>
      <c r="AV44" s="414" t="s">
        <v>416</v>
      </c>
      <c r="AW44" s="413" t="s">
        <v>416</v>
      </c>
    </row>
    <row r="45" spans="2:49" ht="20.45" customHeight="1">
      <c r="B45" s="354"/>
      <c r="C45" s="347" t="s">
        <v>489</v>
      </c>
      <c r="D45" s="416">
        <v>35</v>
      </c>
      <c r="E45" s="415">
        <v>23</v>
      </c>
      <c r="F45" s="414" t="s">
        <v>416</v>
      </c>
      <c r="G45" s="414">
        <v>4</v>
      </c>
      <c r="H45" s="414">
        <v>6</v>
      </c>
      <c r="I45" s="414" t="s">
        <v>416</v>
      </c>
      <c r="J45" s="414">
        <v>1</v>
      </c>
      <c r="K45" s="414">
        <v>1</v>
      </c>
      <c r="L45" s="414" t="s">
        <v>416</v>
      </c>
      <c r="M45" s="414">
        <v>1</v>
      </c>
      <c r="N45" s="414" t="s">
        <v>416</v>
      </c>
      <c r="O45" s="414">
        <v>4</v>
      </c>
      <c r="P45" s="414" t="s">
        <v>416</v>
      </c>
      <c r="Q45" s="414">
        <v>8</v>
      </c>
      <c r="R45" s="414" t="s">
        <v>416</v>
      </c>
      <c r="S45" s="414" t="s">
        <v>416</v>
      </c>
      <c r="T45" s="414">
        <v>5</v>
      </c>
      <c r="U45" s="414" t="s">
        <v>416</v>
      </c>
      <c r="V45" s="414" t="s">
        <v>416</v>
      </c>
      <c r="W45" s="414" t="s">
        <v>416</v>
      </c>
      <c r="X45" s="414" t="s">
        <v>416</v>
      </c>
      <c r="Y45" s="410"/>
      <c r="Z45" s="410"/>
      <c r="AA45" s="414">
        <v>1</v>
      </c>
      <c r="AB45" s="414">
        <v>2</v>
      </c>
      <c r="AC45" s="414">
        <v>3</v>
      </c>
      <c r="AD45" s="414" t="s">
        <v>416</v>
      </c>
      <c r="AE45" s="414">
        <v>4</v>
      </c>
      <c r="AF45" s="414" t="s">
        <v>416</v>
      </c>
      <c r="AG45" s="414" t="s">
        <v>416</v>
      </c>
      <c r="AH45" s="414">
        <v>1</v>
      </c>
      <c r="AI45" s="414">
        <v>2</v>
      </c>
      <c r="AJ45" s="414" t="s">
        <v>416</v>
      </c>
      <c r="AK45" s="414" t="s">
        <v>416</v>
      </c>
      <c r="AL45" s="414" t="s">
        <v>416</v>
      </c>
      <c r="AM45" s="414" t="s">
        <v>416</v>
      </c>
      <c r="AN45" s="414">
        <v>5</v>
      </c>
      <c r="AO45" s="414">
        <v>1</v>
      </c>
      <c r="AP45" s="414" t="s">
        <v>416</v>
      </c>
      <c r="AQ45" s="414" t="s">
        <v>416</v>
      </c>
      <c r="AR45" s="414" t="s">
        <v>416</v>
      </c>
      <c r="AS45" s="414" t="s">
        <v>416</v>
      </c>
      <c r="AT45" s="414" t="s">
        <v>416</v>
      </c>
      <c r="AU45" s="414" t="s">
        <v>416</v>
      </c>
      <c r="AV45" s="414" t="s">
        <v>416</v>
      </c>
      <c r="AW45" s="413" t="s">
        <v>416</v>
      </c>
    </row>
    <row r="46" spans="2:49" ht="20.45" customHeight="1">
      <c r="B46" s="352"/>
      <c r="C46" s="351"/>
      <c r="D46" s="416"/>
      <c r="E46" s="415"/>
      <c r="F46" s="414"/>
      <c r="G46" s="414"/>
      <c r="H46" s="414"/>
      <c r="I46" s="414"/>
      <c r="J46" s="414"/>
      <c r="K46" s="414"/>
      <c r="L46" s="414"/>
      <c r="M46" s="414"/>
      <c r="N46" s="414"/>
      <c r="O46" s="414"/>
      <c r="P46" s="414"/>
      <c r="Q46" s="414"/>
      <c r="R46" s="414"/>
      <c r="S46" s="414"/>
      <c r="T46" s="414"/>
      <c r="U46" s="414"/>
      <c r="V46" s="414"/>
      <c r="W46" s="414"/>
      <c r="X46" s="414"/>
      <c r="Y46" s="410"/>
      <c r="Z46" s="410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AO46" s="414"/>
      <c r="AP46" s="414"/>
      <c r="AQ46" s="414"/>
      <c r="AR46" s="414"/>
      <c r="AS46" s="414"/>
      <c r="AT46" s="414"/>
      <c r="AU46" s="414"/>
      <c r="AV46" s="414"/>
      <c r="AW46" s="413"/>
    </row>
    <row r="47" spans="2:49" ht="20.45" customHeight="1">
      <c r="B47" s="349" t="s">
        <v>488</v>
      </c>
      <c r="C47" s="347" t="s">
        <v>487</v>
      </c>
      <c r="D47" s="416">
        <v>32</v>
      </c>
      <c r="E47" s="415">
        <v>18</v>
      </c>
      <c r="F47" s="414">
        <v>2</v>
      </c>
      <c r="G47" s="414">
        <v>4</v>
      </c>
      <c r="H47" s="414">
        <v>2</v>
      </c>
      <c r="I47" s="414" t="s">
        <v>416</v>
      </c>
      <c r="J47" s="414" t="s">
        <v>416</v>
      </c>
      <c r="K47" s="414">
        <v>2</v>
      </c>
      <c r="L47" s="414">
        <v>1</v>
      </c>
      <c r="M47" s="414">
        <v>1</v>
      </c>
      <c r="N47" s="414" t="s">
        <v>416</v>
      </c>
      <c r="O47" s="414" t="s">
        <v>416</v>
      </c>
      <c r="P47" s="414" t="s">
        <v>416</v>
      </c>
      <c r="Q47" s="414">
        <v>3</v>
      </c>
      <c r="R47" s="414" t="s">
        <v>416</v>
      </c>
      <c r="S47" s="414" t="s">
        <v>416</v>
      </c>
      <c r="T47" s="414">
        <v>5</v>
      </c>
      <c r="U47" s="414">
        <v>1</v>
      </c>
      <c r="V47" s="414" t="s">
        <v>416</v>
      </c>
      <c r="W47" s="414" t="s">
        <v>416</v>
      </c>
      <c r="X47" s="414" t="s">
        <v>416</v>
      </c>
      <c r="Y47" s="410"/>
      <c r="Z47" s="410"/>
      <c r="AA47" s="414" t="s">
        <v>416</v>
      </c>
      <c r="AB47" s="414">
        <v>2</v>
      </c>
      <c r="AC47" s="414">
        <v>1</v>
      </c>
      <c r="AD47" s="414" t="s">
        <v>416</v>
      </c>
      <c r="AE47" s="414">
        <v>1</v>
      </c>
      <c r="AF47" s="414" t="s">
        <v>416</v>
      </c>
      <c r="AG47" s="414" t="s">
        <v>416</v>
      </c>
      <c r="AH47" s="414">
        <v>2</v>
      </c>
      <c r="AI47" s="414" t="s">
        <v>416</v>
      </c>
      <c r="AJ47" s="414" t="s">
        <v>416</v>
      </c>
      <c r="AK47" s="414">
        <v>1</v>
      </c>
      <c r="AL47" s="414" t="s">
        <v>416</v>
      </c>
      <c r="AM47" s="414" t="s">
        <v>416</v>
      </c>
      <c r="AN47" s="414">
        <v>3</v>
      </c>
      <c r="AO47" s="414">
        <v>3</v>
      </c>
      <c r="AP47" s="414">
        <v>1</v>
      </c>
      <c r="AQ47" s="414" t="s">
        <v>416</v>
      </c>
      <c r="AR47" s="414" t="s">
        <v>416</v>
      </c>
      <c r="AS47" s="414" t="s">
        <v>416</v>
      </c>
      <c r="AT47" s="414" t="s">
        <v>416</v>
      </c>
      <c r="AU47" s="414" t="s">
        <v>416</v>
      </c>
      <c r="AV47" s="414" t="s">
        <v>416</v>
      </c>
      <c r="AW47" s="413" t="s">
        <v>416</v>
      </c>
    </row>
    <row r="48" spans="2:49" ht="20.45" customHeight="1">
      <c r="B48" s="349" t="s">
        <v>486</v>
      </c>
      <c r="C48" s="347" t="s">
        <v>553</v>
      </c>
      <c r="D48" s="416">
        <v>39</v>
      </c>
      <c r="E48" s="415">
        <v>12</v>
      </c>
      <c r="F48" s="414">
        <v>8</v>
      </c>
      <c r="G48" s="414" t="s">
        <v>416</v>
      </c>
      <c r="H48" s="414">
        <v>2</v>
      </c>
      <c r="I48" s="414" t="s">
        <v>416</v>
      </c>
      <c r="J48" s="414">
        <v>6</v>
      </c>
      <c r="K48" s="414" t="s">
        <v>416</v>
      </c>
      <c r="L48" s="414" t="s">
        <v>416</v>
      </c>
      <c r="M48" s="414">
        <v>1</v>
      </c>
      <c r="N48" s="414">
        <v>1</v>
      </c>
      <c r="O48" s="414">
        <v>2</v>
      </c>
      <c r="P48" s="414" t="s">
        <v>416</v>
      </c>
      <c r="Q48" s="414">
        <v>4</v>
      </c>
      <c r="R48" s="414" t="s">
        <v>416</v>
      </c>
      <c r="S48" s="414" t="s">
        <v>416</v>
      </c>
      <c r="T48" s="414">
        <v>3</v>
      </c>
      <c r="U48" s="414" t="s">
        <v>416</v>
      </c>
      <c r="V48" s="414" t="s">
        <v>416</v>
      </c>
      <c r="W48" s="414" t="s">
        <v>416</v>
      </c>
      <c r="X48" s="414" t="s">
        <v>416</v>
      </c>
      <c r="Y48" s="410"/>
      <c r="Z48" s="410"/>
      <c r="AA48" s="414">
        <v>1</v>
      </c>
      <c r="AB48" s="414" t="s">
        <v>416</v>
      </c>
      <c r="AC48" s="414" t="s">
        <v>416</v>
      </c>
      <c r="AD48" s="414" t="s">
        <v>416</v>
      </c>
      <c r="AE48" s="414">
        <v>3</v>
      </c>
      <c r="AF48" s="414" t="s">
        <v>416</v>
      </c>
      <c r="AG48" s="414" t="s">
        <v>416</v>
      </c>
      <c r="AH48" s="414">
        <v>1</v>
      </c>
      <c r="AI48" s="414">
        <v>1</v>
      </c>
      <c r="AJ48" s="414" t="s">
        <v>416</v>
      </c>
      <c r="AK48" s="414" t="s">
        <v>416</v>
      </c>
      <c r="AL48" s="414" t="s">
        <v>416</v>
      </c>
      <c r="AM48" s="414" t="s">
        <v>416</v>
      </c>
      <c r="AN48" s="414">
        <v>1</v>
      </c>
      <c r="AO48" s="414">
        <v>2</v>
      </c>
      <c r="AP48" s="414" t="s">
        <v>416</v>
      </c>
      <c r="AQ48" s="414" t="s">
        <v>416</v>
      </c>
      <c r="AR48" s="414" t="s">
        <v>416</v>
      </c>
      <c r="AS48" s="414" t="s">
        <v>416</v>
      </c>
      <c r="AT48" s="414" t="s">
        <v>416</v>
      </c>
      <c r="AU48" s="414" t="s">
        <v>416</v>
      </c>
      <c r="AV48" s="414" t="s">
        <v>416</v>
      </c>
      <c r="AW48" s="413">
        <v>1</v>
      </c>
    </row>
    <row r="49" spans="2:49" ht="20.45" customHeight="1">
      <c r="B49" s="349" t="s">
        <v>484</v>
      </c>
      <c r="C49" s="347" t="s">
        <v>483</v>
      </c>
      <c r="D49" s="416">
        <v>7</v>
      </c>
      <c r="E49" s="415">
        <v>5</v>
      </c>
      <c r="F49" s="414">
        <v>1</v>
      </c>
      <c r="G49" s="414">
        <v>1</v>
      </c>
      <c r="H49" s="414">
        <v>2</v>
      </c>
      <c r="I49" s="414" t="s">
        <v>416</v>
      </c>
      <c r="J49" s="414">
        <v>1</v>
      </c>
      <c r="K49" s="414">
        <v>1</v>
      </c>
      <c r="L49" s="414" t="s">
        <v>416</v>
      </c>
      <c r="M49" s="414" t="s">
        <v>416</v>
      </c>
      <c r="N49" s="414" t="s">
        <v>416</v>
      </c>
      <c r="O49" s="414" t="s">
        <v>416</v>
      </c>
      <c r="P49" s="414" t="s">
        <v>416</v>
      </c>
      <c r="Q49" s="414" t="s">
        <v>416</v>
      </c>
      <c r="R49" s="414">
        <v>1</v>
      </c>
      <c r="S49" s="414">
        <v>1</v>
      </c>
      <c r="T49" s="414">
        <v>2</v>
      </c>
      <c r="U49" s="414" t="s">
        <v>416</v>
      </c>
      <c r="V49" s="414" t="s">
        <v>416</v>
      </c>
      <c r="W49" s="414" t="s">
        <v>416</v>
      </c>
      <c r="X49" s="414" t="s">
        <v>416</v>
      </c>
      <c r="Y49" s="410"/>
      <c r="Z49" s="410"/>
      <c r="AA49" s="414" t="s">
        <v>416</v>
      </c>
      <c r="AB49" s="414">
        <v>1</v>
      </c>
      <c r="AC49" s="414">
        <v>1</v>
      </c>
      <c r="AD49" s="414">
        <v>1</v>
      </c>
      <c r="AE49" s="414">
        <v>2</v>
      </c>
      <c r="AF49" s="414" t="s">
        <v>416</v>
      </c>
      <c r="AG49" s="414" t="s">
        <v>416</v>
      </c>
      <c r="AH49" s="414">
        <v>1</v>
      </c>
      <c r="AI49" s="414" t="s">
        <v>416</v>
      </c>
      <c r="AJ49" s="414" t="s">
        <v>416</v>
      </c>
      <c r="AK49" s="414" t="s">
        <v>416</v>
      </c>
      <c r="AL49" s="414" t="s">
        <v>416</v>
      </c>
      <c r="AM49" s="414" t="s">
        <v>416</v>
      </c>
      <c r="AN49" s="414">
        <v>3</v>
      </c>
      <c r="AO49" s="414">
        <v>2</v>
      </c>
      <c r="AP49" s="414" t="s">
        <v>416</v>
      </c>
      <c r="AQ49" s="414" t="s">
        <v>416</v>
      </c>
      <c r="AR49" s="414" t="s">
        <v>416</v>
      </c>
      <c r="AS49" s="414" t="s">
        <v>416</v>
      </c>
      <c r="AT49" s="414" t="s">
        <v>416</v>
      </c>
      <c r="AU49" s="414" t="s">
        <v>416</v>
      </c>
      <c r="AV49" s="414" t="s">
        <v>416</v>
      </c>
      <c r="AW49" s="413" t="s">
        <v>416</v>
      </c>
    </row>
    <row r="50" spans="2:49" ht="20.45" customHeight="1">
      <c r="B50" s="349" t="s">
        <v>482</v>
      </c>
      <c r="C50" s="347" t="s">
        <v>552</v>
      </c>
      <c r="D50" s="416">
        <v>18</v>
      </c>
      <c r="E50" s="415">
        <v>12</v>
      </c>
      <c r="F50" s="414">
        <v>1</v>
      </c>
      <c r="G50" s="414">
        <v>1</v>
      </c>
      <c r="H50" s="414">
        <v>3</v>
      </c>
      <c r="I50" s="414" t="s">
        <v>416</v>
      </c>
      <c r="J50" s="414" t="s">
        <v>416</v>
      </c>
      <c r="K50" s="414" t="s">
        <v>416</v>
      </c>
      <c r="L50" s="414" t="s">
        <v>416</v>
      </c>
      <c r="M50" s="414">
        <v>2</v>
      </c>
      <c r="N50" s="414">
        <v>1</v>
      </c>
      <c r="O50" s="414">
        <v>1</v>
      </c>
      <c r="P50" s="414" t="s">
        <v>416</v>
      </c>
      <c r="Q50" s="414">
        <v>5</v>
      </c>
      <c r="R50" s="414" t="s">
        <v>416</v>
      </c>
      <c r="S50" s="414" t="s">
        <v>416</v>
      </c>
      <c r="T50" s="414">
        <v>6</v>
      </c>
      <c r="U50" s="414" t="s">
        <v>416</v>
      </c>
      <c r="V50" s="414" t="s">
        <v>416</v>
      </c>
      <c r="W50" s="414" t="s">
        <v>416</v>
      </c>
      <c r="X50" s="414" t="s">
        <v>416</v>
      </c>
      <c r="Y50" s="410"/>
      <c r="Z50" s="410"/>
      <c r="AA50" s="414">
        <v>1</v>
      </c>
      <c r="AB50" s="414" t="s">
        <v>416</v>
      </c>
      <c r="AC50" s="414" t="s">
        <v>416</v>
      </c>
      <c r="AD50" s="414" t="s">
        <v>416</v>
      </c>
      <c r="AE50" s="414">
        <v>1</v>
      </c>
      <c r="AF50" s="414" t="s">
        <v>416</v>
      </c>
      <c r="AG50" s="414" t="s">
        <v>416</v>
      </c>
      <c r="AH50" s="414" t="s">
        <v>416</v>
      </c>
      <c r="AI50" s="414" t="s">
        <v>416</v>
      </c>
      <c r="AJ50" s="414" t="s">
        <v>416</v>
      </c>
      <c r="AK50" s="414" t="s">
        <v>416</v>
      </c>
      <c r="AL50" s="414" t="s">
        <v>416</v>
      </c>
      <c r="AM50" s="414" t="s">
        <v>416</v>
      </c>
      <c r="AN50" s="414">
        <v>1</v>
      </c>
      <c r="AO50" s="414" t="s">
        <v>416</v>
      </c>
      <c r="AP50" s="414">
        <v>1</v>
      </c>
      <c r="AQ50" s="414" t="s">
        <v>416</v>
      </c>
      <c r="AR50" s="414" t="s">
        <v>416</v>
      </c>
      <c r="AS50" s="414" t="s">
        <v>416</v>
      </c>
      <c r="AT50" s="414" t="s">
        <v>416</v>
      </c>
      <c r="AU50" s="414" t="s">
        <v>416</v>
      </c>
      <c r="AV50" s="414" t="s">
        <v>416</v>
      </c>
      <c r="AW50" s="413" t="s">
        <v>416</v>
      </c>
    </row>
    <row r="51" spans="2:49" ht="20.45" customHeight="1">
      <c r="B51" s="349" t="s">
        <v>480</v>
      </c>
      <c r="C51" s="347" t="s">
        <v>479</v>
      </c>
      <c r="D51" s="416">
        <v>1</v>
      </c>
      <c r="E51" s="415">
        <v>1</v>
      </c>
      <c r="F51" s="414" t="s">
        <v>416</v>
      </c>
      <c r="G51" s="414" t="s">
        <v>416</v>
      </c>
      <c r="H51" s="414" t="s">
        <v>416</v>
      </c>
      <c r="I51" s="414" t="s">
        <v>416</v>
      </c>
      <c r="J51" s="414" t="s">
        <v>416</v>
      </c>
      <c r="K51" s="414" t="s">
        <v>416</v>
      </c>
      <c r="L51" s="414" t="s">
        <v>416</v>
      </c>
      <c r="M51" s="414" t="s">
        <v>416</v>
      </c>
      <c r="N51" s="414" t="s">
        <v>416</v>
      </c>
      <c r="O51" s="414" t="s">
        <v>416</v>
      </c>
      <c r="P51" s="414" t="s">
        <v>416</v>
      </c>
      <c r="Q51" s="414">
        <v>1</v>
      </c>
      <c r="R51" s="414" t="s">
        <v>416</v>
      </c>
      <c r="S51" s="414" t="s">
        <v>416</v>
      </c>
      <c r="T51" s="414" t="s">
        <v>416</v>
      </c>
      <c r="U51" s="414" t="s">
        <v>416</v>
      </c>
      <c r="V51" s="414" t="s">
        <v>416</v>
      </c>
      <c r="W51" s="414" t="s">
        <v>416</v>
      </c>
      <c r="X51" s="414" t="s">
        <v>416</v>
      </c>
      <c r="Y51" s="410"/>
      <c r="Z51" s="410"/>
      <c r="AA51" s="414" t="s">
        <v>416</v>
      </c>
      <c r="AB51" s="414" t="s">
        <v>416</v>
      </c>
      <c r="AC51" s="414" t="s">
        <v>416</v>
      </c>
      <c r="AD51" s="414" t="s">
        <v>416</v>
      </c>
      <c r="AE51" s="414" t="s">
        <v>416</v>
      </c>
      <c r="AF51" s="414" t="s">
        <v>416</v>
      </c>
      <c r="AG51" s="414" t="s">
        <v>416</v>
      </c>
      <c r="AH51" s="414" t="s">
        <v>416</v>
      </c>
      <c r="AI51" s="414" t="s">
        <v>416</v>
      </c>
      <c r="AJ51" s="414" t="s">
        <v>416</v>
      </c>
      <c r="AK51" s="414" t="s">
        <v>416</v>
      </c>
      <c r="AL51" s="414" t="s">
        <v>416</v>
      </c>
      <c r="AM51" s="414" t="s">
        <v>416</v>
      </c>
      <c r="AN51" s="414" t="s">
        <v>416</v>
      </c>
      <c r="AO51" s="414" t="s">
        <v>416</v>
      </c>
      <c r="AP51" s="414" t="s">
        <v>416</v>
      </c>
      <c r="AQ51" s="414" t="s">
        <v>416</v>
      </c>
      <c r="AR51" s="414" t="s">
        <v>416</v>
      </c>
      <c r="AS51" s="414" t="s">
        <v>416</v>
      </c>
      <c r="AT51" s="414" t="s">
        <v>416</v>
      </c>
      <c r="AU51" s="414" t="s">
        <v>416</v>
      </c>
      <c r="AV51" s="414" t="s">
        <v>416</v>
      </c>
      <c r="AW51" s="413" t="s">
        <v>416</v>
      </c>
    </row>
    <row r="52" spans="2:49" ht="20.45" customHeight="1">
      <c r="B52" s="348"/>
      <c r="C52" s="347"/>
      <c r="D52" s="416"/>
      <c r="E52" s="415"/>
      <c r="F52" s="414"/>
      <c r="G52" s="414"/>
      <c r="H52" s="414"/>
      <c r="I52" s="414"/>
      <c r="J52" s="414"/>
      <c r="K52" s="414"/>
      <c r="L52" s="414"/>
      <c r="M52" s="414"/>
      <c r="N52" s="414"/>
      <c r="O52" s="414"/>
      <c r="P52" s="414"/>
      <c r="Q52" s="414"/>
      <c r="R52" s="414"/>
      <c r="S52" s="414"/>
      <c r="T52" s="414"/>
      <c r="U52" s="414"/>
      <c r="V52" s="414"/>
      <c r="W52" s="414"/>
      <c r="X52" s="414"/>
      <c r="Y52" s="410"/>
      <c r="Z52" s="410"/>
      <c r="AA52" s="414"/>
      <c r="AB52" s="414"/>
      <c r="AC52" s="414"/>
      <c r="AD52" s="414"/>
      <c r="AE52" s="414"/>
      <c r="AF52" s="414"/>
      <c r="AG52" s="414"/>
      <c r="AH52" s="414"/>
      <c r="AI52" s="414"/>
      <c r="AJ52" s="414"/>
      <c r="AK52" s="414"/>
      <c r="AL52" s="414"/>
      <c r="AM52" s="414"/>
      <c r="AN52" s="414"/>
      <c r="AO52" s="414"/>
      <c r="AP52" s="414"/>
      <c r="AQ52" s="414"/>
      <c r="AR52" s="414"/>
      <c r="AS52" s="414"/>
      <c r="AT52" s="414"/>
      <c r="AU52" s="414"/>
      <c r="AV52" s="414"/>
      <c r="AW52" s="413"/>
    </row>
    <row r="53" spans="2:49" ht="20.45" customHeight="1">
      <c r="B53" s="349" t="s">
        <v>478</v>
      </c>
      <c r="C53" s="347" t="s">
        <v>477</v>
      </c>
      <c r="D53" s="416">
        <v>19</v>
      </c>
      <c r="E53" s="415">
        <v>12</v>
      </c>
      <c r="F53" s="414">
        <v>2</v>
      </c>
      <c r="G53" s="414" t="s">
        <v>416</v>
      </c>
      <c r="H53" s="414">
        <v>1</v>
      </c>
      <c r="I53" s="414" t="s">
        <v>416</v>
      </c>
      <c r="J53" s="414" t="s">
        <v>416</v>
      </c>
      <c r="K53" s="414" t="s">
        <v>416</v>
      </c>
      <c r="L53" s="414" t="s">
        <v>416</v>
      </c>
      <c r="M53" s="414" t="s">
        <v>416</v>
      </c>
      <c r="N53" s="414" t="s">
        <v>416</v>
      </c>
      <c r="O53" s="414" t="s">
        <v>416</v>
      </c>
      <c r="P53" s="414" t="s">
        <v>416</v>
      </c>
      <c r="Q53" s="414">
        <v>5</v>
      </c>
      <c r="R53" s="414">
        <v>1</v>
      </c>
      <c r="S53" s="414" t="s">
        <v>416</v>
      </c>
      <c r="T53" s="414">
        <v>3</v>
      </c>
      <c r="U53" s="414" t="s">
        <v>416</v>
      </c>
      <c r="V53" s="414" t="s">
        <v>416</v>
      </c>
      <c r="W53" s="414" t="s">
        <v>416</v>
      </c>
      <c r="X53" s="414" t="s">
        <v>416</v>
      </c>
      <c r="Y53" s="410"/>
      <c r="Z53" s="410"/>
      <c r="AA53" s="414">
        <v>1</v>
      </c>
      <c r="AB53" s="414" t="s">
        <v>416</v>
      </c>
      <c r="AC53" s="414" t="s">
        <v>416</v>
      </c>
      <c r="AD53" s="414" t="s">
        <v>416</v>
      </c>
      <c r="AE53" s="414">
        <v>1</v>
      </c>
      <c r="AF53" s="414" t="s">
        <v>416</v>
      </c>
      <c r="AG53" s="414" t="s">
        <v>416</v>
      </c>
      <c r="AH53" s="414">
        <v>2</v>
      </c>
      <c r="AI53" s="414" t="s">
        <v>416</v>
      </c>
      <c r="AJ53" s="414">
        <v>1</v>
      </c>
      <c r="AK53" s="414" t="s">
        <v>416</v>
      </c>
      <c r="AL53" s="414" t="s">
        <v>416</v>
      </c>
      <c r="AM53" s="414" t="s">
        <v>416</v>
      </c>
      <c r="AN53" s="414">
        <v>2</v>
      </c>
      <c r="AO53" s="414" t="s">
        <v>416</v>
      </c>
      <c r="AP53" s="414">
        <v>1</v>
      </c>
      <c r="AQ53" s="414" t="s">
        <v>416</v>
      </c>
      <c r="AR53" s="414" t="s">
        <v>416</v>
      </c>
      <c r="AS53" s="414">
        <v>1</v>
      </c>
      <c r="AT53" s="414" t="s">
        <v>416</v>
      </c>
      <c r="AU53" s="414" t="s">
        <v>416</v>
      </c>
      <c r="AV53" s="414" t="s">
        <v>416</v>
      </c>
      <c r="AW53" s="413" t="s">
        <v>416</v>
      </c>
    </row>
    <row r="54" spans="2:49" ht="20.45" customHeight="1">
      <c r="B54" s="349" t="s">
        <v>476</v>
      </c>
      <c r="C54" s="347" t="s">
        <v>475</v>
      </c>
      <c r="D54" s="416">
        <v>11</v>
      </c>
      <c r="E54" s="415">
        <v>7</v>
      </c>
      <c r="F54" s="414">
        <v>2</v>
      </c>
      <c r="G54" s="414">
        <v>2</v>
      </c>
      <c r="H54" s="414">
        <v>3</v>
      </c>
      <c r="I54" s="414" t="s">
        <v>416</v>
      </c>
      <c r="J54" s="414" t="s">
        <v>416</v>
      </c>
      <c r="K54" s="414" t="s">
        <v>416</v>
      </c>
      <c r="L54" s="414" t="s">
        <v>416</v>
      </c>
      <c r="M54" s="414">
        <v>1</v>
      </c>
      <c r="N54" s="414" t="s">
        <v>416</v>
      </c>
      <c r="O54" s="414" t="s">
        <v>416</v>
      </c>
      <c r="P54" s="414" t="s">
        <v>416</v>
      </c>
      <c r="Q54" s="414">
        <v>1</v>
      </c>
      <c r="R54" s="414" t="s">
        <v>416</v>
      </c>
      <c r="S54" s="414" t="s">
        <v>416</v>
      </c>
      <c r="T54" s="414">
        <v>3</v>
      </c>
      <c r="U54" s="414" t="s">
        <v>416</v>
      </c>
      <c r="V54" s="414" t="s">
        <v>416</v>
      </c>
      <c r="W54" s="414" t="s">
        <v>416</v>
      </c>
      <c r="X54" s="414" t="s">
        <v>416</v>
      </c>
      <c r="Y54" s="410"/>
      <c r="Z54" s="410"/>
      <c r="AA54" s="414" t="s">
        <v>416</v>
      </c>
      <c r="AB54" s="414" t="s">
        <v>416</v>
      </c>
      <c r="AC54" s="414" t="s">
        <v>416</v>
      </c>
      <c r="AD54" s="414" t="s">
        <v>416</v>
      </c>
      <c r="AE54" s="414" t="s">
        <v>416</v>
      </c>
      <c r="AF54" s="414" t="s">
        <v>416</v>
      </c>
      <c r="AG54" s="414" t="s">
        <v>416</v>
      </c>
      <c r="AH54" s="414" t="s">
        <v>416</v>
      </c>
      <c r="AI54" s="414" t="s">
        <v>416</v>
      </c>
      <c r="AJ54" s="414" t="s">
        <v>416</v>
      </c>
      <c r="AK54" s="414" t="s">
        <v>416</v>
      </c>
      <c r="AL54" s="414" t="s">
        <v>416</v>
      </c>
      <c r="AM54" s="414" t="s">
        <v>416</v>
      </c>
      <c r="AN54" s="414">
        <v>1</v>
      </c>
      <c r="AO54" s="414" t="s">
        <v>416</v>
      </c>
      <c r="AP54" s="414" t="s">
        <v>416</v>
      </c>
      <c r="AQ54" s="414" t="s">
        <v>416</v>
      </c>
      <c r="AR54" s="414" t="s">
        <v>416</v>
      </c>
      <c r="AS54" s="414" t="s">
        <v>416</v>
      </c>
      <c r="AT54" s="414" t="s">
        <v>416</v>
      </c>
      <c r="AU54" s="414" t="s">
        <v>416</v>
      </c>
      <c r="AV54" s="414">
        <v>1</v>
      </c>
      <c r="AW54" s="413" t="s">
        <v>416</v>
      </c>
    </row>
    <row r="55" spans="2:49" ht="20.45" customHeight="1">
      <c r="B55" s="348"/>
      <c r="C55" s="347" t="s">
        <v>474</v>
      </c>
      <c r="D55" s="416">
        <v>6</v>
      </c>
      <c r="E55" s="415">
        <v>6</v>
      </c>
      <c r="F55" s="414" t="s">
        <v>416</v>
      </c>
      <c r="G55" s="414" t="s">
        <v>416</v>
      </c>
      <c r="H55" s="414" t="s">
        <v>416</v>
      </c>
      <c r="I55" s="414" t="s">
        <v>416</v>
      </c>
      <c r="J55" s="414" t="s">
        <v>416</v>
      </c>
      <c r="K55" s="414" t="s">
        <v>416</v>
      </c>
      <c r="L55" s="414" t="s">
        <v>416</v>
      </c>
      <c r="M55" s="414" t="s">
        <v>416</v>
      </c>
      <c r="N55" s="414" t="s">
        <v>416</v>
      </c>
      <c r="O55" s="414" t="s">
        <v>416</v>
      </c>
      <c r="P55" s="414" t="s">
        <v>416</v>
      </c>
      <c r="Q55" s="414">
        <v>5</v>
      </c>
      <c r="R55" s="414" t="s">
        <v>416</v>
      </c>
      <c r="S55" s="414" t="s">
        <v>416</v>
      </c>
      <c r="T55" s="414" t="s">
        <v>416</v>
      </c>
      <c r="U55" s="414" t="s">
        <v>416</v>
      </c>
      <c r="V55" s="414" t="s">
        <v>416</v>
      </c>
      <c r="W55" s="414" t="s">
        <v>416</v>
      </c>
      <c r="X55" s="414" t="s">
        <v>416</v>
      </c>
      <c r="Y55" s="410"/>
      <c r="Z55" s="410"/>
      <c r="AA55" s="414" t="s">
        <v>416</v>
      </c>
      <c r="AB55" s="414" t="s">
        <v>416</v>
      </c>
      <c r="AC55" s="414" t="s">
        <v>416</v>
      </c>
      <c r="AD55" s="414" t="s">
        <v>416</v>
      </c>
      <c r="AE55" s="414" t="s">
        <v>416</v>
      </c>
      <c r="AF55" s="414" t="s">
        <v>416</v>
      </c>
      <c r="AG55" s="414" t="s">
        <v>416</v>
      </c>
      <c r="AH55" s="414" t="s">
        <v>416</v>
      </c>
      <c r="AI55" s="414" t="s">
        <v>416</v>
      </c>
      <c r="AJ55" s="414" t="s">
        <v>416</v>
      </c>
      <c r="AK55" s="414" t="s">
        <v>416</v>
      </c>
      <c r="AL55" s="414" t="s">
        <v>416</v>
      </c>
      <c r="AM55" s="414" t="s">
        <v>416</v>
      </c>
      <c r="AN55" s="414" t="s">
        <v>416</v>
      </c>
      <c r="AO55" s="414" t="s">
        <v>416</v>
      </c>
      <c r="AP55" s="414" t="s">
        <v>416</v>
      </c>
      <c r="AQ55" s="414" t="s">
        <v>416</v>
      </c>
      <c r="AR55" s="414" t="s">
        <v>416</v>
      </c>
      <c r="AS55" s="414" t="s">
        <v>416</v>
      </c>
      <c r="AT55" s="414" t="s">
        <v>416</v>
      </c>
      <c r="AU55" s="414" t="s">
        <v>416</v>
      </c>
      <c r="AV55" s="414" t="s">
        <v>416</v>
      </c>
      <c r="AW55" s="413" t="s">
        <v>416</v>
      </c>
    </row>
    <row r="56" spans="2:49" ht="20.45" customHeight="1">
      <c r="B56" s="349" t="s">
        <v>473</v>
      </c>
      <c r="C56" s="347" t="s">
        <v>472</v>
      </c>
      <c r="D56" s="416" t="s">
        <v>416</v>
      </c>
      <c r="E56" s="415" t="s">
        <v>416</v>
      </c>
      <c r="F56" s="414" t="s">
        <v>416</v>
      </c>
      <c r="G56" s="414" t="s">
        <v>416</v>
      </c>
      <c r="H56" s="414" t="s">
        <v>416</v>
      </c>
      <c r="I56" s="414" t="s">
        <v>416</v>
      </c>
      <c r="J56" s="414" t="s">
        <v>416</v>
      </c>
      <c r="K56" s="414" t="s">
        <v>416</v>
      </c>
      <c r="L56" s="414" t="s">
        <v>416</v>
      </c>
      <c r="M56" s="414" t="s">
        <v>416</v>
      </c>
      <c r="N56" s="414" t="s">
        <v>416</v>
      </c>
      <c r="O56" s="414" t="s">
        <v>416</v>
      </c>
      <c r="P56" s="414" t="s">
        <v>416</v>
      </c>
      <c r="Q56" s="414" t="s">
        <v>416</v>
      </c>
      <c r="R56" s="414" t="s">
        <v>416</v>
      </c>
      <c r="S56" s="414" t="s">
        <v>416</v>
      </c>
      <c r="T56" s="414" t="s">
        <v>416</v>
      </c>
      <c r="U56" s="414" t="s">
        <v>416</v>
      </c>
      <c r="V56" s="414" t="s">
        <v>416</v>
      </c>
      <c r="W56" s="414" t="s">
        <v>416</v>
      </c>
      <c r="X56" s="414" t="s">
        <v>416</v>
      </c>
      <c r="Y56" s="410"/>
      <c r="Z56" s="410"/>
      <c r="AA56" s="414" t="s">
        <v>416</v>
      </c>
      <c r="AB56" s="414" t="s">
        <v>416</v>
      </c>
      <c r="AC56" s="414" t="s">
        <v>416</v>
      </c>
      <c r="AD56" s="414" t="s">
        <v>416</v>
      </c>
      <c r="AE56" s="414" t="s">
        <v>416</v>
      </c>
      <c r="AF56" s="414" t="s">
        <v>416</v>
      </c>
      <c r="AG56" s="414" t="s">
        <v>416</v>
      </c>
      <c r="AH56" s="414" t="s">
        <v>416</v>
      </c>
      <c r="AI56" s="414" t="s">
        <v>416</v>
      </c>
      <c r="AJ56" s="414" t="s">
        <v>416</v>
      </c>
      <c r="AK56" s="414" t="s">
        <v>416</v>
      </c>
      <c r="AL56" s="414" t="s">
        <v>416</v>
      </c>
      <c r="AM56" s="414" t="s">
        <v>416</v>
      </c>
      <c r="AN56" s="414" t="s">
        <v>416</v>
      </c>
      <c r="AO56" s="414" t="s">
        <v>416</v>
      </c>
      <c r="AP56" s="414" t="s">
        <v>416</v>
      </c>
      <c r="AQ56" s="414" t="s">
        <v>416</v>
      </c>
      <c r="AR56" s="414" t="s">
        <v>416</v>
      </c>
      <c r="AS56" s="414" t="s">
        <v>416</v>
      </c>
      <c r="AT56" s="414" t="s">
        <v>416</v>
      </c>
      <c r="AU56" s="414" t="s">
        <v>416</v>
      </c>
      <c r="AV56" s="414" t="s">
        <v>416</v>
      </c>
      <c r="AW56" s="413" t="s">
        <v>416</v>
      </c>
    </row>
    <row r="57" spans="2:49" ht="20.45" customHeight="1">
      <c r="B57" s="349" t="s">
        <v>471</v>
      </c>
      <c r="C57" s="347" t="s">
        <v>470</v>
      </c>
      <c r="D57" s="416">
        <v>4</v>
      </c>
      <c r="E57" s="415">
        <v>3</v>
      </c>
      <c r="F57" s="414">
        <v>1</v>
      </c>
      <c r="G57" s="414">
        <v>2</v>
      </c>
      <c r="H57" s="414">
        <v>1</v>
      </c>
      <c r="I57" s="414" t="s">
        <v>416</v>
      </c>
      <c r="J57" s="414" t="s">
        <v>416</v>
      </c>
      <c r="K57" s="414" t="s">
        <v>416</v>
      </c>
      <c r="L57" s="414" t="s">
        <v>416</v>
      </c>
      <c r="M57" s="414" t="s">
        <v>416</v>
      </c>
      <c r="N57" s="414" t="s">
        <v>416</v>
      </c>
      <c r="O57" s="414" t="s">
        <v>416</v>
      </c>
      <c r="P57" s="414" t="s">
        <v>416</v>
      </c>
      <c r="Q57" s="414">
        <v>1</v>
      </c>
      <c r="R57" s="414" t="s">
        <v>416</v>
      </c>
      <c r="S57" s="414" t="s">
        <v>416</v>
      </c>
      <c r="T57" s="414" t="s">
        <v>416</v>
      </c>
      <c r="U57" s="414" t="s">
        <v>416</v>
      </c>
      <c r="V57" s="414" t="s">
        <v>416</v>
      </c>
      <c r="W57" s="414" t="s">
        <v>416</v>
      </c>
      <c r="X57" s="414" t="s">
        <v>416</v>
      </c>
      <c r="Y57" s="410"/>
      <c r="Z57" s="410"/>
      <c r="AA57" s="414" t="s">
        <v>416</v>
      </c>
      <c r="AB57" s="414" t="s">
        <v>416</v>
      </c>
      <c r="AC57" s="414" t="s">
        <v>416</v>
      </c>
      <c r="AD57" s="414" t="s">
        <v>416</v>
      </c>
      <c r="AE57" s="414" t="s">
        <v>416</v>
      </c>
      <c r="AF57" s="414" t="s">
        <v>416</v>
      </c>
      <c r="AG57" s="414" t="s">
        <v>416</v>
      </c>
      <c r="AH57" s="414" t="s">
        <v>416</v>
      </c>
      <c r="AI57" s="414" t="s">
        <v>416</v>
      </c>
      <c r="AJ57" s="414" t="s">
        <v>416</v>
      </c>
      <c r="AK57" s="414" t="s">
        <v>416</v>
      </c>
      <c r="AL57" s="414" t="s">
        <v>416</v>
      </c>
      <c r="AM57" s="414" t="s">
        <v>416</v>
      </c>
      <c r="AN57" s="414" t="s">
        <v>416</v>
      </c>
      <c r="AO57" s="414" t="s">
        <v>416</v>
      </c>
      <c r="AP57" s="414">
        <v>1</v>
      </c>
      <c r="AQ57" s="414" t="s">
        <v>416</v>
      </c>
      <c r="AR57" s="414" t="s">
        <v>416</v>
      </c>
      <c r="AS57" s="414" t="s">
        <v>416</v>
      </c>
      <c r="AT57" s="414" t="s">
        <v>416</v>
      </c>
      <c r="AU57" s="414" t="s">
        <v>416</v>
      </c>
      <c r="AV57" s="414" t="s">
        <v>416</v>
      </c>
      <c r="AW57" s="413" t="s">
        <v>416</v>
      </c>
    </row>
    <row r="58" spans="2:49" ht="20.45" customHeight="1">
      <c r="B58" s="348"/>
      <c r="C58" s="347"/>
      <c r="D58" s="416"/>
      <c r="E58" s="415"/>
      <c r="F58" s="414"/>
      <c r="G58" s="414"/>
      <c r="H58" s="414"/>
      <c r="I58" s="414"/>
      <c r="J58" s="414"/>
      <c r="K58" s="414"/>
      <c r="L58" s="414"/>
      <c r="M58" s="414"/>
      <c r="N58" s="414"/>
      <c r="O58" s="414"/>
      <c r="P58" s="414"/>
      <c r="Q58" s="414"/>
      <c r="R58" s="414"/>
      <c r="S58" s="414"/>
      <c r="T58" s="414"/>
      <c r="U58" s="414"/>
      <c r="V58" s="414"/>
      <c r="W58" s="414"/>
      <c r="X58" s="414"/>
      <c r="Y58" s="410"/>
      <c r="Z58" s="410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AO58" s="414"/>
      <c r="AP58" s="414"/>
      <c r="AQ58" s="414"/>
      <c r="AR58" s="414"/>
      <c r="AS58" s="414"/>
      <c r="AT58" s="414"/>
      <c r="AU58" s="414"/>
      <c r="AV58" s="414"/>
      <c r="AW58" s="413"/>
    </row>
    <row r="59" spans="2:49" ht="20.45" customHeight="1">
      <c r="B59" s="348"/>
      <c r="C59" s="347" t="s">
        <v>469</v>
      </c>
      <c r="D59" s="416">
        <v>10</v>
      </c>
      <c r="E59" s="415">
        <v>10</v>
      </c>
      <c r="F59" s="414" t="s">
        <v>416</v>
      </c>
      <c r="G59" s="414">
        <v>2</v>
      </c>
      <c r="H59" s="414" t="s">
        <v>416</v>
      </c>
      <c r="I59" s="414" t="s">
        <v>416</v>
      </c>
      <c r="J59" s="414" t="s">
        <v>416</v>
      </c>
      <c r="K59" s="414" t="s">
        <v>416</v>
      </c>
      <c r="L59" s="414" t="s">
        <v>416</v>
      </c>
      <c r="M59" s="414" t="s">
        <v>416</v>
      </c>
      <c r="N59" s="414" t="s">
        <v>416</v>
      </c>
      <c r="O59" s="414" t="s">
        <v>416</v>
      </c>
      <c r="P59" s="414" t="s">
        <v>416</v>
      </c>
      <c r="Q59" s="414">
        <v>2</v>
      </c>
      <c r="R59" s="414" t="s">
        <v>416</v>
      </c>
      <c r="S59" s="414" t="s">
        <v>416</v>
      </c>
      <c r="T59" s="414">
        <v>4</v>
      </c>
      <c r="U59" s="414" t="s">
        <v>416</v>
      </c>
      <c r="V59" s="414" t="s">
        <v>416</v>
      </c>
      <c r="W59" s="414" t="s">
        <v>416</v>
      </c>
      <c r="X59" s="414" t="s">
        <v>416</v>
      </c>
      <c r="Y59" s="410"/>
      <c r="Z59" s="410"/>
      <c r="AA59" s="414" t="s">
        <v>416</v>
      </c>
      <c r="AB59" s="414" t="s">
        <v>416</v>
      </c>
      <c r="AC59" s="414" t="s">
        <v>416</v>
      </c>
      <c r="AD59" s="414">
        <v>1</v>
      </c>
      <c r="AE59" s="414" t="s">
        <v>416</v>
      </c>
      <c r="AF59" s="414" t="s">
        <v>416</v>
      </c>
      <c r="AG59" s="414" t="s">
        <v>416</v>
      </c>
      <c r="AH59" s="414" t="s">
        <v>416</v>
      </c>
      <c r="AI59" s="414" t="s">
        <v>416</v>
      </c>
      <c r="AJ59" s="414" t="s">
        <v>416</v>
      </c>
      <c r="AK59" s="414" t="s">
        <v>416</v>
      </c>
      <c r="AL59" s="414" t="s">
        <v>416</v>
      </c>
      <c r="AM59" s="414" t="s">
        <v>416</v>
      </c>
      <c r="AN59" s="414" t="s">
        <v>416</v>
      </c>
      <c r="AO59" s="414" t="s">
        <v>416</v>
      </c>
      <c r="AP59" s="414" t="s">
        <v>416</v>
      </c>
      <c r="AQ59" s="414" t="s">
        <v>416</v>
      </c>
      <c r="AR59" s="414" t="s">
        <v>416</v>
      </c>
      <c r="AS59" s="414" t="s">
        <v>416</v>
      </c>
      <c r="AT59" s="414" t="s">
        <v>416</v>
      </c>
      <c r="AU59" s="414" t="s">
        <v>416</v>
      </c>
      <c r="AV59" s="414" t="s">
        <v>416</v>
      </c>
      <c r="AW59" s="413" t="s">
        <v>416</v>
      </c>
    </row>
    <row r="60" spans="2:49" ht="20.45" customHeight="1" thickBot="1">
      <c r="B60" s="342" t="s">
        <v>468</v>
      </c>
      <c r="C60" s="341" t="s">
        <v>467</v>
      </c>
      <c r="D60" s="412">
        <v>19</v>
      </c>
      <c r="E60" s="411">
        <v>11</v>
      </c>
      <c r="F60" s="409" t="s">
        <v>416</v>
      </c>
      <c r="G60" s="409">
        <v>1</v>
      </c>
      <c r="H60" s="409" t="s">
        <v>416</v>
      </c>
      <c r="I60" s="409">
        <v>1</v>
      </c>
      <c r="J60" s="409" t="s">
        <v>416</v>
      </c>
      <c r="K60" s="409" t="s">
        <v>416</v>
      </c>
      <c r="L60" s="409" t="s">
        <v>416</v>
      </c>
      <c r="M60" s="409" t="s">
        <v>416</v>
      </c>
      <c r="N60" s="409" t="s">
        <v>416</v>
      </c>
      <c r="O60" s="409" t="s">
        <v>416</v>
      </c>
      <c r="P60" s="409" t="s">
        <v>416</v>
      </c>
      <c r="Q60" s="409">
        <v>1</v>
      </c>
      <c r="R60" s="409" t="s">
        <v>416</v>
      </c>
      <c r="S60" s="409" t="s">
        <v>416</v>
      </c>
      <c r="T60" s="409" t="s">
        <v>416</v>
      </c>
      <c r="U60" s="409" t="s">
        <v>416</v>
      </c>
      <c r="V60" s="409" t="s">
        <v>416</v>
      </c>
      <c r="W60" s="409" t="s">
        <v>416</v>
      </c>
      <c r="X60" s="409" t="s">
        <v>416</v>
      </c>
      <c r="Y60" s="410"/>
      <c r="Z60" s="410"/>
      <c r="AA60" s="409" t="s">
        <v>416</v>
      </c>
      <c r="AB60" s="409">
        <v>1</v>
      </c>
      <c r="AC60" s="409" t="s">
        <v>416</v>
      </c>
      <c r="AD60" s="409" t="s">
        <v>416</v>
      </c>
      <c r="AE60" s="409">
        <v>5</v>
      </c>
      <c r="AF60" s="409" t="s">
        <v>416</v>
      </c>
      <c r="AG60" s="409" t="s">
        <v>416</v>
      </c>
      <c r="AH60" s="409" t="s">
        <v>416</v>
      </c>
      <c r="AI60" s="409" t="s">
        <v>416</v>
      </c>
      <c r="AJ60" s="409" t="s">
        <v>416</v>
      </c>
      <c r="AK60" s="409" t="s">
        <v>416</v>
      </c>
      <c r="AL60" s="409" t="s">
        <v>416</v>
      </c>
      <c r="AM60" s="409" t="s">
        <v>416</v>
      </c>
      <c r="AN60" s="409">
        <v>5</v>
      </c>
      <c r="AO60" s="409" t="s">
        <v>416</v>
      </c>
      <c r="AP60" s="409" t="s">
        <v>416</v>
      </c>
      <c r="AQ60" s="409" t="s">
        <v>416</v>
      </c>
      <c r="AR60" s="409" t="s">
        <v>416</v>
      </c>
      <c r="AS60" s="409" t="s">
        <v>416</v>
      </c>
      <c r="AT60" s="409" t="s">
        <v>416</v>
      </c>
      <c r="AU60" s="409" t="s">
        <v>416</v>
      </c>
      <c r="AV60" s="409" t="s">
        <v>416</v>
      </c>
      <c r="AW60" s="408" t="s">
        <v>416</v>
      </c>
    </row>
    <row r="61" spans="2:49" ht="20.100000000000001" customHeight="1">
      <c r="B61" s="336" t="s">
        <v>466</v>
      </c>
      <c r="D61" s="405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5"/>
      <c r="Q61" s="405"/>
      <c r="R61" s="405"/>
      <c r="S61" s="405"/>
      <c r="T61" s="405"/>
      <c r="U61" s="405"/>
      <c r="V61" s="405"/>
      <c r="W61" s="405"/>
      <c r="X61" s="405"/>
      <c r="AA61" s="405"/>
      <c r="AB61" s="405"/>
      <c r="AC61" s="405"/>
      <c r="AD61" s="405"/>
      <c r="AE61" s="405"/>
      <c r="AF61" s="405"/>
      <c r="AG61" s="405"/>
      <c r="AH61" s="405"/>
      <c r="AI61" s="405"/>
      <c r="AJ61" s="405"/>
      <c r="AK61" s="405"/>
      <c r="AL61" s="405"/>
      <c r="AM61" s="405"/>
      <c r="AN61" s="405"/>
      <c r="AO61" s="405"/>
      <c r="AP61" s="405"/>
      <c r="AQ61" s="405"/>
      <c r="AR61" s="405"/>
    </row>
  </sheetData>
  <mergeCells count="22">
    <mergeCell ref="B5:C5"/>
    <mergeCell ref="B11:C11"/>
    <mergeCell ref="B12:C12"/>
    <mergeCell ref="B13:C13"/>
    <mergeCell ref="B8:C8"/>
    <mergeCell ref="B14:C14"/>
    <mergeCell ref="B10:C10"/>
    <mergeCell ref="B9:C9"/>
    <mergeCell ref="B15:C15"/>
    <mergeCell ref="B16:C16"/>
    <mergeCell ref="B17:C17"/>
    <mergeCell ref="B18:C18"/>
    <mergeCell ref="B20:C20"/>
    <mergeCell ref="B22:C22"/>
    <mergeCell ref="B21:C21"/>
    <mergeCell ref="B19:C19"/>
    <mergeCell ref="B28:C28"/>
    <mergeCell ref="B46:C46"/>
    <mergeCell ref="B24:C24"/>
    <mergeCell ref="B26:C26"/>
    <mergeCell ref="B27:C27"/>
    <mergeCell ref="B23:C23"/>
  </mergeCells>
  <phoneticPr fontId="2"/>
  <printOptions horizontalCentered="1"/>
  <pageMargins left="0.51181102362204722" right="0.51181102362204722" top="0.55118110236220474" bottom="0.39370078740157483" header="0.51181102362204722" footer="0.51181102362204722"/>
  <pageSetup paperSize="9" scale="44" firstPageNumber="144" fitToWidth="2" fitToHeight="2" pageOrder="overThenDown" orientation="portrait" useFirstPageNumber="1" horizontalDpi="300" verticalDpi="300" r:id="rId1"/>
  <headerFooter alignWithMargins="0"/>
  <colBreaks count="1" manualBreakCount="1">
    <brk id="2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61"/>
  <sheetViews>
    <sheetView showGridLines="0" view="pageBreakPreview" zoomScale="70" zoomScaleNormal="100" zoomScaleSheetLayoutView="70" workbookViewId="0">
      <pane ySplit="8" topLeftCell="A9" activePane="bottomLeft" state="frozen"/>
      <selection pane="bottomLeft" activeCell="P1" sqref="P1:P65536"/>
    </sheetView>
  </sheetViews>
  <sheetFormatPr defaultColWidth="10.625" defaultRowHeight="18.75" customHeight="1"/>
  <cols>
    <col min="1" max="1" width="9" style="335" customWidth="1"/>
    <col min="2" max="2" width="14.375" style="335" customWidth="1"/>
    <col min="3" max="3" width="8.75" style="335" customWidth="1"/>
    <col min="4" max="4" width="10.25" style="335" customWidth="1"/>
    <col min="5" max="5" width="7.625" style="34" customWidth="1"/>
    <col min="6" max="6" width="8.125" style="34" customWidth="1"/>
    <col min="7" max="7" width="7.875" style="34" customWidth="1"/>
    <col min="8" max="11" width="7.625" style="34" customWidth="1"/>
    <col min="12" max="14" width="10.125" style="34" customWidth="1"/>
    <col min="15" max="15" width="7.625" style="335" customWidth="1"/>
    <col min="16" max="16" width="8.125" style="34" customWidth="1"/>
    <col min="17" max="18" width="7.5" style="34" bestFit="1" customWidth="1"/>
    <col min="19" max="19" width="2.75" style="34" customWidth="1"/>
    <col min="20" max="20" width="2.625" style="335" customWidth="1"/>
    <col min="21" max="16384" width="10.625" style="335"/>
  </cols>
  <sheetData>
    <row r="1" spans="1:19" ht="18.75" customHeight="1">
      <c r="A1" s="491" t="s">
        <v>636</v>
      </c>
    </row>
    <row r="2" spans="1:19" ht="18.75" customHeight="1" thickBot="1">
      <c r="B2" s="405"/>
      <c r="C2" s="405"/>
      <c r="D2" s="405"/>
      <c r="E2" s="99"/>
      <c r="F2" s="99"/>
      <c r="G2" s="99"/>
      <c r="H2" s="99"/>
      <c r="I2" s="99"/>
      <c r="J2" s="99"/>
      <c r="K2" s="99"/>
      <c r="L2" s="99"/>
      <c r="M2" s="99"/>
      <c r="N2" s="99"/>
      <c r="O2" s="405"/>
      <c r="P2" s="99"/>
      <c r="Q2" s="99"/>
      <c r="R2" s="490" t="s">
        <v>635</v>
      </c>
      <c r="S2" s="99"/>
    </row>
    <row r="3" spans="1:19" ht="18.75" customHeight="1">
      <c r="A3" s="403"/>
      <c r="B3" s="489"/>
      <c r="C3" s="460"/>
      <c r="D3" s="488" t="s">
        <v>141</v>
      </c>
      <c r="E3" s="85"/>
      <c r="F3" s="85"/>
      <c r="G3" s="85"/>
      <c r="H3" s="85"/>
      <c r="I3" s="85"/>
      <c r="J3" s="487" t="s">
        <v>634</v>
      </c>
      <c r="K3" s="486" t="s">
        <v>548</v>
      </c>
      <c r="L3" s="85"/>
      <c r="M3" s="85"/>
      <c r="N3" s="85"/>
      <c r="O3" s="397" t="s">
        <v>215</v>
      </c>
      <c r="P3" s="85"/>
      <c r="Q3" s="85"/>
      <c r="R3" s="485"/>
      <c r="S3" s="36"/>
    </row>
    <row r="4" spans="1:19" ht="18.75" customHeight="1">
      <c r="A4" s="354"/>
      <c r="B4" s="483"/>
      <c r="C4" s="482"/>
      <c r="D4" s="484"/>
      <c r="E4" s="79" t="s">
        <v>547</v>
      </c>
      <c r="F4" s="65" t="s">
        <v>633</v>
      </c>
      <c r="G4" s="65" t="s">
        <v>134</v>
      </c>
      <c r="H4" s="79" t="s">
        <v>328</v>
      </c>
      <c r="I4" s="79" t="s">
        <v>328</v>
      </c>
      <c r="J4" s="390"/>
      <c r="K4" s="389"/>
      <c r="L4" s="63" t="s">
        <v>134</v>
      </c>
      <c r="M4" s="98" t="s">
        <v>632</v>
      </c>
      <c r="N4" s="63" t="s">
        <v>541</v>
      </c>
      <c r="O4" s="482"/>
      <c r="P4" s="65" t="s">
        <v>128</v>
      </c>
      <c r="Q4" s="65"/>
      <c r="R4" s="144"/>
      <c r="S4" s="221"/>
    </row>
    <row r="5" spans="1:19" ht="18.75" customHeight="1">
      <c r="A5" s="373" t="s">
        <v>540</v>
      </c>
      <c r="B5" s="372"/>
      <c r="C5" s="388" t="s">
        <v>127</v>
      </c>
      <c r="D5" s="392" t="s">
        <v>126</v>
      </c>
      <c r="E5" s="79" t="s">
        <v>327</v>
      </c>
      <c r="F5" s="65" t="s">
        <v>125</v>
      </c>
      <c r="G5" s="65" t="s">
        <v>124</v>
      </c>
      <c r="H5" s="79" t="s">
        <v>538</v>
      </c>
      <c r="I5" s="79"/>
      <c r="J5" s="390"/>
      <c r="K5" s="389"/>
      <c r="L5" s="63" t="s">
        <v>631</v>
      </c>
      <c r="M5" s="98" t="s">
        <v>630</v>
      </c>
      <c r="N5" s="63"/>
      <c r="O5" s="482"/>
      <c r="P5" s="65"/>
      <c r="Q5" s="65" t="s">
        <v>203</v>
      </c>
      <c r="R5" s="132"/>
      <c r="S5" s="221"/>
    </row>
    <row r="6" spans="1:19" ht="18.75" customHeight="1">
      <c r="A6" s="354"/>
      <c r="B6" s="483"/>
      <c r="C6" s="482"/>
      <c r="D6" s="484"/>
      <c r="E6" s="79" t="s">
        <v>535</v>
      </c>
      <c r="F6" s="65" t="s">
        <v>120</v>
      </c>
      <c r="G6" s="65" t="s">
        <v>118</v>
      </c>
      <c r="H6" s="79" t="s">
        <v>532</v>
      </c>
      <c r="I6" s="79" t="s">
        <v>526</v>
      </c>
      <c r="J6" s="390"/>
      <c r="K6" s="389"/>
      <c r="L6" s="63" t="s">
        <v>629</v>
      </c>
      <c r="M6" s="98" t="s">
        <v>628</v>
      </c>
      <c r="N6" s="63" t="s">
        <v>529</v>
      </c>
      <c r="O6" s="482"/>
      <c r="P6" s="65" t="s">
        <v>528</v>
      </c>
      <c r="Q6" s="65"/>
      <c r="R6" s="132" t="s">
        <v>184</v>
      </c>
      <c r="S6" s="221"/>
    </row>
    <row r="7" spans="1:19" ht="18.75" customHeight="1">
      <c r="A7" s="354"/>
      <c r="B7" s="483"/>
      <c r="C7" s="482"/>
      <c r="D7" s="392" t="s">
        <v>113</v>
      </c>
      <c r="E7" s="79" t="s">
        <v>527</v>
      </c>
      <c r="F7" s="65" t="s">
        <v>112</v>
      </c>
      <c r="G7" s="65" t="s">
        <v>111</v>
      </c>
      <c r="H7" s="79" t="s">
        <v>525</v>
      </c>
      <c r="I7" s="79"/>
      <c r="J7" s="390"/>
      <c r="K7" s="389"/>
      <c r="L7" s="63" t="s">
        <v>627</v>
      </c>
      <c r="M7" s="98" t="s">
        <v>626</v>
      </c>
      <c r="N7" s="63"/>
      <c r="O7" s="388" t="s">
        <v>522</v>
      </c>
      <c r="P7" s="65"/>
      <c r="Q7" s="65" t="s">
        <v>625</v>
      </c>
      <c r="R7" s="132"/>
      <c r="S7" s="221"/>
    </row>
    <row r="8" spans="1:19" ht="18.75" customHeight="1">
      <c r="A8" s="387"/>
      <c r="B8" s="481"/>
      <c r="C8" s="444"/>
      <c r="D8" s="480"/>
      <c r="E8" s="126" t="s">
        <v>521</v>
      </c>
      <c r="F8" s="72" t="s">
        <v>106</v>
      </c>
      <c r="G8" s="479"/>
      <c r="H8" s="126" t="s">
        <v>520</v>
      </c>
      <c r="I8" s="126" t="s">
        <v>201</v>
      </c>
      <c r="J8" s="383"/>
      <c r="K8" s="382"/>
      <c r="L8" s="69" t="s">
        <v>225</v>
      </c>
      <c r="M8" s="165" t="s">
        <v>624</v>
      </c>
      <c r="N8" s="69" t="s">
        <v>623</v>
      </c>
      <c r="O8" s="444"/>
      <c r="P8" s="72" t="s">
        <v>189</v>
      </c>
      <c r="Q8" s="72"/>
      <c r="R8" s="125"/>
      <c r="S8" s="221"/>
    </row>
    <row r="9" spans="1:19" s="34" customFormat="1" ht="20.45" customHeight="1">
      <c r="A9" s="378" t="s">
        <v>517</v>
      </c>
      <c r="B9" s="377"/>
      <c r="C9" s="473">
        <v>103972</v>
      </c>
      <c r="D9" s="478">
        <v>100965</v>
      </c>
      <c r="E9" s="477">
        <v>24</v>
      </c>
      <c r="F9" s="477">
        <v>3065</v>
      </c>
      <c r="G9" s="477">
        <v>9052</v>
      </c>
      <c r="H9" s="477">
        <v>59750</v>
      </c>
      <c r="I9" s="477">
        <v>29074</v>
      </c>
      <c r="J9" s="477">
        <v>29</v>
      </c>
      <c r="K9" s="477">
        <v>1540</v>
      </c>
      <c r="L9" s="477">
        <v>1057</v>
      </c>
      <c r="M9" s="477">
        <v>162</v>
      </c>
      <c r="N9" s="477">
        <v>321</v>
      </c>
      <c r="O9" s="477">
        <f>SUM(P9:R9)</f>
        <v>1438</v>
      </c>
      <c r="P9" s="477">
        <v>333</v>
      </c>
      <c r="Q9" s="477">
        <v>1105</v>
      </c>
      <c r="R9" s="476">
        <v>0</v>
      </c>
      <c r="S9" s="167"/>
    </row>
    <row r="10" spans="1:19" ht="20.45" customHeight="1">
      <c r="A10" s="352"/>
      <c r="B10" s="351"/>
      <c r="C10" s="473"/>
      <c r="D10" s="472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471"/>
      <c r="P10" s="50"/>
      <c r="Q10" s="50"/>
      <c r="R10" s="474"/>
      <c r="S10" s="167"/>
    </row>
    <row r="11" spans="1:19" ht="20.45" customHeight="1">
      <c r="A11" s="352"/>
      <c r="B11" s="351"/>
      <c r="C11" s="473"/>
      <c r="D11" s="472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471"/>
      <c r="P11" s="50"/>
      <c r="Q11" s="50"/>
      <c r="R11" s="474"/>
      <c r="S11" s="167"/>
    </row>
    <row r="12" spans="1:19" ht="20.45" customHeight="1">
      <c r="A12" s="373" t="s">
        <v>516</v>
      </c>
      <c r="B12" s="372"/>
      <c r="C12" s="473">
        <f>SUM(D12,J12,K12,O12)</f>
        <v>1715</v>
      </c>
      <c r="D12" s="472">
        <f>SUM(D15:D19)</f>
        <v>1670</v>
      </c>
      <c r="E12" s="471">
        <f>SUM(E15:E19)</f>
        <v>1</v>
      </c>
      <c r="F12" s="471">
        <f>SUM(F15:F19)</f>
        <v>53</v>
      </c>
      <c r="G12" s="471">
        <f>SUM(G15:G19)</f>
        <v>277</v>
      </c>
      <c r="H12" s="471">
        <f>SUM(H15:H19)</f>
        <v>906</v>
      </c>
      <c r="I12" s="471">
        <f>SUM(I15:I19)</f>
        <v>433</v>
      </c>
      <c r="J12" s="471">
        <v>0</v>
      </c>
      <c r="K12" s="471">
        <f>SUM(K15:K19)</f>
        <v>30</v>
      </c>
      <c r="L12" s="471">
        <f>SUM(L15:L19)</f>
        <v>23</v>
      </c>
      <c r="M12" s="471">
        <f>SUM(M15:M19)</f>
        <v>2</v>
      </c>
      <c r="N12" s="471">
        <f>SUM(N15:N19)</f>
        <v>5</v>
      </c>
      <c r="O12" s="471">
        <f>SUM(O15:O19)</f>
        <v>15</v>
      </c>
      <c r="P12" s="471">
        <f>SUM(P15:P19)</f>
        <v>4</v>
      </c>
      <c r="Q12" s="471">
        <f>SUM(Q15:Q19)</f>
        <v>11</v>
      </c>
      <c r="R12" s="475">
        <f>SUM(R15:R19)</f>
        <v>0</v>
      </c>
      <c r="S12" s="167"/>
    </row>
    <row r="13" spans="1:19" ht="20.45" customHeight="1">
      <c r="A13" s="352"/>
      <c r="B13" s="351"/>
      <c r="C13" s="473"/>
      <c r="D13" s="472"/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5"/>
      <c r="S13" s="167"/>
    </row>
    <row r="14" spans="1:19" ht="20.45" customHeight="1">
      <c r="A14" s="352"/>
      <c r="B14" s="351"/>
      <c r="C14" s="473"/>
      <c r="D14" s="472"/>
      <c r="E14" s="471"/>
      <c r="F14" s="471"/>
      <c r="G14" s="471"/>
      <c r="H14" s="471"/>
      <c r="I14" s="471"/>
      <c r="J14" s="471"/>
      <c r="K14" s="471"/>
      <c r="L14" s="471"/>
      <c r="M14" s="471"/>
      <c r="N14" s="471"/>
      <c r="O14" s="471"/>
      <c r="P14" s="471"/>
      <c r="Q14" s="471"/>
      <c r="R14" s="475"/>
      <c r="S14" s="167"/>
    </row>
    <row r="15" spans="1:19" ht="20.45" customHeight="1">
      <c r="A15" s="371" t="s">
        <v>515</v>
      </c>
      <c r="B15" s="370"/>
      <c r="C15" s="473">
        <f>SUM(C21,C23)</f>
        <v>1063</v>
      </c>
      <c r="D15" s="472">
        <f>SUM(D21,D23)</f>
        <v>1023</v>
      </c>
      <c r="E15" s="471">
        <f>SUM(E21,E23)</f>
        <v>0</v>
      </c>
      <c r="F15" s="471">
        <f>SUM(F21,F23)</f>
        <v>27</v>
      </c>
      <c r="G15" s="471">
        <f>SUM(G21,G23)</f>
        <v>275</v>
      </c>
      <c r="H15" s="471">
        <f>SUM(H21,H23)</f>
        <v>488</v>
      </c>
      <c r="I15" s="471">
        <f>SUM(I21,I23)</f>
        <v>233</v>
      </c>
      <c r="J15" s="471">
        <f>SUM(J21,J23)</f>
        <v>0</v>
      </c>
      <c r="K15" s="471">
        <f>SUM(K21,K23)</f>
        <v>27</v>
      </c>
      <c r="L15" s="471">
        <f>SUM(L21,L23)</f>
        <v>21</v>
      </c>
      <c r="M15" s="471">
        <f>SUM(M21,M23)</f>
        <v>2</v>
      </c>
      <c r="N15" s="471">
        <f>SUM(N21,N23)</f>
        <v>4</v>
      </c>
      <c r="O15" s="471">
        <f>SUM(O21,O23)</f>
        <v>13</v>
      </c>
      <c r="P15" s="471">
        <f>SUM(P21,P23)</f>
        <v>4</v>
      </c>
      <c r="Q15" s="471">
        <f>SUM(Q21,Q23)</f>
        <v>9</v>
      </c>
      <c r="R15" s="470">
        <f>SUM(R21,R23)</f>
        <v>0</v>
      </c>
      <c r="S15" s="357"/>
    </row>
    <row r="16" spans="1:19" ht="20.45" customHeight="1">
      <c r="A16" s="371" t="s">
        <v>514</v>
      </c>
      <c r="B16" s="370"/>
      <c r="C16" s="473">
        <f>SUM(C22,C24)</f>
        <v>479</v>
      </c>
      <c r="D16" s="472">
        <f>SUM(D22,D24)</f>
        <v>475</v>
      </c>
      <c r="E16" s="471">
        <f>SUM(E22,E24)</f>
        <v>1</v>
      </c>
      <c r="F16" s="471">
        <f>SUM(F22,F24)</f>
        <v>18</v>
      </c>
      <c r="G16" s="471">
        <f>SUM(G22,G24)</f>
        <v>2</v>
      </c>
      <c r="H16" s="471">
        <f>SUM(H22,H24)</f>
        <v>300</v>
      </c>
      <c r="I16" s="471">
        <f>SUM(I22,I24)</f>
        <v>154</v>
      </c>
      <c r="J16" s="471">
        <f>SUM(J22,J24)</f>
        <v>0</v>
      </c>
      <c r="K16" s="471">
        <f>SUM(K22,K24)</f>
        <v>3</v>
      </c>
      <c r="L16" s="471">
        <f>SUM(L22,L24)</f>
        <v>2</v>
      </c>
      <c r="M16" s="471">
        <f>SUM(M22,M24)</f>
        <v>0</v>
      </c>
      <c r="N16" s="471">
        <f>SUM(N22,N24)</f>
        <v>1</v>
      </c>
      <c r="O16" s="471">
        <f>SUM(O22,O24)</f>
        <v>1</v>
      </c>
      <c r="P16" s="471">
        <f>SUM(P22,P24)</f>
        <v>0</v>
      </c>
      <c r="Q16" s="471">
        <f>SUM(Q22,Q24)</f>
        <v>1</v>
      </c>
      <c r="R16" s="470">
        <f>SUM(R22,R24)</f>
        <v>0</v>
      </c>
      <c r="S16" s="357"/>
    </row>
    <row r="17" spans="1:21" ht="20.45" customHeight="1">
      <c r="A17" s="371" t="s">
        <v>513</v>
      </c>
      <c r="B17" s="370"/>
      <c r="C17" s="473">
        <f>SUM(C25)</f>
        <v>37</v>
      </c>
      <c r="D17" s="472">
        <f>SUM(D25)</f>
        <v>37</v>
      </c>
      <c r="E17" s="471">
        <f>SUM(E25)</f>
        <v>0</v>
      </c>
      <c r="F17" s="471">
        <f>SUM(F25)</f>
        <v>2</v>
      </c>
      <c r="G17" s="471">
        <f>SUM(G25)</f>
        <v>0</v>
      </c>
      <c r="H17" s="471">
        <f>SUM(H25)</f>
        <v>22</v>
      </c>
      <c r="I17" s="471">
        <f>SUM(I25)</f>
        <v>13</v>
      </c>
      <c r="J17" s="471">
        <f>SUM(J25)</f>
        <v>0</v>
      </c>
      <c r="K17" s="471">
        <f>SUM(K25)</f>
        <v>0</v>
      </c>
      <c r="L17" s="471">
        <f>SUM(L25)</f>
        <v>0</v>
      </c>
      <c r="M17" s="471">
        <f>SUM(M25)</f>
        <v>0</v>
      </c>
      <c r="N17" s="471">
        <f>SUM(N25)</f>
        <v>0</v>
      </c>
      <c r="O17" s="471">
        <f>SUM(O25)</f>
        <v>0</v>
      </c>
      <c r="P17" s="471">
        <f>SUM(P25)</f>
        <v>0</v>
      </c>
      <c r="Q17" s="471">
        <f>SUM(Q25)</f>
        <v>0</v>
      </c>
      <c r="R17" s="470">
        <f>SUM(R25)</f>
        <v>0</v>
      </c>
      <c r="S17" s="167"/>
    </row>
    <row r="18" spans="1:21" ht="20.45" customHeight="1">
      <c r="A18" s="371" t="s">
        <v>512</v>
      </c>
      <c r="B18" s="370"/>
      <c r="C18" s="473">
        <f>SUM(C26)</f>
        <v>26</v>
      </c>
      <c r="D18" s="472">
        <f>SUM(D26)</f>
        <v>26</v>
      </c>
      <c r="E18" s="471">
        <f>SUM(E26)</f>
        <v>0</v>
      </c>
      <c r="F18" s="471">
        <f>SUM(F26)</f>
        <v>0</v>
      </c>
      <c r="G18" s="471">
        <f>SUM(G26)</f>
        <v>0</v>
      </c>
      <c r="H18" s="471">
        <f>SUM(H26)</f>
        <v>21</v>
      </c>
      <c r="I18" s="471">
        <f>SUM(I26)</f>
        <v>5</v>
      </c>
      <c r="J18" s="471">
        <f>SUM(J26)</f>
        <v>0</v>
      </c>
      <c r="K18" s="471">
        <f>SUM(K26)</f>
        <v>0</v>
      </c>
      <c r="L18" s="471">
        <f>SUM(L26)</f>
        <v>0</v>
      </c>
      <c r="M18" s="471">
        <f>SUM(M26)</f>
        <v>0</v>
      </c>
      <c r="N18" s="471">
        <f>SUM(N26)</f>
        <v>0</v>
      </c>
      <c r="O18" s="471">
        <f>SUM(O26)</f>
        <v>0</v>
      </c>
      <c r="P18" s="471">
        <f>SUM(P26)</f>
        <v>0</v>
      </c>
      <c r="Q18" s="471">
        <f>SUM(Q26)</f>
        <v>0</v>
      </c>
      <c r="R18" s="470">
        <f>SUM(R26)</f>
        <v>0</v>
      </c>
      <c r="S18" s="167"/>
    </row>
    <row r="19" spans="1:21" ht="20.45" customHeight="1">
      <c r="A19" s="371" t="s">
        <v>511</v>
      </c>
      <c r="B19" s="370"/>
      <c r="C19" s="473">
        <f>SUM(C27)</f>
        <v>110</v>
      </c>
      <c r="D19" s="472">
        <f>SUM(D27)</f>
        <v>109</v>
      </c>
      <c r="E19" s="471">
        <f>SUM(E27)</f>
        <v>0</v>
      </c>
      <c r="F19" s="471">
        <f>SUM(F27)</f>
        <v>6</v>
      </c>
      <c r="G19" s="471">
        <f>SUM(G27)</f>
        <v>0</v>
      </c>
      <c r="H19" s="471">
        <f>SUM(H27)</f>
        <v>75</v>
      </c>
      <c r="I19" s="471">
        <f>SUM(I27)</f>
        <v>28</v>
      </c>
      <c r="J19" s="471">
        <f>SUM(J27)</f>
        <v>0</v>
      </c>
      <c r="K19" s="471">
        <f>SUM(K27)</f>
        <v>0</v>
      </c>
      <c r="L19" s="471">
        <f>SUM(L27)</f>
        <v>0</v>
      </c>
      <c r="M19" s="471">
        <f>SUM(M27)</f>
        <v>0</v>
      </c>
      <c r="N19" s="471">
        <f>SUM(N27)</f>
        <v>0</v>
      </c>
      <c r="O19" s="471">
        <f>SUM(O27)</f>
        <v>1</v>
      </c>
      <c r="P19" s="471">
        <f>SUM(P27)</f>
        <v>0</v>
      </c>
      <c r="Q19" s="471">
        <f>SUM(Q27)</f>
        <v>1</v>
      </c>
      <c r="R19" s="470">
        <f>SUM(R27)</f>
        <v>0</v>
      </c>
      <c r="S19" s="167"/>
    </row>
    <row r="20" spans="1:21" ht="20.45" customHeight="1">
      <c r="A20" s="369"/>
      <c r="B20" s="368"/>
      <c r="C20" s="473"/>
      <c r="D20" s="472"/>
      <c r="E20" s="471"/>
      <c r="F20" s="471"/>
      <c r="G20" s="471"/>
      <c r="H20" s="471"/>
      <c r="I20" s="471"/>
      <c r="J20" s="471"/>
      <c r="K20" s="471"/>
      <c r="L20" s="471"/>
      <c r="M20" s="471"/>
      <c r="N20" s="471"/>
      <c r="O20" s="471"/>
      <c r="P20" s="471"/>
      <c r="Q20" s="471"/>
      <c r="R20" s="475"/>
      <c r="S20" s="167"/>
    </row>
    <row r="21" spans="1:21" ht="20.45" customHeight="1">
      <c r="A21" s="364" t="s">
        <v>510</v>
      </c>
      <c r="B21" s="362"/>
      <c r="C21" s="473">
        <f>SUM(C29)</f>
        <v>934</v>
      </c>
      <c r="D21" s="472">
        <f>SUM(D29)</f>
        <v>895</v>
      </c>
      <c r="E21" s="471">
        <f>SUM(E29)</f>
        <v>0</v>
      </c>
      <c r="F21" s="471">
        <f>SUM(F29)</f>
        <v>19</v>
      </c>
      <c r="G21" s="471">
        <f>SUM(G29)</f>
        <v>275</v>
      </c>
      <c r="H21" s="471">
        <f>SUM(H29)</f>
        <v>390</v>
      </c>
      <c r="I21" s="471">
        <f>SUM(I29)</f>
        <v>211</v>
      </c>
      <c r="J21" s="471">
        <f>SUM(J29)</f>
        <v>0</v>
      </c>
      <c r="K21" s="471">
        <f>SUM(K29)</f>
        <v>27</v>
      </c>
      <c r="L21" s="471">
        <f>SUM(L29)</f>
        <v>21</v>
      </c>
      <c r="M21" s="471">
        <f>SUM(M29)</f>
        <v>2</v>
      </c>
      <c r="N21" s="471">
        <f>SUM(N29)</f>
        <v>4</v>
      </c>
      <c r="O21" s="471">
        <f>SUM(O29)</f>
        <v>12</v>
      </c>
      <c r="P21" s="471">
        <f>SUM(P29)</f>
        <v>3</v>
      </c>
      <c r="Q21" s="471">
        <f>SUM(Q29)</f>
        <v>9</v>
      </c>
      <c r="R21" s="475">
        <f>SUM(R29)</f>
        <v>0</v>
      </c>
      <c r="S21" s="167"/>
    </row>
    <row r="22" spans="1:21" ht="20.45" customHeight="1">
      <c r="A22" s="363" t="s">
        <v>509</v>
      </c>
      <c r="B22" s="367"/>
      <c r="C22" s="473">
        <f>SUM(C30)</f>
        <v>335</v>
      </c>
      <c r="D22" s="472">
        <f>SUM(D30)</f>
        <v>332</v>
      </c>
      <c r="E22" s="471">
        <f>SUM(E30)</f>
        <v>1</v>
      </c>
      <c r="F22" s="471">
        <f>SUM(F30)</f>
        <v>16</v>
      </c>
      <c r="G22" s="471">
        <f>SUM(G30)</f>
        <v>2</v>
      </c>
      <c r="H22" s="471">
        <f>SUM(H30)</f>
        <v>203</v>
      </c>
      <c r="I22" s="471">
        <f>SUM(I30)</f>
        <v>110</v>
      </c>
      <c r="J22" s="471">
        <f>SUM(J30)</f>
        <v>0</v>
      </c>
      <c r="K22" s="471">
        <f>SUM(K30)</f>
        <v>3</v>
      </c>
      <c r="L22" s="471">
        <f>SUM(L30)</f>
        <v>2</v>
      </c>
      <c r="M22" s="471">
        <f>SUM(M30)</f>
        <v>0</v>
      </c>
      <c r="N22" s="471">
        <f>SUM(N30)</f>
        <v>1</v>
      </c>
      <c r="O22" s="471">
        <f>SUM(O30)</f>
        <v>0</v>
      </c>
      <c r="P22" s="471">
        <f>SUM(P30)</f>
        <v>0</v>
      </c>
      <c r="Q22" s="471">
        <f>SUM(Q30)</f>
        <v>0</v>
      </c>
      <c r="R22" s="475">
        <f>SUM(R30)</f>
        <v>0</v>
      </c>
      <c r="S22" s="167"/>
    </row>
    <row r="23" spans="1:21" ht="20.45" customHeight="1">
      <c r="A23" s="363" t="s">
        <v>508</v>
      </c>
      <c r="B23" s="362"/>
      <c r="C23" s="473">
        <f>SUM(C32,C39,C41,C42,C47,C60)</f>
        <v>129</v>
      </c>
      <c r="D23" s="472">
        <f>SUM(D32,D39,D41,D42,D47,D60)</f>
        <v>128</v>
      </c>
      <c r="E23" s="471">
        <f>SUM(E32,E39,E41,E42,E47,E60)</f>
        <v>0</v>
      </c>
      <c r="F23" s="471">
        <f>SUM(F32,F39,F41,F42,F47,F60)</f>
        <v>8</v>
      </c>
      <c r="G23" s="471">
        <f>SUM(G32,G39,G41,G42,G47,G60)</f>
        <v>0</v>
      </c>
      <c r="H23" s="471">
        <f>SUM(H32,H39,H41,H42,H47,H60)</f>
        <v>98</v>
      </c>
      <c r="I23" s="471">
        <f>SUM(I32,I39,I41,I42,I47,I60)</f>
        <v>22</v>
      </c>
      <c r="J23" s="471">
        <f>SUM(J32,J39,J41,J42,J47,J60)</f>
        <v>0</v>
      </c>
      <c r="K23" s="471">
        <f>SUM(K32,K39,K41,K42,K47,K60)</f>
        <v>0</v>
      </c>
      <c r="L23" s="471">
        <f>SUM(L32,L39,L41,L42,L47,L60)</f>
        <v>0</v>
      </c>
      <c r="M23" s="471">
        <f>SUM(M32,M39,M41,M42,M47,M60)</f>
        <v>0</v>
      </c>
      <c r="N23" s="471">
        <f>SUM(N32,N39,N41,N42,N47,N60)</f>
        <v>0</v>
      </c>
      <c r="O23" s="471">
        <f>SUM(O32,O39,O41,O42,O47,O60)</f>
        <v>1</v>
      </c>
      <c r="P23" s="471">
        <f>SUM(P32,P39,P41,P42,P47,P60)</f>
        <v>1</v>
      </c>
      <c r="Q23" s="471">
        <f>SUM(Q32,Q39,Q41,Q42,Q47,Q60)</f>
        <v>0</v>
      </c>
      <c r="R23" s="470">
        <f>SUM(R32,R39,R41,R42,R47,R60)</f>
        <v>0</v>
      </c>
      <c r="S23" s="167"/>
    </row>
    <row r="24" spans="1:21" ht="20.45" customHeight="1">
      <c r="A24" s="363" t="s">
        <v>507</v>
      </c>
      <c r="B24" s="362"/>
      <c r="C24" s="473">
        <f>SUM(C33,C35,C36,C45,C48,C49,C50,)</f>
        <v>144</v>
      </c>
      <c r="D24" s="472">
        <f>SUM(D33,D35,D36,D45,D48,D49,D50)</f>
        <v>143</v>
      </c>
      <c r="E24" s="471">
        <f>SUM(E33,E35,E36,E45,E48,E49,E50)</f>
        <v>0</v>
      </c>
      <c r="F24" s="471">
        <f>SUM(F33,F35,F36,F45,F48,F49,F50)</f>
        <v>2</v>
      </c>
      <c r="G24" s="471">
        <f>SUM(G33,G35,G36,G45,G48,G49,G50)</f>
        <v>0</v>
      </c>
      <c r="H24" s="471">
        <f>SUM(H33,H35,H36,H45,H48,H49,H50)</f>
        <v>97</v>
      </c>
      <c r="I24" s="471">
        <f>SUM(I33,I35,I36,I45,I48,I49,I50)</f>
        <v>44</v>
      </c>
      <c r="J24" s="471">
        <f>SUM(J33,J35,J36,J45,J48,J49,J50)</f>
        <v>0</v>
      </c>
      <c r="K24" s="471">
        <f>SUM(K33,K35,K36,K45,K48,K49,K50)</f>
        <v>0</v>
      </c>
      <c r="L24" s="471">
        <f>SUM(L33,L35,L36,L45,L48,L49,L50)</f>
        <v>0</v>
      </c>
      <c r="M24" s="471">
        <f>SUM(M33,M35,M36,M45,M48,M49,M50)</f>
        <v>0</v>
      </c>
      <c r="N24" s="471">
        <f>SUM(N33,N35,N36,N45,N48,N49,N50)</f>
        <v>0</v>
      </c>
      <c r="O24" s="471">
        <f>SUM(O33,O35,O36,O45,O48,O49,O50)</f>
        <v>1</v>
      </c>
      <c r="P24" s="471">
        <f>SUM(P33,P35,P36,P45,P48,P49,P50)</f>
        <v>0</v>
      </c>
      <c r="Q24" s="471">
        <f>SUM(Q33,Q35,Q36,Q45,Q48,Q49,Q50)</f>
        <v>1</v>
      </c>
      <c r="R24" s="470">
        <f>SUM(R33,R35,R36,R45,R48,R49,R50)</f>
        <v>0</v>
      </c>
      <c r="S24" s="357"/>
    </row>
    <row r="25" spans="1:21" ht="20.45" customHeight="1">
      <c r="A25" s="363" t="s">
        <v>506</v>
      </c>
      <c r="B25" s="362"/>
      <c r="C25" s="473">
        <f>SUM(C37,C38)</f>
        <v>37</v>
      </c>
      <c r="D25" s="472">
        <f>SUM(D37,D38)</f>
        <v>37</v>
      </c>
      <c r="E25" s="471">
        <f>SUM(E37,E38)</f>
        <v>0</v>
      </c>
      <c r="F25" s="471">
        <f>SUM(F37,F38)</f>
        <v>2</v>
      </c>
      <c r="G25" s="471">
        <f>SUM(G37,G38)</f>
        <v>0</v>
      </c>
      <c r="H25" s="471">
        <f>SUM(H37,H38)</f>
        <v>22</v>
      </c>
      <c r="I25" s="471">
        <f>SUM(I37,I38)</f>
        <v>13</v>
      </c>
      <c r="J25" s="471">
        <f>SUM(J37,J38)</f>
        <v>0</v>
      </c>
      <c r="K25" s="471">
        <f>SUM(K37,K38)</f>
        <v>0</v>
      </c>
      <c r="L25" s="471">
        <f>SUM(L37,L38)</f>
        <v>0</v>
      </c>
      <c r="M25" s="471">
        <f>SUM(M37,M38)</f>
        <v>0</v>
      </c>
      <c r="N25" s="471">
        <f>SUM(N37,N38)</f>
        <v>0</v>
      </c>
      <c r="O25" s="471">
        <f>SUM(O37,O38)</f>
        <v>0</v>
      </c>
      <c r="P25" s="471">
        <f>SUM(P37,P38)</f>
        <v>0</v>
      </c>
      <c r="Q25" s="471">
        <f>SUM(Q37,Q38)</f>
        <v>0</v>
      </c>
      <c r="R25" s="470">
        <f>SUM(R37,R38)</f>
        <v>0</v>
      </c>
      <c r="S25" s="167"/>
      <c r="T25" s="405"/>
    </row>
    <row r="26" spans="1:21" ht="20.45" customHeight="1">
      <c r="A26" s="364" t="s">
        <v>505</v>
      </c>
      <c r="B26" s="362"/>
      <c r="C26" s="473">
        <f>SUM(C43,C51)</f>
        <v>26</v>
      </c>
      <c r="D26" s="472">
        <f>SUM(D43,D51)</f>
        <v>26</v>
      </c>
      <c r="E26" s="471">
        <f>SUM(E43,E51)</f>
        <v>0</v>
      </c>
      <c r="F26" s="471">
        <f>SUM(F43,F51)</f>
        <v>0</v>
      </c>
      <c r="G26" s="471">
        <f>SUM(G43,G51)</f>
        <v>0</v>
      </c>
      <c r="H26" s="471">
        <f>SUM(H43,H51)</f>
        <v>21</v>
      </c>
      <c r="I26" s="471">
        <f>SUM(I43,I51)</f>
        <v>5</v>
      </c>
      <c r="J26" s="471">
        <f>SUM(J43,J51)</f>
        <v>0</v>
      </c>
      <c r="K26" s="471">
        <f>SUM(K43,K51)</f>
        <v>0</v>
      </c>
      <c r="L26" s="471">
        <f>SUM(L43,L51)</f>
        <v>0</v>
      </c>
      <c r="M26" s="471">
        <f>SUM(M43,M51)</f>
        <v>0</v>
      </c>
      <c r="N26" s="471">
        <f>SUM(N43,N51)</f>
        <v>0</v>
      </c>
      <c r="O26" s="471">
        <f>SUM(O43,O51)</f>
        <v>0</v>
      </c>
      <c r="P26" s="471">
        <f>SUM(P43,P51)</f>
        <v>0</v>
      </c>
      <c r="Q26" s="471">
        <f>SUM(Q43,Q51)</f>
        <v>0</v>
      </c>
      <c r="R26" s="470">
        <f>SUM(R43,R51)</f>
        <v>0</v>
      </c>
      <c r="S26" s="167"/>
      <c r="T26" s="405"/>
    </row>
    <row r="27" spans="1:21" ht="20.45" customHeight="1">
      <c r="A27" s="363" t="s">
        <v>504</v>
      </c>
      <c r="B27" s="362"/>
      <c r="C27" s="473">
        <f>SUM(C31,C44,C53,C54,C55,C56,C57,C59)</f>
        <v>110</v>
      </c>
      <c r="D27" s="472">
        <f>SUM(D31,D44,D53,D54,D55,D56,D57,D59)</f>
        <v>109</v>
      </c>
      <c r="E27" s="471">
        <f>SUM(E31,E44,E53,E54,E55,E56,E57,E59)</f>
        <v>0</v>
      </c>
      <c r="F27" s="471">
        <f>SUM(F31,F44,F53,F54,F55,F56,F57,F59)</f>
        <v>6</v>
      </c>
      <c r="G27" s="471">
        <f>SUM(G31,G44,G53,G54,G55,G56,G57,G59)</f>
        <v>0</v>
      </c>
      <c r="H27" s="471">
        <f>SUM(H31,H44,H53,H54,H55,H56,H57,H59)</f>
        <v>75</v>
      </c>
      <c r="I27" s="471">
        <f>SUM(I31,I44,I53,I54,I55,I56,I57,I59)</f>
        <v>28</v>
      </c>
      <c r="J27" s="471">
        <f>SUM(J31,J44,J53,J54,J55,J56,J57,J59)</f>
        <v>0</v>
      </c>
      <c r="K27" s="471">
        <f>SUM(K31,K44,K53,K54,K55,K56,K57,K59)</f>
        <v>0</v>
      </c>
      <c r="L27" s="471">
        <f>SUM(L31,L44,L53,L54,L55,L56,L57,L59)</f>
        <v>0</v>
      </c>
      <c r="M27" s="471">
        <f>SUM(M31,M44,M53,M54,M55,M56,M57,M59)</f>
        <v>0</v>
      </c>
      <c r="N27" s="471">
        <f>SUM(N31,N44,N53,N54,N55,N56,N57,N59)</f>
        <v>0</v>
      </c>
      <c r="O27" s="471">
        <f>SUM(O31,O44,O53,O54,O55,O56,O57,O59)</f>
        <v>1</v>
      </c>
      <c r="P27" s="471">
        <f>SUM(P31,P44,P53,P54,P55,P56,P57,P59)</f>
        <v>0</v>
      </c>
      <c r="Q27" s="471">
        <f>SUM(Q31,Q44,Q53,Q54,Q55,Q56,Q57,Q59)</f>
        <v>1</v>
      </c>
      <c r="R27" s="470">
        <f>SUM(R31,R44,R53,R54,R55,R56,R57,R59)</f>
        <v>0</v>
      </c>
      <c r="S27" s="167"/>
      <c r="T27" s="405"/>
    </row>
    <row r="28" spans="1:21" ht="20.45" customHeight="1">
      <c r="A28" s="352"/>
      <c r="B28" s="351"/>
      <c r="C28" s="473"/>
      <c r="D28" s="472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471"/>
      <c r="P28" s="50"/>
      <c r="Q28" s="50"/>
      <c r="R28" s="474"/>
      <c r="S28" s="167"/>
      <c r="T28" s="405"/>
    </row>
    <row r="29" spans="1:21" ht="20.45" customHeight="1">
      <c r="A29" s="354"/>
      <c r="B29" s="356" t="s">
        <v>503</v>
      </c>
      <c r="C29" s="473">
        <v>934</v>
      </c>
      <c r="D29" s="472">
        <v>895</v>
      </c>
      <c r="E29" s="471">
        <v>0</v>
      </c>
      <c r="F29" s="471">
        <v>19</v>
      </c>
      <c r="G29" s="471">
        <v>275</v>
      </c>
      <c r="H29" s="471">
        <v>390</v>
      </c>
      <c r="I29" s="471">
        <v>211</v>
      </c>
      <c r="J29" s="471">
        <v>0</v>
      </c>
      <c r="K29" s="471">
        <v>27</v>
      </c>
      <c r="L29" s="471">
        <v>21</v>
      </c>
      <c r="M29" s="471">
        <v>2</v>
      </c>
      <c r="N29" s="471">
        <v>4</v>
      </c>
      <c r="O29" s="471">
        <f>SUM(P29:R29)</f>
        <v>12</v>
      </c>
      <c r="P29" s="471">
        <v>3</v>
      </c>
      <c r="Q29" s="471">
        <v>9</v>
      </c>
      <c r="R29" s="470" t="s">
        <v>416</v>
      </c>
      <c r="S29" s="465"/>
      <c r="T29" s="465"/>
      <c r="U29" s="465"/>
    </row>
    <row r="30" spans="1:21" ht="20.45" customHeight="1">
      <c r="A30" s="354"/>
      <c r="B30" s="356" t="s">
        <v>502</v>
      </c>
      <c r="C30" s="473">
        <v>335</v>
      </c>
      <c r="D30" s="472">
        <v>332</v>
      </c>
      <c r="E30" s="471">
        <v>1</v>
      </c>
      <c r="F30" s="471">
        <v>16</v>
      </c>
      <c r="G30" s="471">
        <v>2</v>
      </c>
      <c r="H30" s="471">
        <v>203</v>
      </c>
      <c r="I30" s="471">
        <v>110</v>
      </c>
      <c r="J30" s="471" t="s">
        <v>416</v>
      </c>
      <c r="K30" s="471">
        <v>3</v>
      </c>
      <c r="L30" s="471">
        <v>2</v>
      </c>
      <c r="M30" s="471" t="s">
        <v>416</v>
      </c>
      <c r="N30" s="471">
        <v>1</v>
      </c>
      <c r="O30" s="471">
        <f>SUM(P30:R30)</f>
        <v>0</v>
      </c>
      <c r="P30" s="471" t="s">
        <v>416</v>
      </c>
      <c r="Q30" s="471" t="s">
        <v>416</v>
      </c>
      <c r="R30" s="470" t="s">
        <v>416</v>
      </c>
      <c r="S30" s="465"/>
      <c r="T30" s="465"/>
      <c r="U30" s="465"/>
    </row>
    <row r="31" spans="1:21" ht="20.45" customHeight="1">
      <c r="A31" s="354"/>
      <c r="B31" s="356" t="s">
        <v>501</v>
      </c>
      <c r="C31" s="473">
        <v>68</v>
      </c>
      <c r="D31" s="472">
        <v>67</v>
      </c>
      <c r="E31" s="471" t="s">
        <v>416</v>
      </c>
      <c r="F31" s="471">
        <v>5</v>
      </c>
      <c r="G31" s="471" t="s">
        <v>416</v>
      </c>
      <c r="H31" s="471">
        <v>48</v>
      </c>
      <c r="I31" s="471">
        <v>14</v>
      </c>
      <c r="J31" s="471" t="s">
        <v>416</v>
      </c>
      <c r="K31" s="471" t="s">
        <v>416</v>
      </c>
      <c r="L31" s="471">
        <v>0</v>
      </c>
      <c r="M31" s="471" t="s">
        <v>416</v>
      </c>
      <c r="N31" s="471" t="s">
        <v>416</v>
      </c>
      <c r="O31" s="471">
        <f>SUM(P31:R31)</f>
        <v>1</v>
      </c>
      <c r="P31" s="471" t="s">
        <v>416</v>
      </c>
      <c r="Q31" s="471">
        <v>1</v>
      </c>
      <c r="R31" s="470" t="s">
        <v>416</v>
      </c>
      <c r="S31" s="465"/>
      <c r="T31" s="465"/>
      <c r="U31" s="465"/>
    </row>
    <row r="32" spans="1:21" ht="20.45" customHeight="1">
      <c r="A32" s="354"/>
      <c r="B32" s="356" t="s">
        <v>500</v>
      </c>
      <c r="C32" s="473">
        <v>41</v>
      </c>
      <c r="D32" s="472">
        <v>41</v>
      </c>
      <c r="E32" s="471" t="s">
        <v>416</v>
      </c>
      <c r="F32" s="471">
        <v>1</v>
      </c>
      <c r="G32" s="471" t="s">
        <v>416</v>
      </c>
      <c r="H32" s="471">
        <v>33</v>
      </c>
      <c r="I32" s="471">
        <v>7</v>
      </c>
      <c r="J32" s="471" t="s">
        <v>416</v>
      </c>
      <c r="K32" s="471" t="s">
        <v>416</v>
      </c>
      <c r="L32" s="471">
        <v>0</v>
      </c>
      <c r="M32" s="471" t="s">
        <v>416</v>
      </c>
      <c r="N32" s="471" t="s">
        <v>416</v>
      </c>
      <c r="O32" s="471">
        <f>SUM(P32:R32)</f>
        <v>0</v>
      </c>
      <c r="P32" s="471" t="s">
        <v>416</v>
      </c>
      <c r="Q32" s="471" t="s">
        <v>416</v>
      </c>
      <c r="R32" s="470" t="s">
        <v>416</v>
      </c>
      <c r="S32" s="465"/>
      <c r="T32" s="465"/>
      <c r="U32" s="465"/>
    </row>
    <row r="33" spans="1:21" ht="20.45" customHeight="1">
      <c r="A33" s="354"/>
      <c r="B33" s="356" t="s">
        <v>499</v>
      </c>
      <c r="C33" s="473">
        <v>36</v>
      </c>
      <c r="D33" s="472">
        <v>36</v>
      </c>
      <c r="E33" s="471" t="s">
        <v>416</v>
      </c>
      <c r="F33" s="471">
        <v>2</v>
      </c>
      <c r="G33" s="471" t="s">
        <v>416</v>
      </c>
      <c r="H33" s="471">
        <v>21</v>
      </c>
      <c r="I33" s="471">
        <v>13</v>
      </c>
      <c r="J33" s="471" t="s">
        <v>416</v>
      </c>
      <c r="K33" s="471" t="s">
        <v>416</v>
      </c>
      <c r="L33" s="471">
        <v>0</v>
      </c>
      <c r="M33" s="471" t="s">
        <v>416</v>
      </c>
      <c r="N33" s="471" t="s">
        <v>416</v>
      </c>
      <c r="O33" s="471">
        <f>SUM(P33:R33)</f>
        <v>0</v>
      </c>
      <c r="P33" s="471" t="s">
        <v>416</v>
      </c>
      <c r="Q33" s="471" t="s">
        <v>416</v>
      </c>
      <c r="R33" s="470" t="s">
        <v>416</v>
      </c>
      <c r="S33" s="465"/>
      <c r="T33" s="465"/>
      <c r="U33" s="465"/>
    </row>
    <row r="34" spans="1:21" ht="20.45" customHeight="1">
      <c r="A34" s="354"/>
      <c r="B34" s="355"/>
      <c r="C34" s="473"/>
      <c r="D34" s="472"/>
      <c r="E34" s="471"/>
      <c r="F34" s="471"/>
      <c r="G34" s="471"/>
      <c r="H34" s="471"/>
      <c r="I34" s="471"/>
      <c r="J34" s="471"/>
      <c r="K34" s="471"/>
      <c r="L34" s="471"/>
      <c r="M34" s="471"/>
      <c r="N34" s="471"/>
      <c r="O34" s="471"/>
      <c r="P34" s="471"/>
      <c r="Q34" s="471"/>
      <c r="R34" s="470"/>
      <c r="S34" s="465"/>
      <c r="T34" s="465"/>
      <c r="U34" s="465"/>
    </row>
    <row r="35" spans="1:21" ht="20.45" customHeight="1">
      <c r="A35" s="354"/>
      <c r="B35" s="356" t="s">
        <v>498</v>
      </c>
      <c r="C35" s="473">
        <v>30</v>
      </c>
      <c r="D35" s="472">
        <v>30</v>
      </c>
      <c r="E35" s="471" t="s">
        <v>416</v>
      </c>
      <c r="F35" s="471" t="s">
        <v>416</v>
      </c>
      <c r="G35" s="471" t="s">
        <v>416</v>
      </c>
      <c r="H35" s="471">
        <v>23</v>
      </c>
      <c r="I35" s="471">
        <v>7</v>
      </c>
      <c r="J35" s="471" t="s">
        <v>416</v>
      </c>
      <c r="K35" s="471" t="s">
        <v>416</v>
      </c>
      <c r="L35" s="471">
        <v>0</v>
      </c>
      <c r="M35" s="471" t="s">
        <v>416</v>
      </c>
      <c r="N35" s="471" t="s">
        <v>416</v>
      </c>
      <c r="O35" s="471">
        <f>SUM(P35:R35)</f>
        <v>0</v>
      </c>
      <c r="P35" s="471" t="s">
        <v>416</v>
      </c>
      <c r="Q35" s="471" t="s">
        <v>416</v>
      </c>
      <c r="R35" s="470" t="s">
        <v>416</v>
      </c>
      <c r="S35" s="465"/>
      <c r="T35" s="465"/>
      <c r="U35" s="465"/>
    </row>
    <row r="36" spans="1:21" ht="20.45" customHeight="1">
      <c r="A36" s="354"/>
      <c r="B36" s="356" t="s">
        <v>497</v>
      </c>
      <c r="C36" s="473">
        <v>40</v>
      </c>
      <c r="D36" s="472">
        <v>40</v>
      </c>
      <c r="E36" s="471" t="s">
        <v>416</v>
      </c>
      <c r="F36" s="471" t="s">
        <v>416</v>
      </c>
      <c r="G36" s="471" t="s">
        <v>416</v>
      </c>
      <c r="H36" s="471">
        <v>26</v>
      </c>
      <c r="I36" s="471">
        <v>14</v>
      </c>
      <c r="J36" s="471" t="s">
        <v>416</v>
      </c>
      <c r="K36" s="471" t="s">
        <v>416</v>
      </c>
      <c r="L36" s="471">
        <v>0</v>
      </c>
      <c r="M36" s="471" t="s">
        <v>416</v>
      </c>
      <c r="N36" s="471" t="s">
        <v>416</v>
      </c>
      <c r="O36" s="471">
        <f>SUM(P36:R36)</f>
        <v>0</v>
      </c>
      <c r="P36" s="471" t="s">
        <v>416</v>
      </c>
      <c r="Q36" s="471" t="s">
        <v>416</v>
      </c>
      <c r="R36" s="470" t="s">
        <v>416</v>
      </c>
      <c r="S36" s="465"/>
      <c r="T36" s="465"/>
      <c r="U36" s="465"/>
    </row>
    <row r="37" spans="1:21" ht="20.45" customHeight="1">
      <c r="A37" s="354"/>
      <c r="B37" s="356" t="s">
        <v>496</v>
      </c>
      <c r="C37" s="473">
        <v>24</v>
      </c>
      <c r="D37" s="472">
        <v>24</v>
      </c>
      <c r="E37" s="471" t="s">
        <v>416</v>
      </c>
      <c r="F37" s="471">
        <v>2</v>
      </c>
      <c r="G37" s="471" t="s">
        <v>416</v>
      </c>
      <c r="H37" s="471">
        <v>13</v>
      </c>
      <c r="I37" s="471">
        <v>9</v>
      </c>
      <c r="J37" s="471" t="s">
        <v>416</v>
      </c>
      <c r="K37" s="471" t="s">
        <v>416</v>
      </c>
      <c r="L37" s="471">
        <v>0</v>
      </c>
      <c r="M37" s="471" t="s">
        <v>416</v>
      </c>
      <c r="N37" s="471" t="s">
        <v>416</v>
      </c>
      <c r="O37" s="471">
        <f>SUM(P37:R37)</f>
        <v>0</v>
      </c>
      <c r="P37" s="471" t="s">
        <v>416</v>
      </c>
      <c r="Q37" s="471" t="s">
        <v>416</v>
      </c>
      <c r="R37" s="470" t="s">
        <v>416</v>
      </c>
      <c r="S37" s="465"/>
      <c r="T37" s="465"/>
      <c r="U37" s="465"/>
    </row>
    <row r="38" spans="1:21" ht="20.45" customHeight="1">
      <c r="A38" s="354"/>
      <c r="B38" s="356" t="s">
        <v>495</v>
      </c>
      <c r="C38" s="473">
        <v>13</v>
      </c>
      <c r="D38" s="472">
        <v>13</v>
      </c>
      <c r="E38" s="471" t="s">
        <v>416</v>
      </c>
      <c r="F38" s="471" t="s">
        <v>416</v>
      </c>
      <c r="G38" s="471" t="s">
        <v>416</v>
      </c>
      <c r="H38" s="471">
        <v>9</v>
      </c>
      <c r="I38" s="471">
        <v>4</v>
      </c>
      <c r="J38" s="471" t="s">
        <v>416</v>
      </c>
      <c r="K38" s="471" t="s">
        <v>416</v>
      </c>
      <c r="L38" s="471">
        <v>0</v>
      </c>
      <c r="M38" s="471" t="s">
        <v>416</v>
      </c>
      <c r="N38" s="471" t="s">
        <v>416</v>
      </c>
      <c r="O38" s="471">
        <f>SUM(P38:R38)</f>
        <v>0</v>
      </c>
      <c r="P38" s="471" t="s">
        <v>416</v>
      </c>
      <c r="Q38" s="471" t="s">
        <v>416</v>
      </c>
      <c r="R38" s="470" t="s">
        <v>416</v>
      </c>
      <c r="S38" s="465"/>
      <c r="T38" s="465"/>
      <c r="U38" s="465"/>
    </row>
    <row r="39" spans="1:21" ht="20.45" customHeight="1">
      <c r="A39" s="354"/>
      <c r="B39" s="356" t="s">
        <v>494</v>
      </c>
      <c r="C39" s="473">
        <v>22</v>
      </c>
      <c r="D39" s="472">
        <v>22</v>
      </c>
      <c r="E39" s="471" t="s">
        <v>416</v>
      </c>
      <c r="F39" s="471" t="s">
        <v>416</v>
      </c>
      <c r="G39" s="471" t="s">
        <v>416</v>
      </c>
      <c r="H39" s="471">
        <v>19</v>
      </c>
      <c r="I39" s="471">
        <v>3</v>
      </c>
      <c r="J39" s="471" t="s">
        <v>416</v>
      </c>
      <c r="K39" s="471" t="s">
        <v>416</v>
      </c>
      <c r="L39" s="471">
        <v>0</v>
      </c>
      <c r="M39" s="471" t="s">
        <v>416</v>
      </c>
      <c r="N39" s="471" t="s">
        <v>416</v>
      </c>
      <c r="O39" s="471">
        <f>SUM(P39:R39)</f>
        <v>0</v>
      </c>
      <c r="P39" s="471" t="s">
        <v>416</v>
      </c>
      <c r="Q39" s="471" t="s">
        <v>416</v>
      </c>
      <c r="R39" s="470" t="s">
        <v>416</v>
      </c>
      <c r="S39" s="465"/>
      <c r="T39" s="465"/>
      <c r="U39" s="465"/>
    </row>
    <row r="40" spans="1:21" ht="20.45" customHeight="1">
      <c r="A40" s="354"/>
      <c r="B40" s="355"/>
      <c r="C40" s="473"/>
      <c r="D40" s="472"/>
      <c r="E40" s="471"/>
      <c r="F40" s="471"/>
      <c r="G40" s="471"/>
      <c r="H40" s="471"/>
      <c r="I40" s="471"/>
      <c r="J40" s="471"/>
      <c r="K40" s="471"/>
      <c r="L40" s="471"/>
      <c r="M40" s="471"/>
      <c r="N40" s="471"/>
      <c r="O40" s="471"/>
      <c r="P40" s="471"/>
      <c r="Q40" s="471"/>
      <c r="R40" s="470"/>
      <c r="S40" s="465"/>
      <c r="T40" s="465"/>
      <c r="U40" s="465"/>
    </row>
    <row r="41" spans="1:21" ht="20.45" customHeight="1">
      <c r="A41" s="354"/>
      <c r="B41" s="353" t="s">
        <v>493</v>
      </c>
      <c r="C41" s="473">
        <v>28</v>
      </c>
      <c r="D41" s="472">
        <v>27</v>
      </c>
      <c r="E41" s="471" t="s">
        <v>416</v>
      </c>
      <c r="F41" s="471">
        <v>4</v>
      </c>
      <c r="G41" s="471" t="s">
        <v>416</v>
      </c>
      <c r="H41" s="471">
        <v>14</v>
      </c>
      <c r="I41" s="471">
        <v>9</v>
      </c>
      <c r="J41" s="471" t="s">
        <v>416</v>
      </c>
      <c r="K41" s="471" t="s">
        <v>416</v>
      </c>
      <c r="L41" s="471">
        <v>0</v>
      </c>
      <c r="M41" s="471" t="s">
        <v>416</v>
      </c>
      <c r="N41" s="471" t="s">
        <v>416</v>
      </c>
      <c r="O41" s="471">
        <f>SUM(P41:R41)</f>
        <v>1</v>
      </c>
      <c r="P41" s="471">
        <v>1</v>
      </c>
      <c r="Q41" s="471" t="s">
        <v>416</v>
      </c>
      <c r="R41" s="470" t="s">
        <v>416</v>
      </c>
      <c r="S41" s="465"/>
      <c r="T41" s="465"/>
      <c r="U41" s="465"/>
    </row>
    <row r="42" spans="1:21" ht="20.45" customHeight="1">
      <c r="A42" s="354"/>
      <c r="B42" s="353" t="s">
        <v>492</v>
      </c>
      <c r="C42" s="473">
        <v>25</v>
      </c>
      <c r="D42" s="472">
        <v>25</v>
      </c>
      <c r="E42" s="471" t="s">
        <v>416</v>
      </c>
      <c r="F42" s="471" t="s">
        <v>416</v>
      </c>
      <c r="G42" s="471" t="s">
        <v>416</v>
      </c>
      <c r="H42" s="471">
        <v>22</v>
      </c>
      <c r="I42" s="471">
        <v>3</v>
      </c>
      <c r="J42" s="471" t="s">
        <v>416</v>
      </c>
      <c r="K42" s="471" t="s">
        <v>416</v>
      </c>
      <c r="L42" s="471">
        <v>0</v>
      </c>
      <c r="M42" s="471" t="s">
        <v>416</v>
      </c>
      <c r="N42" s="471" t="s">
        <v>416</v>
      </c>
      <c r="O42" s="471">
        <f>SUM(P42:R42)</f>
        <v>0</v>
      </c>
      <c r="P42" s="471" t="s">
        <v>416</v>
      </c>
      <c r="Q42" s="471" t="s">
        <v>416</v>
      </c>
      <c r="R42" s="470" t="s">
        <v>416</v>
      </c>
      <c r="S42" s="465"/>
      <c r="T42" s="465"/>
      <c r="U42" s="465"/>
    </row>
    <row r="43" spans="1:21" ht="20.45" customHeight="1">
      <c r="A43" s="354"/>
      <c r="B43" s="353" t="s">
        <v>491</v>
      </c>
      <c r="C43" s="473">
        <v>25</v>
      </c>
      <c r="D43" s="472">
        <v>25</v>
      </c>
      <c r="E43" s="471" t="s">
        <v>416</v>
      </c>
      <c r="F43" s="471" t="s">
        <v>416</v>
      </c>
      <c r="G43" s="471" t="s">
        <v>416</v>
      </c>
      <c r="H43" s="471">
        <v>21</v>
      </c>
      <c r="I43" s="471">
        <v>4</v>
      </c>
      <c r="J43" s="471" t="s">
        <v>416</v>
      </c>
      <c r="K43" s="471" t="s">
        <v>416</v>
      </c>
      <c r="L43" s="471">
        <v>0</v>
      </c>
      <c r="M43" s="471" t="s">
        <v>416</v>
      </c>
      <c r="N43" s="471" t="s">
        <v>416</v>
      </c>
      <c r="O43" s="471">
        <f>SUM(P43:R43)</f>
        <v>0</v>
      </c>
      <c r="P43" s="471" t="s">
        <v>416</v>
      </c>
      <c r="Q43" s="471" t="s">
        <v>416</v>
      </c>
      <c r="R43" s="470" t="s">
        <v>416</v>
      </c>
      <c r="S43" s="465"/>
      <c r="T43" s="465"/>
      <c r="U43" s="465"/>
    </row>
    <row r="44" spans="1:21" ht="20.45" customHeight="1">
      <c r="A44" s="354"/>
      <c r="B44" s="353" t="s">
        <v>490</v>
      </c>
      <c r="C44" s="473">
        <v>16</v>
      </c>
      <c r="D44" s="472">
        <v>16</v>
      </c>
      <c r="E44" s="471" t="s">
        <v>416</v>
      </c>
      <c r="F44" s="471">
        <v>1</v>
      </c>
      <c r="G44" s="471" t="s">
        <v>416</v>
      </c>
      <c r="H44" s="471">
        <v>11</v>
      </c>
      <c r="I44" s="471">
        <v>4</v>
      </c>
      <c r="J44" s="471" t="s">
        <v>416</v>
      </c>
      <c r="K44" s="471" t="s">
        <v>416</v>
      </c>
      <c r="L44" s="471">
        <v>0</v>
      </c>
      <c r="M44" s="471" t="s">
        <v>416</v>
      </c>
      <c r="N44" s="471" t="s">
        <v>416</v>
      </c>
      <c r="O44" s="471">
        <f>SUM(P44:R44)</f>
        <v>0</v>
      </c>
      <c r="P44" s="471" t="s">
        <v>416</v>
      </c>
      <c r="Q44" s="471" t="s">
        <v>416</v>
      </c>
      <c r="R44" s="470" t="s">
        <v>416</v>
      </c>
      <c r="S44" s="465"/>
      <c r="T44" s="465"/>
      <c r="U44" s="465"/>
    </row>
    <row r="45" spans="1:21" ht="20.45" customHeight="1">
      <c r="A45" s="354"/>
      <c r="B45" s="353" t="s">
        <v>489</v>
      </c>
      <c r="C45" s="473">
        <v>16</v>
      </c>
      <c r="D45" s="472">
        <v>16</v>
      </c>
      <c r="E45" s="471" t="s">
        <v>416</v>
      </c>
      <c r="F45" s="471" t="s">
        <v>416</v>
      </c>
      <c r="G45" s="471" t="s">
        <v>416</v>
      </c>
      <c r="H45" s="471">
        <v>12</v>
      </c>
      <c r="I45" s="471">
        <v>4</v>
      </c>
      <c r="J45" s="471" t="s">
        <v>416</v>
      </c>
      <c r="K45" s="471" t="s">
        <v>416</v>
      </c>
      <c r="L45" s="471">
        <v>0</v>
      </c>
      <c r="M45" s="471" t="s">
        <v>416</v>
      </c>
      <c r="N45" s="471" t="s">
        <v>416</v>
      </c>
      <c r="O45" s="471">
        <f>SUM(P45:R45)</f>
        <v>0</v>
      </c>
      <c r="P45" s="471" t="s">
        <v>416</v>
      </c>
      <c r="Q45" s="471" t="s">
        <v>416</v>
      </c>
      <c r="R45" s="470" t="s">
        <v>416</v>
      </c>
      <c r="S45" s="465"/>
      <c r="T45" s="465"/>
      <c r="U45" s="465"/>
    </row>
    <row r="46" spans="1:21" ht="20.45" customHeight="1">
      <c r="A46" s="352"/>
      <c r="B46" s="351"/>
      <c r="C46" s="473"/>
      <c r="D46" s="472"/>
      <c r="E46" s="471"/>
      <c r="F46" s="471"/>
      <c r="G46" s="471"/>
      <c r="H46" s="471"/>
      <c r="I46" s="471"/>
      <c r="J46" s="471"/>
      <c r="K46" s="471"/>
      <c r="L46" s="471"/>
      <c r="M46" s="471"/>
      <c r="N46" s="471"/>
      <c r="O46" s="471"/>
      <c r="P46" s="471"/>
      <c r="Q46" s="471"/>
      <c r="R46" s="470"/>
      <c r="S46" s="465"/>
      <c r="T46" s="465"/>
      <c r="U46" s="465"/>
    </row>
    <row r="47" spans="1:21" ht="20.45" customHeight="1">
      <c r="A47" s="349" t="s">
        <v>488</v>
      </c>
      <c r="B47" s="347" t="s">
        <v>487</v>
      </c>
      <c r="C47" s="473">
        <v>7</v>
      </c>
      <c r="D47" s="472">
        <v>7</v>
      </c>
      <c r="E47" s="471" t="s">
        <v>416</v>
      </c>
      <c r="F47" s="471">
        <v>1</v>
      </c>
      <c r="G47" s="471" t="s">
        <v>416</v>
      </c>
      <c r="H47" s="471">
        <v>6</v>
      </c>
      <c r="I47" s="471" t="s">
        <v>416</v>
      </c>
      <c r="J47" s="471" t="s">
        <v>416</v>
      </c>
      <c r="K47" s="471" t="s">
        <v>416</v>
      </c>
      <c r="L47" s="471">
        <v>0</v>
      </c>
      <c r="M47" s="471" t="s">
        <v>416</v>
      </c>
      <c r="N47" s="471" t="s">
        <v>416</v>
      </c>
      <c r="O47" s="471">
        <f>SUM(P47:R47)</f>
        <v>0</v>
      </c>
      <c r="P47" s="471" t="s">
        <v>416</v>
      </c>
      <c r="Q47" s="471" t="s">
        <v>416</v>
      </c>
      <c r="R47" s="470" t="s">
        <v>416</v>
      </c>
      <c r="S47" s="465"/>
      <c r="T47" s="465"/>
      <c r="U47" s="465"/>
    </row>
    <row r="48" spans="1:21" ht="20.45" customHeight="1">
      <c r="A48" s="349" t="s">
        <v>486</v>
      </c>
      <c r="B48" s="347" t="s">
        <v>485</v>
      </c>
      <c r="C48" s="473">
        <v>9</v>
      </c>
      <c r="D48" s="472">
        <v>9</v>
      </c>
      <c r="E48" s="471" t="s">
        <v>416</v>
      </c>
      <c r="F48" s="471" t="s">
        <v>416</v>
      </c>
      <c r="G48" s="471" t="s">
        <v>416</v>
      </c>
      <c r="H48" s="471">
        <v>5</v>
      </c>
      <c r="I48" s="471">
        <v>4</v>
      </c>
      <c r="J48" s="471" t="s">
        <v>416</v>
      </c>
      <c r="K48" s="471" t="s">
        <v>416</v>
      </c>
      <c r="L48" s="471">
        <v>0</v>
      </c>
      <c r="M48" s="471" t="s">
        <v>416</v>
      </c>
      <c r="N48" s="471" t="s">
        <v>416</v>
      </c>
      <c r="O48" s="471">
        <f>SUM(P48:R48)</f>
        <v>0</v>
      </c>
      <c r="P48" s="471" t="s">
        <v>416</v>
      </c>
      <c r="Q48" s="471" t="s">
        <v>416</v>
      </c>
      <c r="R48" s="470" t="s">
        <v>416</v>
      </c>
      <c r="S48" s="465"/>
      <c r="T48" s="465"/>
      <c r="U48" s="465"/>
    </row>
    <row r="49" spans="1:21" ht="20.45" customHeight="1">
      <c r="A49" s="349" t="s">
        <v>484</v>
      </c>
      <c r="B49" s="347" t="s">
        <v>483</v>
      </c>
      <c r="C49" s="473">
        <v>7</v>
      </c>
      <c r="D49" s="472">
        <v>7</v>
      </c>
      <c r="E49" s="471" t="s">
        <v>416</v>
      </c>
      <c r="F49" s="471" t="s">
        <v>416</v>
      </c>
      <c r="G49" s="471" t="s">
        <v>416</v>
      </c>
      <c r="H49" s="471">
        <v>5</v>
      </c>
      <c r="I49" s="471">
        <v>2</v>
      </c>
      <c r="J49" s="471" t="s">
        <v>416</v>
      </c>
      <c r="K49" s="471" t="s">
        <v>416</v>
      </c>
      <c r="L49" s="471">
        <v>0</v>
      </c>
      <c r="M49" s="471" t="s">
        <v>416</v>
      </c>
      <c r="N49" s="471" t="s">
        <v>416</v>
      </c>
      <c r="O49" s="471">
        <f>SUM(P49:R49)</f>
        <v>0</v>
      </c>
      <c r="P49" s="471" t="s">
        <v>416</v>
      </c>
      <c r="Q49" s="471" t="s">
        <v>416</v>
      </c>
      <c r="R49" s="470" t="s">
        <v>416</v>
      </c>
      <c r="S49" s="465"/>
      <c r="T49" s="465"/>
      <c r="U49" s="465"/>
    </row>
    <row r="50" spans="1:21" ht="20.45" customHeight="1">
      <c r="A50" s="349" t="s">
        <v>482</v>
      </c>
      <c r="B50" s="347" t="s">
        <v>622</v>
      </c>
      <c r="C50" s="473">
        <v>6</v>
      </c>
      <c r="D50" s="472">
        <v>5</v>
      </c>
      <c r="E50" s="471" t="s">
        <v>416</v>
      </c>
      <c r="F50" s="471" t="s">
        <v>416</v>
      </c>
      <c r="G50" s="471" t="s">
        <v>416</v>
      </c>
      <c r="H50" s="471">
        <v>5</v>
      </c>
      <c r="I50" s="471" t="s">
        <v>416</v>
      </c>
      <c r="J50" s="471" t="s">
        <v>416</v>
      </c>
      <c r="K50" s="471" t="s">
        <v>416</v>
      </c>
      <c r="L50" s="471">
        <v>0</v>
      </c>
      <c r="M50" s="471" t="s">
        <v>416</v>
      </c>
      <c r="N50" s="471" t="s">
        <v>416</v>
      </c>
      <c r="O50" s="471">
        <f>SUM(P50:R50)</f>
        <v>1</v>
      </c>
      <c r="P50" s="471" t="s">
        <v>416</v>
      </c>
      <c r="Q50" s="471">
        <v>1</v>
      </c>
      <c r="R50" s="470" t="s">
        <v>416</v>
      </c>
      <c r="S50" s="465"/>
      <c r="T50" s="465"/>
      <c r="U50" s="465"/>
    </row>
    <row r="51" spans="1:21" ht="20.45" customHeight="1">
      <c r="A51" s="349" t="s">
        <v>480</v>
      </c>
      <c r="B51" s="347" t="s">
        <v>479</v>
      </c>
      <c r="C51" s="473">
        <v>1</v>
      </c>
      <c r="D51" s="472">
        <v>1</v>
      </c>
      <c r="E51" s="471" t="s">
        <v>416</v>
      </c>
      <c r="F51" s="471" t="s">
        <v>416</v>
      </c>
      <c r="G51" s="471" t="s">
        <v>416</v>
      </c>
      <c r="H51" s="471" t="s">
        <v>416</v>
      </c>
      <c r="I51" s="471">
        <v>1</v>
      </c>
      <c r="J51" s="471" t="s">
        <v>416</v>
      </c>
      <c r="K51" s="471" t="s">
        <v>416</v>
      </c>
      <c r="L51" s="471">
        <v>0</v>
      </c>
      <c r="M51" s="471" t="s">
        <v>416</v>
      </c>
      <c r="N51" s="471" t="s">
        <v>416</v>
      </c>
      <c r="O51" s="471">
        <f>SUM(P51:R51)</f>
        <v>0</v>
      </c>
      <c r="P51" s="471" t="s">
        <v>416</v>
      </c>
      <c r="Q51" s="471" t="s">
        <v>416</v>
      </c>
      <c r="R51" s="470" t="s">
        <v>416</v>
      </c>
      <c r="S51" s="465"/>
      <c r="T51" s="465"/>
      <c r="U51" s="465"/>
    </row>
    <row r="52" spans="1:21" ht="20.45" customHeight="1">
      <c r="A52" s="349"/>
      <c r="B52" s="347"/>
      <c r="C52" s="473"/>
      <c r="D52" s="472"/>
      <c r="E52" s="471"/>
      <c r="F52" s="471"/>
      <c r="G52" s="471"/>
      <c r="H52" s="471"/>
      <c r="I52" s="471"/>
      <c r="J52" s="471"/>
      <c r="K52" s="471"/>
      <c r="L52" s="471"/>
      <c r="M52" s="471"/>
      <c r="N52" s="471"/>
      <c r="O52" s="471"/>
      <c r="P52" s="471"/>
      <c r="Q52" s="471"/>
      <c r="R52" s="470"/>
      <c r="S52" s="465"/>
      <c r="T52" s="465"/>
      <c r="U52" s="465"/>
    </row>
    <row r="53" spans="1:21" ht="20.45" customHeight="1">
      <c r="A53" s="349" t="s">
        <v>478</v>
      </c>
      <c r="B53" s="347" t="s">
        <v>477</v>
      </c>
      <c r="C53" s="473">
        <v>5</v>
      </c>
      <c r="D53" s="472">
        <v>5</v>
      </c>
      <c r="E53" s="471" t="s">
        <v>416</v>
      </c>
      <c r="F53" s="471" t="s">
        <v>416</v>
      </c>
      <c r="G53" s="471" t="s">
        <v>416</v>
      </c>
      <c r="H53" s="471">
        <v>4</v>
      </c>
      <c r="I53" s="471">
        <v>1</v>
      </c>
      <c r="J53" s="471" t="s">
        <v>416</v>
      </c>
      <c r="K53" s="471" t="s">
        <v>416</v>
      </c>
      <c r="L53" s="471">
        <v>0</v>
      </c>
      <c r="M53" s="471" t="s">
        <v>416</v>
      </c>
      <c r="N53" s="471" t="s">
        <v>416</v>
      </c>
      <c r="O53" s="471">
        <f>SUM(P53:R53)</f>
        <v>0</v>
      </c>
      <c r="P53" s="471" t="s">
        <v>416</v>
      </c>
      <c r="Q53" s="471" t="s">
        <v>416</v>
      </c>
      <c r="R53" s="470" t="s">
        <v>416</v>
      </c>
      <c r="S53" s="465"/>
      <c r="T53" s="465"/>
      <c r="U53" s="465"/>
    </row>
    <row r="54" spans="1:21" ht="20.45" customHeight="1">
      <c r="A54" s="349" t="s">
        <v>476</v>
      </c>
      <c r="B54" s="347" t="s">
        <v>475</v>
      </c>
      <c r="C54" s="473">
        <v>8</v>
      </c>
      <c r="D54" s="472">
        <v>8</v>
      </c>
      <c r="E54" s="471" t="s">
        <v>416</v>
      </c>
      <c r="F54" s="471" t="s">
        <v>416</v>
      </c>
      <c r="G54" s="471" t="s">
        <v>416</v>
      </c>
      <c r="H54" s="471">
        <v>4</v>
      </c>
      <c r="I54" s="471">
        <v>4</v>
      </c>
      <c r="J54" s="471" t="s">
        <v>416</v>
      </c>
      <c r="K54" s="471" t="s">
        <v>416</v>
      </c>
      <c r="L54" s="471">
        <v>0</v>
      </c>
      <c r="M54" s="471" t="s">
        <v>416</v>
      </c>
      <c r="N54" s="471" t="s">
        <v>416</v>
      </c>
      <c r="O54" s="471">
        <f>SUM(P54:R54)</f>
        <v>0</v>
      </c>
      <c r="P54" s="471" t="s">
        <v>416</v>
      </c>
      <c r="Q54" s="471" t="s">
        <v>416</v>
      </c>
      <c r="R54" s="470" t="s">
        <v>416</v>
      </c>
      <c r="S54" s="465"/>
      <c r="T54" s="465"/>
      <c r="U54" s="465"/>
    </row>
    <row r="55" spans="1:21" ht="20.45" customHeight="1">
      <c r="A55" s="348"/>
      <c r="B55" s="347" t="s">
        <v>474</v>
      </c>
      <c r="C55" s="473">
        <v>2</v>
      </c>
      <c r="D55" s="472">
        <v>2</v>
      </c>
      <c r="E55" s="471" t="s">
        <v>416</v>
      </c>
      <c r="F55" s="471" t="s">
        <v>416</v>
      </c>
      <c r="G55" s="471" t="s">
        <v>416</v>
      </c>
      <c r="H55" s="471">
        <v>1</v>
      </c>
      <c r="I55" s="471">
        <v>1</v>
      </c>
      <c r="J55" s="471" t="s">
        <v>416</v>
      </c>
      <c r="K55" s="471" t="s">
        <v>416</v>
      </c>
      <c r="L55" s="471">
        <v>0</v>
      </c>
      <c r="M55" s="471" t="s">
        <v>416</v>
      </c>
      <c r="N55" s="471" t="s">
        <v>416</v>
      </c>
      <c r="O55" s="471">
        <f>SUM(P55:R55)</f>
        <v>0</v>
      </c>
      <c r="P55" s="471" t="s">
        <v>416</v>
      </c>
      <c r="Q55" s="471" t="s">
        <v>416</v>
      </c>
      <c r="R55" s="470" t="s">
        <v>416</v>
      </c>
      <c r="S55" s="465"/>
      <c r="T55" s="465"/>
      <c r="U55" s="465"/>
    </row>
    <row r="56" spans="1:21" ht="20.45" customHeight="1">
      <c r="A56" s="349" t="s">
        <v>473</v>
      </c>
      <c r="B56" s="347" t="s">
        <v>472</v>
      </c>
      <c r="C56" s="473" t="s">
        <v>416</v>
      </c>
      <c r="D56" s="472" t="s">
        <v>416</v>
      </c>
      <c r="E56" s="471" t="s">
        <v>416</v>
      </c>
      <c r="F56" s="471" t="s">
        <v>416</v>
      </c>
      <c r="G56" s="471" t="s">
        <v>416</v>
      </c>
      <c r="H56" s="471" t="s">
        <v>416</v>
      </c>
      <c r="I56" s="471" t="s">
        <v>416</v>
      </c>
      <c r="J56" s="471" t="s">
        <v>416</v>
      </c>
      <c r="K56" s="471" t="s">
        <v>416</v>
      </c>
      <c r="L56" s="471">
        <v>0</v>
      </c>
      <c r="M56" s="471" t="s">
        <v>416</v>
      </c>
      <c r="N56" s="471" t="s">
        <v>416</v>
      </c>
      <c r="O56" s="471">
        <f>SUM(P56:R56)</f>
        <v>0</v>
      </c>
      <c r="P56" s="471" t="s">
        <v>416</v>
      </c>
      <c r="Q56" s="471" t="s">
        <v>416</v>
      </c>
      <c r="R56" s="470" t="s">
        <v>416</v>
      </c>
      <c r="S56" s="465"/>
      <c r="T56" s="465"/>
      <c r="U56" s="465"/>
    </row>
    <row r="57" spans="1:21" ht="20.45" customHeight="1">
      <c r="A57" s="349" t="s">
        <v>471</v>
      </c>
      <c r="B57" s="347" t="s">
        <v>470</v>
      </c>
      <c r="C57" s="473">
        <v>2</v>
      </c>
      <c r="D57" s="472">
        <v>2</v>
      </c>
      <c r="E57" s="471" t="s">
        <v>416</v>
      </c>
      <c r="F57" s="471" t="s">
        <v>416</v>
      </c>
      <c r="G57" s="471" t="s">
        <v>416</v>
      </c>
      <c r="H57" s="471">
        <v>2</v>
      </c>
      <c r="I57" s="471" t="s">
        <v>416</v>
      </c>
      <c r="J57" s="471" t="s">
        <v>416</v>
      </c>
      <c r="K57" s="471" t="s">
        <v>416</v>
      </c>
      <c r="L57" s="471">
        <v>0</v>
      </c>
      <c r="M57" s="471" t="s">
        <v>416</v>
      </c>
      <c r="N57" s="471" t="s">
        <v>416</v>
      </c>
      <c r="O57" s="471">
        <f>SUM(P57:R57)</f>
        <v>0</v>
      </c>
      <c r="P57" s="471" t="s">
        <v>416</v>
      </c>
      <c r="Q57" s="471" t="s">
        <v>416</v>
      </c>
      <c r="R57" s="470" t="s">
        <v>416</v>
      </c>
      <c r="S57" s="465"/>
      <c r="T57" s="465"/>
      <c r="U57" s="465"/>
    </row>
    <row r="58" spans="1:21" ht="20.45" customHeight="1">
      <c r="A58" s="349"/>
      <c r="B58" s="347"/>
      <c r="C58" s="473"/>
      <c r="D58" s="472"/>
      <c r="E58" s="471"/>
      <c r="F58" s="471"/>
      <c r="G58" s="471"/>
      <c r="H58" s="471"/>
      <c r="I58" s="471"/>
      <c r="J58" s="471"/>
      <c r="K58" s="471"/>
      <c r="L58" s="471"/>
      <c r="M58" s="471"/>
      <c r="N58" s="471"/>
      <c r="O58" s="471"/>
      <c r="P58" s="471"/>
      <c r="Q58" s="471"/>
      <c r="R58" s="470"/>
      <c r="S58" s="465"/>
      <c r="T58" s="465"/>
      <c r="U58" s="465"/>
    </row>
    <row r="59" spans="1:21" ht="20.45" customHeight="1">
      <c r="A59" s="348"/>
      <c r="B59" s="347" t="s">
        <v>469</v>
      </c>
      <c r="C59" s="473">
        <v>9</v>
      </c>
      <c r="D59" s="472">
        <v>9</v>
      </c>
      <c r="E59" s="471" t="s">
        <v>416</v>
      </c>
      <c r="F59" s="471" t="s">
        <v>416</v>
      </c>
      <c r="G59" s="471" t="s">
        <v>416</v>
      </c>
      <c r="H59" s="471">
        <v>5</v>
      </c>
      <c r="I59" s="471">
        <v>4</v>
      </c>
      <c r="J59" s="471" t="s">
        <v>416</v>
      </c>
      <c r="K59" s="471" t="s">
        <v>416</v>
      </c>
      <c r="L59" s="471">
        <v>0</v>
      </c>
      <c r="M59" s="471" t="s">
        <v>416</v>
      </c>
      <c r="N59" s="471" t="s">
        <v>416</v>
      </c>
      <c r="O59" s="471">
        <f>SUM(P59:R59)</f>
        <v>0</v>
      </c>
      <c r="P59" s="471" t="s">
        <v>416</v>
      </c>
      <c r="Q59" s="471" t="s">
        <v>416</v>
      </c>
      <c r="R59" s="470" t="s">
        <v>416</v>
      </c>
      <c r="S59" s="465"/>
      <c r="T59" s="465"/>
      <c r="U59" s="465"/>
    </row>
    <row r="60" spans="1:21" ht="20.45" customHeight="1" thickBot="1">
      <c r="A60" s="342" t="s">
        <v>468</v>
      </c>
      <c r="B60" s="341" t="s">
        <v>467</v>
      </c>
      <c r="C60" s="469">
        <v>6</v>
      </c>
      <c r="D60" s="468">
        <v>6</v>
      </c>
      <c r="E60" s="467" t="s">
        <v>416</v>
      </c>
      <c r="F60" s="467">
        <v>2</v>
      </c>
      <c r="G60" s="467" t="s">
        <v>416</v>
      </c>
      <c r="H60" s="467">
        <v>4</v>
      </c>
      <c r="I60" s="467" t="s">
        <v>416</v>
      </c>
      <c r="J60" s="467" t="s">
        <v>416</v>
      </c>
      <c r="K60" s="467" t="s">
        <v>416</v>
      </c>
      <c r="L60" s="467">
        <v>0</v>
      </c>
      <c r="M60" s="467" t="s">
        <v>416</v>
      </c>
      <c r="N60" s="467" t="s">
        <v>416</v>
      </c>
      <c r="O60" s="467">
        <f>SUM(P60:R60)</f>
        <v>0</v>
      </c>
      <c r="P60" s="467" t="s">
        <v>416</v>
      </c>
      <c r="Q60" s="467" t="s">
        <v>416</v>
      </c>
      <c r="R60" s="466" t="s">
        <v>416</v>
      </c>
      <c r="S60" s="465"/>
      <c r="T60" s="465"/>
      <c r="U60" s="465"/>
    </row>
    <row r="61" spans="1:21" ht="20.45" customHeight="1">
      <c r="A61" s="336" t="s">
        <v>621</v>
      </c>
    </row>
  </sheetData>
  <mergeCells count="24">
    <mergeCell ref="A11:B11"/>
    <mergeCell ref="A12:B12"/>
    <mergeCell ref="A13:B13"/>
    <mergeCell ref="A14:B14"/>
    <mergeCell ref="J3:J8"/>
    <mergeCell ref="K3:K8"/>
    <mergeCell ref="A9:B9"/>
    <mergeCell ref="A10:B10"/>
    <mergeCell ref="A15:B15"/>
    <mergeCell ref="A16:B16"/>
    <mergeCell ref="A19:B19"/>
    <mergeCell ref="A20:B20"/>
    <mergeCell ref="A17:B17"/>
    <mergeCell ref="A18:B18"/>
    <mergeCell ref="A28:B28"/>
    <mergeCell ref="A46:B46"/>
    <mergeCell ref="A5:B5"/>
    <mergeCell ref="A26:B26"/>
    <mergeCell ref="A27:B27"/>
    <mergeCell ref="A24:B24"/>
    <mergeCell ref="A25:B25"/>
    <mergeCell ref="A21:B21"/>
    <mergeCell ref="A22:B22"/>
    <mergeCell ref="A23:B23"/>
  </mergeCells>
  <phoneticPr fontId="2"/>
  <printOptions horizontalCentered="1"/>
  <pageMargins left="0.51181102362204722" right="0.51181102362204722" top="0.55118110236220474" bottom="0.39370078740157483" header="0.51181102362204722" footer="0.51181102362204722"/>
  <pageSetup paperSize="9" scale="52" firstPageNumber="148" orientation="portrait" useFirstPageNumber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58"/>
  <sheetViews>
    <sheetView showGridLines="0" view="pageBreakPreview" zoomScale="90" zoomScaleNormal="100" zoomScaleSheetLayoutView="90" workbookViewId="0">
      <pane ySplit="5" topLeftCell="A6" activePane="bottomLeft" state="frozen"/>
      <selection activeCell="B1" sqref="B1"/>
      <selection pane="bottomLeft" activeCell="M12" sqref="M12"/>
    </sheetView>
  </sheetViews>
  <sheetFormatPr defaultColWidth="10.625" defaultRowHeight="16.149999999999999" customHeight="1"/>
  <cols>
    <col min="1" max="1" width="2.625" style="335" customWidth="1"/>
    <col min="2" max="2" width="11.125" style="335" customWidth="1"/>
    <col min="3" max="3" width="13.25" style="335" customWidth="1"/>
    <col min="4" max="10" width="12.125" style="335" customWidth="1"/>
    <col min="11" max="11" width="2.625" style="335" customWidth="1"/>
    <col min="12" max="16384" width="10.625" style="335"/>
  </cols>
  <sheetData>
    <row r="1" spans="1:10" ht="18" customHeight="1">
      <c r="A1" s="407"/>
      <c r="B1" s="509" t="s">
        <v>649</v>
      </c>
    </row>
    <row r="2" spans="1:10" ht="18" customHeight="1" thickBot="1">
      <c r="C2" s="405"/>
      <c r="D2" s="405"/>
      <c r="E2" s="405"/>
      <c r="F2" s="405"/>
      <c r="G2" s="405"/>
      <c r="H2" s="405"/>
      <c r="I2" s="405"/>
      <c r="J2" s="463" t="s">
        <v>648</v>
      </c>
    </row>
    <row r="3" spans="1:10" ht="18" customHeight="1">
      <c r="B3" s="403"/>
      <c r="C3" s="508"/>
      <c r="D3" s="507" t="s">
        <v>70</v>
      </c>
      <c r="E3" s="506"/>
      <c r="F3" s="506" t="s">
        <v>647</v>
      </c>
      <c r="G3" s="506" t="s">
        <v>646</v>
      </c>
      <c r="H3" s="506" t="s">
        <v>645</v>
      </c>
      <c r="I3" s="506" t="s">
        <v>591</v>
      </c>
      <c r="J3" s="505"/>
    </row>
    <row r="4" spans="1:10" ht="18" customHeight="1">
      <c r="B4" s="504" t="s">
        <v>644</v>
      </c>
      <c r="C4" s="503"/>
      <c r="D4" s="502"/>
      <c r="E4" s="501" t="s">
        <v>643</v>
      </c>
      <c r="F4" s="501"/>
      <c r="G4" s="501"/>
      <c r="H4" s="501"/>
      <c r="I4" s="501" t="s">
        <v>642</v>
      </c>
      <c r="J4" s="500" t="s">
        <v>641</v>
      </c>
    </row>
    <row r="5" spans="1:10" ht="18" customHeight="1">
      <c r="B5" s="387"/>
      <c r="C5" s="499"/>
      <c r="D5" s="498" t="s">
        <v>640</v>
      </c>
      <c r="E5" s="497"/>
      <c r="F5" s="497" t="s">
        <v>70</v>
      </c>
      <c r="G5" s="497" t="s">
        <v>70</v>
      </c>
      <c r="H5" s="497" t="s">
        <v>639</v>
      </c>
      <c r="I5" s="497" t="s">
        <v>638</v>
      </c>
      <c r="J5" s="496"/>
    </row>
    <row r="6" spans="1:10" ht="18" customHeight="1">
      <c r="B6" s="434" t="s">
        <v>517</v>
      </c>
      <c r="C6" s="433"/>
      <c r="D6" s="350">
        <v>100965</v>
      </c>
      <c r="E6" s="350">
        <v>92074</v>
      </c>
      <c r="F6" s="350">
        <v>22404</v>
      </c>
      <c r="G6" s="350">
        <v>44190</v>
      </c>
      <c r="H6" s="350">
        <v>28297</v>
      </c>
      <c r="I6" s="350">
        <v>1910</v>
      </c>
      <c r="J6" s="360">
        <v>114</v>
      </c>
    </row>
    <row r="7" spans="1:10" ht="18" customHeight="1">
      <c r="B7" s="422"/>
      <c r="C7" s="421"/>
      <c r="D7" s="350"/>
      <c r="E7" s="350"/>
      <c r="F7" s="350"/>
      <c r="G7" s="350"/>
      <c r="H7" s="350"/>
      <c r="I7" s="350"/>
      <c r="J7" s="360"/>
    </row>
    <row r="8" spans="1:10" ht="18" customHeight="1">
      <c r="B8" s="422"/>
      <c r="C8" s="421"/>
      <c r="D8" s="350"/>
      <c r="E8" s="350"/>
      <c r="F8" s="350"/>
      <c r="G8" s="350"/>
      <c r="H8" s="350"/>
      <c r="I8" s="350"/>
      <c r="J8" s="360"/>
    </row>
    <row r="9" spans="1:10" ht="18" customHeight="1">
      <c r="B9" s="434" t="s">
        <v>516</v>
      </c>
      <c r="C9" s="433"/>
      <c r="D9" s="350">
        <f>SUM(D12:D16)</f>
        <v>1670</v>
      </c>
      <c r="E9" s="350">
        <f>SUM(E12:E16)</f>
        <v>1499</v>
      </c>
      <c r="F9" s="350">
        <f>SUM(F12:F16)</f>
        <v>317</v>
      </c>
      <c r="G9" s="350">
        <f>SUM(G12:G16)</f>
        <v>618</v>
      </c>
      <c r="H9" s="350">
        <f>SUM(H12:H16)</f>
        <v>377</v>
      </c>
      <c r="I9" s="350">
        <f>SUM(I12:I16)</f>
        <v>43</v>
      </c>
      <c r="J9" s="360">
        <f>SUM(J12:J16)</f>
        <v>2</v>
      </c>
    </row>
    <row r="10" spans="1:10" ht="18" customHeight="1">
      <c r="B10" s="422"/>
      <c r="C10" s="421"/>
      <c r="D10" s="350"/>
      <c r="E10" s="350"/>
      <c r="F10" s="350"/>
      <c r="G10" s="350"/>
      <c r="H10" s="350"/>
      <c r="I10" s="350"/>
      <c r="J10" s="360"/>
    </row>
    <row r="11" spans="1:10" ht="18" customHeight="1">
      <c r="B11" s="422"/>
      <c r="C11" s="421"/>
      <c r="D11" s="350"/>
      <c r="E11" s="350"/>
      <c r="F11" s="350"/>
      <c r="G11" s="350"/>
      <c r="H11" s="350"/>
      <c r="I11" s="350"/>
      <c r="J11" s="360"/>
    </row>
    <row r="12" spans="1:10" ht="18" customHeight="1">
      <c r="B12" s="432" t="s">
        <v>515</v>
      </c>
      <c r="C12" s="431"/>
      <c r="D12" s="350">
        <f>SUM(D18,D20)</f>
        <v>1023</v>
      </c>
      <c r="E12" s="350">
        <f>SUM(E18,E20)</f>
        <v>872</v>
      </c>
      <c r="F12" s="350">
        <f>SUM(F18,F20)</f>
        <v>185</v>
      </c>
      <c r="G12" s="350">
        <f>SUM(G18,G20)</f>
        <v>338</v>
      </c>
      <c r="H12" s="350">
        <f>SUM(H18,H20)</f>
        <v>221</v>
      </c>
      <c r="I12" s="350">
        <f>SUM(I18,I20)</f>
        <v>38</v>
      </c>
      <c r="J12" s="360">
        <f>SUM(J18,J20)</f>
        <v>2</v>
      </c>
    </row>
    <row r="13" spans="1:10" ht="18" customHeight="1">
      <c r="B13" s="432" t="s">
        <v>514</v>
      </c>
      <c r="C13" s="431"/>
      <c r="D13" s="350">
        <f>SUM(D19,D21)</f>
        <v>475</v>
      </c>
      <c r="E13" s="350">
        <f>SUM(E19,E21)</f>
        <v>459</v>
      </c>
      <c r="F13" s="350">
        <f>SUM(F19,F21)</f>
        <v>103</v>
      </c>
      <c r="G13" s="350">
        <f>SUM(G19,G21)</f>
        <v>225</v>
      </c>
      <c r="H13" s="350">
        <f>SUM(H19,H21)</f>
        <v>129</v>
      </c>
      <c r="I13" s="350">
        <f>SUM(I19,I21)</f>
        <v>5</v>
      </c>
      <c r="J13" s="360">
        <f>SUM(J19,J21)</f>
        <v>0</v>
      </c>
    </row>
    <row r="14" spans="1:10" ht="18" customHeight="1">
      <c r="B14" s="432" t="s">
        <v>513</v>
      </c>
      <c r="C14" s="431"/>
      <c r="D14" s="350">
        <f>SUM(D22)</f>
        <v>37</v>
      </c>
      <c r="E14" s="350">
        <f>SUM(E22)</f>
        <v>37</v>
      </c>
      <c r="F14" s="350">
        <f>SUM(F22)</f>
        <v>10</v>
      </c>
      <c r="G14" s="350">
        <f>SUM(G22)</f>
        <v>14</v>
      </c>
      <c r="H14" s="350">
        <f>SUM(H22)</f>
        <v>8</v>
      </c>
      <c r="I14" s="350">
        <f>SUM(I22)</f>
        <v>0</v>
      </c>
      <c r="J14" s="360">
        <f>SUM(J22)</f>
        <v>0</v>
      </c>
    </row>
    <row r="15" spans="1:10" ht="18" customHeight="1">
      <c r="B15" s="432" t="s">
        <v>512</v>
      </c>
      <c r="C15" s="431"/>
      <c r="D15" s="350">
        <f>SUM(D23)</f>
        <v>26</v>
      </c>
      <c r="E15" s="350">
        <f>SUM(E23)</f>
        <v>26</v>
      </c>
      <c r="F15" s="350">
        <f>SUM(F23)</f>
        <v>4</v>
      </c>
      <c r="G15" s="350">
        <f>SUM(G23)</f>
        <v>12</v>
      </c>
      <c r="H15" s="350">
        <f>SUM(H23)</f>
        <v>3</v>
      </c>
      <c r="I15" s="350">
        <f>SUM(I23)</f>
        <v>0</v>
      </c>
      <c r="J15" s="360">
        <f>SUM(J23)</f>
        <v>0</v>
      </c>
    </row>
    <row r="16" spans="1:10" ht="18" customHeight="1">
      <c r="B16" s="432" t="s">
        <v>511</v>
      </c>
      <c r="C16" s="431"/>
      <c r="D16" s="350">
        <f>SUM(D24)</f>
        <v>109</v>
      </c>
      <c r="E16" s="350">
        <f>SUM(E24)</f>
        <v>105</v>
      </c>
      <c r="F16" s="350">
        <f>SUM(F24)</f>
        <v>15</v>
      </c>
      <c r="G16" s="350">
        <f>SUM(G24)</f>
        <v>29</v>
      </c>
      <c r="H16" s="350">
        <f>SUM(H24)</f>
        <v>16</v>
      </c>
      <c r="I16" s="350">
        <f>SUM(I24)</f>
        <v>0</v>
      </c>
      <c r="J16" s="360">
        <f>SUM(J24)</f>
        <v>0</v>
      </c>
    </row>
    <row r="17" spans="2:12" ht="18" customHeight="1">
      <c r="B17" s="430"/>
      <c r="C17" s="429"/>
      <c r="D17" s="350"/>
      <c r="E17" s="350"/>
      <c r="F17" s="350"/>
      <c r="G17" s="350"/>
      <c r="H17" s="350"/>
      <c r="I17" s="350"/>
      <c r="J17" s="360"/>
    </row>
    <row r="18" spans="2:12" ht="18" customHeight="1">
      <c r="B18" s="425" t="s">
        <v>510</v>
      </c>
      <c r="C18" s="423"/>
      <c r="D18" s="350">
        <f>SUM(D26)</f>
        <v>895</v>
      </c>
      <c r="E18" s="350">
        <f>SUM(E26)</f>
        <v>746</v>
      </c>
      <c r="F18" s="350">
        <f>SUM(F26)</f>
        <v>168</v>
      </c>
      <c r="G18" s="350">
        <f>SUM(G26)</f>
        <v>293</v>
      </c>
      <c r="H18" s="350">
        <f>SUM(H26)</f>
        <v>203</v>
      </c>
      <c r="I18" s="350">
        <f>SUM(I26)</f>
        <v>38</v>
      </c>
      <c r="J18" s="360">
        <f>SUM(J26)</f>
        <v>2</v>
      </c>
    </row>
    <row r="19" spans="2:12" ht="18" customHeight="1">
      <c r="B19" s="424" t="s">
        <v>509</v>
      </c>
      <c r="C19" s="428"/>
      <c r="D19" s="350">
        <f>SUM(D27)</f>
        <v>332</v>
      </c>
      <c r="E19" s="350">
        <f>SUM(E27)</f>
        <v>322</v>
      </c>
      <c r="F19" s="350">
        <f>SUM(F27)</f>
        <v>77</v>
      </c>
      <c r="G19" s="350">
        <f>SUM(G27)</f>
        <v>164</v>
      </c>
      <c r="H19" s="350">
        <f>SUM(H27)</f>
        <v>96</v>
      </c>
      <c r="I19" s="350">
        <f>SUM(I27)</f>
        <v>2</v>
      </c>
      <c r="J19" s="360">
        <f>SUM(J27)</f>
        <v>0</v>
      </c>
    </row>
    <row r="20" spans="2:12" ht="18" customHeight="1">
      <c r="B20" s="424" t="s">
        <v>508</v>
      </c>
      <c r="C20" s="423"/>
      <c r="D20" s="350">
        <f>SUM(D29,D36,D38,D39,D44,D57)</f>
        <v>128</v>
      </c>
      <c r="E20" s="350">
        <f>SUM(E29,E36,E38,E39,E44,E57)</f>
        <v>126</v>
      </c>
      <c r="F20" s="350">
        <f>SUM(F29,F36,F38,F39,F44,F57)</f>
        <v>17</v>
      </c>
      <c r="G20" s="350">
        <f>SUM(G29,G36,G38,G39,G44,G57)</f>
        <v>45</v>
      </c>
      <c r="H20" s="350">
        <f>SUM(H29,H36,H38,H39,H44,H57)</f>
        <v>18</v>
      </c>
      <c r="I20" s="350">
        <f>SUM(I29,I36,I38,I39,I44,I57)</f>
        <v>0</v>
      </c>
      <c r="J20" s="360">
        <f>SUM(J29,J36,J38,J39,J44,J57)</f>
        <v>0</v>
      </c>
    </row>
    <row r="21" spans="2:12" ht="18" customHeight="1">
      <c r="B21" s="424" t="s">
        <v>507</v>
      </c>
      <c r="C21" s="423"/>
      <c r="D21" s="350">
        <f>SUM(D30,D32,D33,D42,D45,D46,D47)</f>
        <v>143</v>
      </c>
      <c r="E21" s="350">
        <f>SUM(E30,E32,E33,E42,E45,E46,E47)</f>
        <v>137</v>
      </c>
      <c r="F21" s="350">
        <f>SUM(F30,F32,F33,F42,F45,F46,F47)</f>
        <v>26</v>
      </c>
      <c r="G21" s="350">
        <f>SUM(G30,G32,G33,G42,G45,G46,G47)</f>
        <v>61</v>
      </c>
      <c r="H21" s="350">
        <f>SUM(H30,H32,H33,H42,H45,H46,H47)</f>
        <v>33</v>
      </c>
      <c r="I21" s="350">
        <f>SUM(I30,I32,I33,I42,I45,I46,I47)</f>
        <v>3</v>
      </c>
      <c r="J21" s="360">
        <f>SUM(J30,J32,J33,J42,J45,J46,J47)</f>
        <v>0</v>
      </c>
    </row>
    <row r="22" spans="2:12" ht="18" customHeight="1">
      <c r="B22" s="424" t="s">
        <v>506</v>
      </c>
      <c r="C22" s="423"/>
      <c r="D22" s="350">
        <f>SUM(D34,D35)</f>
        <v>37</v>
      </c>
      <c r="E22" s="350">
        <f>SUM(E34,E35)</f>
        <v>37</v>
      </c>
      <c r="F22" s="350">
        <f>SUM(F34,F35)</f>
        <v>10</v>
      </c>
      <c r="G22" s="350">
        <f>SUM(G34,G35)</f>
        <v>14</v>
      </c>
      <c r="H22" s="350">
        <f>SUM(H34,H35)</f>
        <v>8</v>
      </c>
      <c r="I22" s="350">
        <f>SUM(I34,I35)</f>
        <v>0</v>
      </c>
      <c r="J22" s="360">
        <f>SUM(J34,J35)</f>
        <v>0</v>
      </c>
    </row>
    <row r="23" spans="2:12" ht="18" customHeight="1">
      <c r="B23" s="425" t="s">
        <v>505</v>
      </c>
      <c r="C23" s="423"/>
      <c r="D23" s="350">
        <f>SUM(D40,D48)</f>
        <v>26</v>
      </c>
      <c r="E23" s="350">
        <f>SUM(E40,E48)</f>
        <v>26</v>
      </c>
      <c r="F23" s="350">
        <f>SUM(F40,F48)</f>
        <v>4</v>
      </c>
      <c r="G23" s="350">
        <f>SUM(G40,G48)</f>
        <v>12</v>
      </c>
      <c r="H23" s="350">
        <f>SUM(H40,H48)</f>
        <v>3</v>
      </c>
      <c r="I23" s="350">
        <f>SUM(I40,I48)</f>
        <v>0</v>
      </c>
      <c r="J23" s="360">
        <f>SUM(J40,J48)</f>
        <v>0</v>
      </c>
      <c r="K23" s="405"/>
      <c r="L23" s="405"/>
    </row>
    <row r="24" spans="2:12" ht="18" customHeight="1">
      <c r="B24" s="424" t="s">
        <v>504</v>
      </c>
      <c r="C24" s="423"/>
      <c r="D24" s="350">
        <f>SUM(D28,D41,D50,D51,D52,D53,D54,D56)</f>
        <v>109</v>
      </c>
      <c r="E24" s="350">
        <f>SUM(E28,E41,E50,E51,E52,E53,E54,E56)</f>
        <v>105</v>
      </c>
      <c r="F24" s="350">
        <f>SUM(F28,F41,F50,F51,F52,F53,F54,F56)</f>
        <v>15</v>
      </c>
      <c r="G24" s="350">
        <f>SUM(G28,G41,G50,G51,G52,G53,G54,G56)</f>
        <v>29</v>
      </c>
      <c r="H24" s="350">
        <f>SUM(H28,H41,H50,H51,H52,H53,H54,H56)</f>
        <v>16</v>
      </c>
      <c r="I24" s="350">
        <f>SUM(I28,I41,I50,I51,I52,I53,I54,I56)</f>
        <v>0</v>
      </c>
      <c r="J24" s="360">
        <f>SUM(J28,J41,J50,J51,J52,J53,J54,J56)</f>
        <v>0</v>
      </c>
      <c r="K24" s="405"/>
      <c r="L24" s="405"/>
    </row>
    <row r="25" spans="2:12" ht="18" customHeight="1">
      <c r="B25" s="422"/>
      <c r="C25" s="421"/>
      <c r="D25" s="350"/>
      <c r="E25" s="350"/>
      <c r="F25" s="350"/>
      <c r="G25" s="350"/>
      <c r="H25" s="350"/>
      <c r="I25" s="350"/>
      <c r="J25" s="360"/>
      <c r="K25" s="405"/>
      <c r="L25" s="405"/>
    </row>
    <row r="26" spans="2:12" ht="18" customHeight="1">
      <c r="B26" s="354"/>
      <c r="C26" s="418" t="s">
        <v>503</v>
      </c>
      <c r="D26" s="350">
        <v>895</v>
      </c>
      <c r="E26" s="350">
        <v>746</v>
      </c>
      <c r="F26" s="350">
        <v>168</v>
      </c>
      <c r="G26" s="350">
        <v>293</v>
      </c>
      <c r="H26" s="350">
        <v>203</v>
      </c>
      <c r="I26" s="350">
        <v>38</v>
      </c>
      <c r="J26" s="360">
        <v>2</v>
      </c>
      <c r="K26" s="493"/>
      <c r="L26" s="493"/>
    </row>
    <row r="27" spans="2:12" ht="18" customHeight="1">
      <c r="B27" s="354"/>
      <c r="C27" s="418" t="s">
        <v>502</v>
      </c>
      <c r="D27" s="350">
        <v>332</v>
      </c>
      <c r="E27" s="350">
        <v>322</v>
      </c>
      <c r="F27" s="350">
        <v>77</v>
      </c>
      <c r="G27" s="350">
        <v>164</v>
      </c>
      <c r="H27" s="350">
        <v>96</v>
      </c>
      <c r="I27" s="350">
        <v>2</v>
      </c>
      <c r="J27" s="360" t="s">
        <v>416</v>
      </c>
      <c r="K27" s="493"/>
      <c r="L27" s="493"/>
    </row>
    <row r="28" spans="2:12" ht="18" customHeight="1">
      <c r="B28" s="354"/>
      <c r="C28" s="418" t="s">
        <v>501</v>
      </c>
      <c r="D28" s="350">
        <v>67</v>
      </c>
      <c r="E28" s="350">
        <v>65</v>
      </c>
      <c r="F28" s="350">
        <v>11</v>
      </c>
      <c r="G28" s="350">
        <v>18</v>
      </c>
      <c r="H28" s="350">
        <v>9</v>
      </c>
      <c r="I28" s="350" t="s">
        <v>416</v>
      </c>
      <c r="J28" s="360" t="s">
        <v>416</v>
      </c>
      <c r="K28" s="493"/>
      <c r="L28" s="493"/>
    </row>
    <row r="29" spans="2:12" ht="18" customHeight="1">
      <c r="B29" s="354"/>
      <c r="C29" s="418" t="s">
        <v>500</v>
      </c>
      <c r="D29" s="350">
        <v>41</v>
      </c>
      <c r="E29" s="350">
        <v>40</v>
      </c>
      <c r="F29" s="350">
        <v>7</v>
      </c>
      <c r="G29" s="350">
        <v>16</v>
      </c>
      <c r="H29" s="350">
        <v>9</v>
      </c>
      <c r="I29" s="350" t="s">
        <v>416</v>
      </c>
      <c r="J29" s="360" t="s">
        <v>416</v>
      </c>
      <c r="K29" s="493"/>
      <c r="L29" s="493"/>
    </row>
    <row r="30" spans="2:12" ht="18" customHeight="1">
      <c r="B30" s="354"/>
      <c r="C30" s="418" t="s">
        <v>499</v>
      </c>
      <c r="D30" s="350">
        <v>36</v>
      </c>
      <c r="E30" s="350">
        <v>34</v>
      </c>
      <c r="F30" s="350">
        <v>8</v>
      </c>
      <c r="G30" s="350">
        <v>8</v>
      </c>
      <c r="H30" s="350">
        <v>5</v>
      </c>
      <c r="I30" s="350">
        <v>1</v>
      </c>
      <c r="J30" s="360" t="s">
        <v>416</v>
      </c>
      <c r="K30" s="493"/>
      <c r="L30" s="493"/>
    </row>
    <row r="31" spans="2:12" ht="18" customHeight="1">
      <c r="B31" s="354"/>
      <c r="C31" s="417"/>
      <c r="D31" s="350"/>
      <c r="E31" s="350"/>
      <c r="F31" s="350"/>
      <c r="G31" s="350"/>
      <c r="H31" s="350"/>
      <c r="I31" s="350"/>
      <c r="J31" s="360"/>
      <c r="K31" s="493"/>
      <c r="L31" s="493"/>
    </row>
    <row r="32" spans="2:12" ht="18" customHeight="1">
      <c r="B32" s="354"/>
      <c r="C32" s="418" t="s">
        <v>498</v>
      </c>
      <c r="D32" s="350">
        <v>30</v>
      </c>
      <c r="E32" s="350">
        <v>29</v>
      </c>
      <c r="F32" s="350">
        <v>9</v>
      </c>
      <c r="G32" s="350">
        <v>19</v>
      </c>
      <c r="H32" s="350">
        <v>10</v>
      </c>
      <c r="I32" s="350">
        <v>1</v>
      </c>
      <c r="J32" s="360" t="s">
        <v>416</v>
      </c>
      <c r="K32" s="493"/>
      <c r="L32" s="493"/>
    </row>
    <row r="33" spans="2:12" ht="18" customHeight="1">
      <c r="B33" s="354"/>
      <c r="C33" s="418" t="s">
        <v>497</v>
      </c>
      <c r="D33" s="350">
        <v>40</v>
      </c>
      <c r="E33" s="350">
        <v>37</v>
      </c>
      <c r="F33" s="350">
        <v>2</v>
      </c>
      <c r="G33" s="350">
        <v>19</v>
      </c>
      <c r="H33" s="350">
        <v>9</v>
      </c>
      <c r="I33" s="350">
        <v>1</v>
      </c>
      <c r="J33" s="360" t="s">
        <v>416</v>
      </c>
      <c r="K33" s="493"/>
      <c r="L33" s="493"/>
    </row>
    <row r="34" spans="2:12" ht="18" customHeight="1">
      <c r="B34" s="354"/>
      <c r="C34" s="418" t="s">
        <v>496</v>
      </c>
      <c r="D34" s="350">
        <v>24</v>
      </c>
      <c r="E34" s="350">
        <v>24</v>
      </c>
      <c r="F34" s="350">
        <v>4</v>
      </c>
      <c r="G34" s="350">
        <v>9</v>
      </c>
      <c r="H34" s="350">
        <v>6</v>
      </c>
      <c r="I34" s="350" t="s">
        <v>416</v>
      </c>
      <c r="J34" s="360" t="s">
        <v>416</v>
      </c>
      <c r="K34" s="493"/>
      <c r="L34" s="493"/>
    </row>
    <row r="35" spans="2:12" ht="18" customHeight="1">
      <c r="B35" s="354"/>
      <c r="C35" s="418" t="s">
        <v>495</v>
      </c>
      <c r="D35" s="350">
        <v>13</v>
      </c>
      <c r="E35" s="350">
        <v>13</v>
      </c>
      <c r="F35" s="350">
        <v>6</v>
      </c>
      <c r="G35" s="350">
        <v>5</v>
      </c>
      <c r="H35" s="350">
        <v>2</v>
      </c>
      <c r="I35" s="350" t="s">
        <v>416</v>
      </c>
      <c r="J35" s="360" t="s">
        <v>416</v>
      </c>
      <c r="K35" s="493"/>
      <c r="L35" s="493"/>
    </row>
    <row r="36" spans="2:12" ht="18" customHeight="1">
      <c r="B36" s="354"/>
      <c r="C36" s="418" t="s">
        <v>494</v>
      </c>
      <c r="D36" s="350">
        <v>22</v>
      </c>
      <c r="E36" s="350">
        <v>22</v>
      </c>
      <c r="F36" s="350">
        <v>4</v>
      </c>
      <c r="G36" s="350">
        <v>9</v>
      </c>
      <c r="H36" s="350">
        <v>1</v>
      </c>
      <c r="I36" s="350" t="s">
        <v>416</v>
      </c>
      <c r="J36" s="360" t="s">
        <v>416</v>
      </c>
      <c r="K36" s="493"/>
      <c r="L36" s="493"/>
    </row>
    <row r="37" spans="2:12" ht="18" customHeight="1">
      <c r="B37" s="354"/>
      <c r="C37" s="417"/>
      <c r="D37" s="350"/>
      <c r="E37" s="350"/>
      <c r="F37" s="350"/>
      <c r="G37" s="350"/>
      <c r="H37" s="350"/>
      <c r="I37" s="350"/>
      <c r="J37" s="360"/>
      <c r="K37" s="493"/>
      <c r="L37" s="493"/>
    </row>
    <row r="38" spans="2:12" ht="18" customHeight="1">
      <c r="B38" s="354"/>
      <c r="C38" s="347" t="s">
        <v>493</v>
      </c>
      <c r="D38" s="350">
        <v>27</v>
      </c>
      <c r="E38" s="350">
        <v>27</v>
      </c>
      <c r="F38" s="350">
        <v>3</v>
      </c>
      <c r="G38" s="350">
        <v>7</v>
      </c>
      <c r="H38" s="350">
        <v>4</v>
      </c>
      <c r="I38" s="350" t="s">
        <v>416</v>
      </c>
      <c r="J38" s="360" t="s">
        <v>416</v>
      </c>
      <c r="K38" s="493"/>
      <c r="L38" s="493"/>
    </row>
    <row r="39" spans="2:12" ht="18" customHeight="1">
      <c r="B39" s="354"/>
      <c r="C39" s="347" t="s">
        <v>492</v>
      </c>
      <c r="D39" s="350">
        <v>25</v>
      </c>
      <c r="E39" s="350">
        <v>24</v>
      </c>
      <c r="F39" s="350">
        <v>2</v>
      </c>
      <c r="G39" s="350">
        <v>9</v>
      </c>
      <c r="H39" s="350">
        <v>4</v>
      </c>
      <c r="I39" s="350" t="s">
        <v>416</v>
      </c>
      <c r="J39" s="360" t="s">
        <v>416</v>
      </c>
      <c r="K39" s="493"/>
      <c r="L39" s="493"/>
    </row>
    <row r="40" spans="2:12" ht="18" customHeight="1">
      <c r="B40" s="354"/>
      <c r="C40" s="347" t="s">
        <v>491</v>
      </c>
      <c r="D40" s="350">
        <v>25</v>
      </c>
      <c r="E40" s="350">
        <v>25</v>
      </c>
      <c r="F40" s="350">
        <v>4</v>
      </c>
      <c r="G40" s="350">
        <v>12</v>
      </c>
      <c r="H40" s="350">
        <v>3</v>
      </c>
      <c r="I40" s="350" t="s">
        <v>416</v>
      </c>
      <c r="J40" s="360" t="s">
        <v>416</v>
      </c>
      <c r="K40" s="493"/>
      <c r="L40" s="493"/>
    </row>
    <row r="41" spans="2:12" ht="18" customHeight="1">
      <c r="B41" s="354"/>
      <c r="C41" s="347" t="s">
        <v>490</v>
      </c>
      <c r="D41" s="350">
        <v>16</v>
      </c>
      <c r="E41" s="350">
        <v>15</v>
      </c>
      <c r="F41" s="350">
        <v>3</v>
      </c>
      <c r="G41" s="350">
        <v>4</v>
      </c>
      <c r="H41" s="350">
        <v>3</v>
      </c>
      <c r="I41" s="350" t="s">
        <v>416</v>
      </c>
      <c r="J41" s="360" t="s">
        <v>416</v>
      </c>
      <c r="K41" s="493"/>
      <c r="L41" s="493"/>
    </row>
    <row r="42" spans="2:12" ht="18" customHeight="1">
      <c r="B42" s="354"/>
      <c r="C42" s="347" t="s">
        <v>489</v>
      </c>
      <c r="D42" s="350">
        <v>16</v>
      </c>
      <c r="E42" s="350">
        <v>16</v>
      </c>
      <c r="F42" s="350">
        <v>2</v>
      </c>
      <c r="G42" s="350">
        <v>5</v>
      </c>
      <c r="H42" s="350">
        <v>2</v>
      </c>
      <c r="I42" s="350" t="s">
        <v>416</v>
      </c>
      <c r="J42" s="360" t="s">
        <v>416</v>
      </c>
      <c r="K42" s="493"/>
      <c r="L42" s="493"/>
    </row>
    <row r="43" spans="2:12" ht="18" customHeight="1">
      <c r="B43" s="352"/>
      <c r="C43" s="351"/>
      <c r="D43" s="350"/>
      <c r="E43" s="350"/>
      <c r="F43" s="350"/>
      <c r="G43" s="350"/>
      <c r="H43" s="350"/>
      <c r="I43" s="350"/>
      <c r="J43" s="360"/>
      <c r="K43" s="493"/>
      <c r="L43" s="493"/>
    </row>
    <row r="44" spans="2:12" ht="18" customHeight="1">
      <c r="B44" s="349" t="s">
        <v>488</v>
      </c>
      <c r="C44" s="347" t="s">
        <v>487</v>
      </c>
      <c r="D44" s="350">
        <v>7</v>
      </c>
      <c r="E44" s="350">
        <v>7</v>
      </c>
      <c r="F44" s="350">
        <v>1</v>
      </c>
      <c r="G44" s="350">
        <v>3</v>
      </c>
      <c r="H44" s="350" t="s">
        <v>416</v>
      </c>
      <c r="I44" s="350" t="s">
        <v>416</v>
      </c>
      <c r="J44" s="360" t="s">
        <v>416</v>
      </c>
      <c r="K44" s="493"/>
      <c r="L44" s="493"/>
    </row>
    <row r="45" spans="2:12" ht="18" customHeight="1">
      <c r="B45" s="349" t="s">
        <v>486</v>
      </c>
      <c r="C45" s="347" t="s">
        <v>485</v>
      </c>
      <c r="D45" s="350">
        <v>9</v>
      </c>
      <c r="E45" s="350">
        <v>9</v>
      </c>
      <c r="F45" s="350">
        <v>3</v>
      </c>
      <c r="G45" s="350">
        <v>5</v>
      </c>
      <c r="H45" s="350">
        <v>2</v>
      </c>
      <c r="I45" s="350" t="s">
        <v>416</v>
      </c>
      <c r="J45" s="360" t="s">
        <v>416</v>
      </c>
      <c r="K45" s="493"/>
      <c r="L45" s="493"/>
    </row>
    <row r="46" spans="2:12" ht="18" customHeight="1">
      <c r="B46" s="349" t="s">
        <v>484</v>
      </c>
      <c r="C46" s="347" t="s">
        <v>483</v>
      </c>
      <c r="D46" s="350">
        <v>7</v>
      </c>
      <c r="E46" s="350">
        <v>7</v>
      </c>
      <c r="F46" s="350">
        <v>1</v>
      </c>
      <c r="G46" s="350">
        <v>4</v>
      </c>
      <c r="H46" s="350">
        <v>4</v>
      </c>
      <c r="I46" s="350" t="s">
        <v>416</v>
      </c>
      <c r="J46" s="360" t="s">
        <v>416</v>
      </c>
      <c r="K46" s="493"/>
      <c r="L46" s="493"/>
    </row>
    <row r="47" spans="2:12" ht="18" customHeight="1">
      <c r="B47" s="349" t="s">
        <v>482</v>
      </c>
      <c r="C47" s="347" t="s">
        <v>637</v>
      </c>
      <c r="D47" s="350">
        <v>5</v>
      </c>
      <c r="E47" s="350">
        <v>5</v>
      </c>
      <c r="F47" s="350">
        <v>1</v>
      </c>
      <c r="G47" s="350">
        <v>1</v>
      </c>
      <c r="H47" s="350">
        <v>1</v>
      </c>
      <c r="I47" s="350" t="s">
        <v>416</v>
      </c>
      <c r="J47" s="360" t="s">
        <v>416</v>
      </c>
      <c r="K47" s="493"/>
      <c r="L47" s="493"/>
    </row>
    <row r="48" spans="2:12" ht="18" customHeight="1">
      <c r="B48" s="349" t="s">
        <v>480</v>
      </c>
      <c r="C48" s="347" t="s">
        <v>479</v>
      </c>
      <c r="D48" s="350">
        <v>1</v>
      </c>
      <c r="E48" s="350">
        <v>1</v>
      </c>
      <c r="F48" s="350" t="s">
        <v>416</v>
      </c>
      <c r="G48" s="350" t="s">
        <v>416</v>
      </c>
      <c r="H48" s="350" t="s">
        <v>416</v>
      </c>
      <c r="I48" s="350" t="s">
        <v>416</v>
      </c>
      <c r="J48" s="360" t="s">
        <v>416</v>
      </c>
      <c r="K48" s="493"/>
      <c r="L48" s="493"/>
    </row>
    <row r="49" spans="2:12" ht="18" customHeight="1">
      <c r="B49" s="349"/>
      <c r="C49" s="347"/>
      <c r="D49" s="350"/>
      <c r="E49" s="350"/>
      <c r="F49" s="350"/>
      <c r="G49" s="350"/>
      <c r="H49" s="350"/>
      <c r="I49" s="350"/>
      <c r="J49" s="360"/>
      <c r="K49" s="493"/>
      <c r="L49" s="493"/>
    </row>
    <row r="50" spans="2:12" ht="18" customHeight="1">
      <c r="B50" s="349" t="s">
        <v>478</v>
      </c>
      <c r="C50" s="347" t="s">
        <v>477</v>
      </c>
      <c r="D50" s="350">
        <v>5</v>
      </c>
      <c r="E50" s="350">
        <v>5</v>
      </c>
      <c r="F50" s="350" t="s">
        <v>416</v>
      </c>
      <c r="G50" s="350">
        <v>1</v>
      </c>
      <c r="H50" s="350">
        <v>1</v>
      </c>
      <c r="I50" s="350" t="s">
        <v>416</v>
      </c>
      <c r="J50" s="360" t="s">
        <v>416</v>
      </c>
      <c r="K50" s="493"/>
      <c r="L50" s="493"/>
    </row>
    <row r="51" spans="2:12" ht="18" customHeight="1">
      <c r="B51" s="349" t="s">
        <v>476</v>
      </c>
      <c r="C51" s="347" t="s">
        <v>475</v>
      </c>
      <c r="D51" s="350">
        <v>8</v>
      </c>
      <c r="E51" s="350">
        <v>7</v>
      </c>
      <c r="F51" s="350" t="s">
        <v>416</v>
      </c>
      <c r="G51" s="350">
        <v>1</v>
      </c>
      <c r="H51" s="350" t="s">
        <v>416</v>
      </c>
      <c r="I51" s="350" t="s">
        <v>416</v>
      </c>
      <c r="J51" s="360" t="s">
        <v>416</v>
      </c>
      <c r="K51" s="493"/>
      <c r="L51" s="493"/>
    </row>
    <row r="52" spans="2:12" ht="18" customHeight="1">
      <c r="B52" s="348"/>
      <c r="C52" s="347" t="s">
        <v>474</v>
      </c>
      <c r="D52" s="350">
        <v>2</v>
      </c>
      <c r="E52" s="350">
        <v>2</v>
      </c>
      <c r="F52" s="350" t="s">
        <v>416</v>
      </c>
      <c r="G52" s="350">
        <v>1</v>
      </c>
      <c r="H52" s="350">
        <v>1</v>
      </c>
      <c r="I52" s="350" t="s">
        <v>416</v>
      </c>
      <c r="J52" s="360" t="s">
        <v>416</v>
      </c>
      <c r="K52" s="493"/>
      <c r="L52" s="493"/>
    </row>
    <row r="53" spans="2:12" ht="18" customHeight="1">
      <c r="B53" s="349" t="s">
        <v>473</v>
      </c>
      <c r="C53" s="347" t="s">
        <v>472</v>
      </c>
      <c r="D53" s="350" t="s">
        <v>416</v>
      </c>
      <c r="E53" s="350" t="s">
        <v>416</v>
      </c>
      <c r="F53" s="350" t="s">
        <v>416</v>
      </c>
      <c r="G53" s="350" t="s">
        <v>416</v>
      </c>
      <c r="H53" s="350" t="s">
        <v>416</v>
      </c>
      <c r="I53" s="350" t="s">
        <v>416</v>
      </c>
      <c r="J53" s="360" t="s">
        <v>416</v>
      </c>
      <c r="K53" s="493"/>
      <c r="L53" s="493"/>
    </row>
    <row r="54" spans="2:12" ht="18" customHeight="1">
      <c r="B54" s="349" t="s">
        <v>471</v>
      </c>
      <c r="C54" s="347" t="s">
        <v>470</v>
      </c>
      <c r="D54" s="350">
        <v>2</v>
      </c>
      <c r="E54" s="350">
        <v>2</v>
      </c>
      <c r="F54" s="350">
        <v>1</v>
      </c>
      <c r="G54" s="350">
        <v>1</v>
      </c>
      <c r="H54" s="350">
        <v>2</v>
      </c>
      <c r="I54" s="350" t="s">
        <v>416</v>
      </c>
      <c r="J54" s="360" t="s">
        <v>416</v>
      </c>
      <c r="K54" s="493"/>
      <c r="L54" s="493"/>
    </row>
    <row r="55" spans="2:12" ht="18" customHeight="1">
      <c r="B55" s="349"/>
      <c r="C55" s="347"/>
      <c r="D55" s="350"/>
      <c r="E55" s="350"/>
      <c r="F55" s="350"/>
      <c r="G55" s="350"/>
      <c r="H55" s="350"/>
      <c r="I55" s="350"/>
      <c r="J55" s="360"/>
      <c r="K55" s="493"/>
      <c r="L55" s="493"/>
    </row>
    <row r="56" spans="2:12" ht="18" customHeight="1">
      <c r="B56" s="348"/>
      <c r="C56" s="347" t="s">
        <v>469</v>
      </c>
      <c r="D56" s="350">
        <v>9</v>
      </c>
      <c r="E56" s="350">
        <v>9</v>
      </c>
      <c r="F56" s="350" t="s">
        <v>416</v>
      </c>
      <c r="G56" s="350">
        <v>3</v>
      </c>
      <c r="H56" s="350" t="s">
        <v>416</v>
      </c>
      <c r="I56" s="350" t="s">
        <v>416</v>
      </c>
      <c r="J56" s="360" t="s">
        <v>416</v>
      </c>
      <c r="K56" s="493"/>
      <c r="L56" s="493"/>
    </row>
    <row r="57" spans="2:12" ht="18" customHeight="1" thickBot="1">
      <c r="B57" s="342" t="s">
        <v>468</v>
      </c>
      <c r="C57" s="341" t="s">
        <v>467</v>
      </c>
      <c r="D57" s="495">
        <v>6</v>
      </c>
      <c r="E57" s="495">
        <v>6</v>
      </c>
      <c r="F57" s="495" t="s">
        <v>416</v>
      </c>
      <c r="G57" s="495">
        <v>1</v>
      </c>
      <c r="H57" s="495" t="s">
        <v>416</v>
      </c>
      <c r="I57" s="495" t="s">
        <v>416</v>
      </c>
      <c r="J57" s="494" t="s">
        <v>416</v>
      </c>
      <c r="K57" s="493"/>
      <c r="L57" s="493"/>
    </row>
    <row r="58" spans="2:12" ht="18" customHeight="1">
      <c r="B58" s="336" t="s">
        <v>466</v>
      </c>
      <c r="D58" s="492"/>
      <c r="E58" s="492"/>
      <c r="F58" s="492"/>
      <c r="G58" s="492"/>
      <c r="H58" s="492"/>
      <c r="I58" s="492"/>
      <c r="J58" s="492"/>
    </row>
  </sheetData>
  <mergeCells count="22">
    <mergeCell ref="B25:C25"/>
    <mergeCell ref="B43:C43"/>
    <mergeCell ref="B4:C4"/>
    <mergeCell ref="B23:C23"/>
    <mergeCell ref="B24:C24"/>
    <mergeCell ref="B21:C21"/>
    <mergeCell ref="B14:C14"/>
    <mergeCell ref="B15:C15"/>
    <mergeCell ref="B22:C22"/>
    <mergeCell ref="B18:C18"/>
    <mergeCell ref="B6:C6"/>
    <mergeCell ref="B7:C7"/>
    <mergeCell ref="B8:C8"/>
    <mergeCell ref="B9:C9"/>
    <mergeCell ref="B10:C10"/>
    <mergeCell ref="B11:C11"/>
    <mergeCell ref="B12:C12"/>
    <mergeCell ref="B13:C13"/>
    <mergeCell ref="B19:C19"/>
    <mergeCell ref="B20:C20"/>
    <mergeCell ref="B16:C16"/>
    <mergeCell ref="B17:C17"/>
  </mergeCells>
  <phoneticPr fontId="2"/>
  <printOptions horizontalCentered="1"/>
  <pageMargins left="0.51181102362204722" right="0.51181102362204722" top="0.55118110236220474" bottom="0.39370078740157483" header="0.51181102362204722" footer="0.51181102362204722"/>
  <pageSetup paperSize="9" scale="70" firstPageNumber="150" pageOrder="overThenDown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28</vt:i4>
      </vt:variant>
    </vt:vector>
  </HeadingPairs>
  <TitlesOfParts>
    <vt:vector size="40" baseType="lpstr">
      <vt:lpstr>4-1</vt:lpstr>
      <vt:lpstr>4-2～4</vt:lpstr>
      <vt:lpstr>4-5,6</vt:lpstr>
      <vt:lpstr>4-7,8</vt:lpstr>
      <vt:lpstr>4-9,10</vt:lpstr>
      <vt:lpstr>4-11</vt:lpstr>
      <vt:lpstr>4-12</vt:lpstr>
      <vt:lpstr>4-13</vt:lpstr>
      <vt:lpstr>4-14</vt:lpstr>
      <vt:lpstr>4-15</vt:lpstr>
      <vt:lpstr>4-16</vt:lpstr>
      <vt:lpstr>4-17～19</vt:lpstr>
      <vt:lpstr>'4-1'!Print_Area</vt:lpstr>
      <vt:lpstr>'4-11'!Print_Area</vt:lpstr>
      <vt:lpstr>'4-13'!Print_Area</vt:lpstr>
      <vt:lpstr>'4-14'!Print_Area</vt:lpstr>
      <vt:lpstr>'4-16'!Print_Area</vt:lpstr>
      <vt:lpstr>'4-17～19'!Print_Area</vt:lpstr>
      <vt:lpstr>'4-2～4'!Print_Area</vt:lpstr>
      <vt:lpstr>'4-5,6'!Print_Area</vt:lpstr>
      <vt:lpstr>'4-7,8'!Print_Area</vt:lpstr>
      <vt:lpstr>'4-9,10'!Print_Area</vt:lpstr>
      <vt:lpstr>'4-1'!Print_Area_MI</vt:lpstr>
      <vt:lpstr>'4-11'!Print_Area_MI</vt:lpstr>
      <vt:lpstr>'4-12'!Print_Area_MI</vt:lpstr>
      <vt:lpstr>'4-13'!Print_Area_MI</vt:lpstr>
      <vt:lpstr>'4-14'!Print_Area_MI</vt:lpstr>
      <vt:lpstr>'4-15'!Print_Area_MI</vt:lpstr>
      <vt:lpstr>'4-16'!Print_Area_MI</vt:lpstr>
      <vt:lpstr>'4-5,6'!Print_Area_MI</vt:lpstr>
      <vt:lpstr>'4-9,10'!Print_Area_MI</vt:lpstr>
      <vt:lpstr>'4-11'!印刷範囲</vt:lpstr>
      <vt:lpstr>'4-12'!印刷範囲</vt:lpstr>
      <vt:lpstr>'4-13'!印刷範囲</vt:lpstr>
      <vt:lpstr>'4-14'!印刷範囲</vt:lpstr>
      <vt:lpstr>'4-15'!印刷範囲</vt:lpstr>
      <vt:lpstr>'4-16'!印刷範囲</vt:lpstr>
      <vt:lpstr>'4-5,6'!印刷範囲</vt:lpstr>
      <vt:lpstr>'4-9,10'!印刷範囲</vt:lpstr>
      <vt:lpstr>印刷範囲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Examination Tool</dc:creator>
  <cp:lastModifiedBy>Examination Tool</cp:lastModifiedBy>
  <dcterms:created xsi:type="dcterms:W3CDTF">2018-02-01T06:35:56Z</dcterms:created>
  <dcterms:modified xsi:type="dcterms:W3CDTF">2018-02-01T06:42:30Z</dcterms:modified>
</cp:coreProperties>
</file>