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印刷" sheetId="1" r:id="rId1"/>
    <sheet name="保健所別" sheetId="2" r:id="rId2"/>
    <sheet name="年代別" sheetId="3" r:id="rId3"/>
    <sheet name="集計" sheetId="4" r:id="rId4"/>
  </sheets>
  <definedNames>
    <definedName name="_xlnm.Print_Area" localSheetId="0">'印刷'!$A$1:$N$231</definedName>
  </definedNames>
  <calcPr fullCalcOnLoad="1"/>
</workbook>
</file>

<file path=xl/sharedStrings.xml><?xml version="1.0" encoding="utf-8"?>
<sst xmlns="http://schemas.openxmlformats.org/spreadsheetml/2006/main" count="331" uniqueCount="108">
  <si>
    <t>区分　　　　　　　　　　　　市町村名</t>
  </si>
  <si>
    <t>対象者人口（40歳以上）　(人）</t>
  </si>
  <si>
    <t>対象者数　(人）</t>
  </si>
  <si>
    <t>対象者率　（％）</t>
  </si>
  <si>
    <t>受診者の状況</t>
  </si>
  <si>
    <t>精密検診</t>
  </si>
  <si>
    <t>要精密検査</t>
  </si>
  <si>
    <t>結　　　果　　　別　　　人　　　員</t>
  </si>
  <si>
    <t>未把握　(人）</t>
  </si>
  <si>
    <t>未受診者(人)</t>
  </si>
  <si>
    <t>がん発見率(人口10万対)</t>
  </si>
  <si>
    <t>要精反応的中度(％)</t>
  </si>
  <si>
    <t>初回受診者</t>
  </si>
  <si>
    <t>早期がん
発見患者数</t>
  </si>
  <si>
    <t>受診者数　(人）</t>
  </si>
  <si>
    <t>受診率　(％）</t>
  </si>
  <si>
    <t>要精検者数　(人）</t>
  </si>
  <si>
    <t>要精検率　(％）</t>
  </si>
  <si>
    <t>精検受診者数(人）</t>
  </si>
  <si>
    <t>精検受診率　（％）</t>
  </si>
  <si>
    <t>（年度中）</t>
  </si>
  <si>
    <t>異常認めず</t>
  </si>
  <si>
    <t>がんであった者</t>
  </si>
  <si>
    <t>がんの疑いのある者</t>
  </si>
  <si>
    <t>他の疾患であった者</t>
  </si>
  <si>
    <t>同左の割合　(％）</t>
  </si>
  <si>
    <t>A</t>
  </si>
  <si>
    <t>B</t>
  </si>
  <si>
    <t>B/A</t>
  </si>
  <si>
    <t>C</t>
  </si>
  <si>
    <t>C/B</t>
  </si>
  <si>
    <t>D</t>
  </si>
  <si>
    <t>D/C</t>
  </si>
  <si>
    <t>E</t>
  </si>
  <si>
    <t>E/D</t>
  </si>
  <si>
    <t>(2)</t>
  </si>
  <si>
    <t>F</t>
  </si>
  <si>
    <t>F/C</t>
  </si>
  <si>
    <t>F/E</t>
  </si>
  <si>
    <t>G</t>
  </si>
  <si>
    <t>G/C</t>
  </si>
  <si>
    <t>岡山市</t>
  </si>
  <si>
    <t>男</t>
  </si>
  <si>
    <t>岡山県</t>
  </si>
  <si>
    <t>女</t>
  </si>
  <si>
    <t>計</t>
  </si>
  <si>
    <t>倉敷市</t>
  </si>
  <si>
    <t>岡山保健所</t>
  </si>
  <si>
    <t>東備保健所</t>
  </si>
  <si>
    <t>倉敷保健所</t>
  </si>
  <si>
    <t>井笠保健所</t>
  </si>
  <si>
    <t>高梁保健所</t>
  </si>
  <si>
    <t>阿新保健所</t>
  </si>
  <si>
    <t>真庭保健所</t>
  </si>
  <si>
    <t>津山保健所</t>
  </si>
  <si>
    <t>勝英保健所</t>
  </si>
  <si>
    <t>平成１５年度　胃がん検診(年齢階層別)</t>
  </si>
  <si>
    <t>区分　　　　　　　　　             　　　市町村名</t>
  </si>
  <si>
    <t>がん発見</t>
  </si>
  <si>
    <t>早期がん</t>
  </si>
  <si>
    <t>早期がん発見率(人口10万対)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</si>
  <si>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</si>
  <si>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</si>
  <si>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</si>
  <si>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</si>
  <si>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</si>
  <si>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</si>
  <si>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</si>
  <si>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</si>
  <si>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</si>
  <si>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計</t>
  </si>
  <si>
    <t>検診方式</t>
  </si>
  <si>
    <t>個別</t>
  </si>
  <si>
    <t>（再掲）</t>
  </si>
  <si>
    <t>集団</t>
  </si>
  <si>
    <t>男　性</t>
  </si>
  <si>
    <t>-</t>
  </si>
  <si>
    <t>女　性</t>
  </si>
  <si>
    <t>合　計</t>
  </si>
  <si>
    <t>受診率</t>
  </si>
  <si>
    <t>男性</t>
  </si>
  <si>
    <t>女性</t>
  </si>
  <si>
    <t>40歳代</t>
  </si>
  <si>
    <t>50歳代</t>
  </si>
  <si>
    <t>60歳代</t>
  </si>
  <si>
    <t>70歳代</t>
  </si>
  <si>
    <t>80歳以上</t>
  </si>
  <si>
    <t>合計</t>
  </si>
  <si>
    <t>1.胃がん検診</t>
  </si>
  <si>
    <t>要精検率</t>
  </si>
  <si>
    <t>精密検査受診率</t>
  </si>
  <si>
    <t>がん発見率</t>
  </si>
  <si>
    <t>陽性反応適中率</t>
  </si>
  <si>
    <t>初回受診者の割合</t>
  </si>
  <si>
    <t>集団検診と個別検診</t>
  </si>
  <si>
    <t>個別</t>
  </si>
  <si>
    <t>集団</t>
  </si>
  <si>
    <t>精検受診率</t>
  </si>
  <si>
    <t>がん発見率(人口千対)</t>
  </si>
  <si>
    <r>
      <t>1</t>
    </r>
    <r>
      <rPr>
        <sz val="11"/>
        <rFont val="ＭＳ Ｐゴシック"/>
        <family val="3"/>
      </rPr>
      <t>3年度</t>
    </r>
  </si>
  <si>
    <t>全国</t>
  </si>
  <si>
    <r>
      <t>1</t>
    </r>
    <r>
      <rPr>
        <sz val="11"/>
        <rFont val="ＭＳ Ｐゴシック"/>
        <family val="3"/>
      </rPr>
      <t>4年度</t>
    </r>
  </si>
  <si>
    <r>
      <t>1</t>
    </r>
    <r>
      <rPr>
        <sz val="11"/>
        <rFont val="ＭＳ Ｐゴシック"/>
        <family val="3"/>
      </rPr>
      <t>5年度</t>
    </r>
  </si>
  <si>
    <t>1)年次推移</t>
  </si>
  <si>
    <t>　　　　　　　　　　　　　区分
　年次　　　市町村名</t>
  </si>
  <si>
    <t>2)年代別・保健所別</t>
  </si>
  <si>
    <t>3)個別検診と集団検診</t>
  </si>
  <si>
    <t>平成１５年度　胃がん検診　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</si>
</sst>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_ "/>
    <numFmt numFmtId="179" formatCode="0.00_ "/>
    <numFmt numFmtId="180" formatCode="#,##0.0_ ;[Red]\-#,##0.0\ "/>
    <numFmt numFmtId="181" formatCode="#,##0.00_ ;[Red]\-#,##0.00\ "/>
    <numFmt numFmtId="182" formatCode="#,##0_);[Red]\(#,##0\)"/>
    <numFmt numFmtId="183" formatCode="#,##0_ ;[Red]\-#,##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sz val="11.5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9.5"/>
      <name val="ＭＳ Ｐゴシック"/>
      <family val="3"/>
    </font>
    <font>
      <sz val="8.5"/>
      <name val="ＭＳ Ｐゴシック"/>
      <family val="3"/>
    </font>
    <font>
      <b/>
      <sz val="10.25"/>
      <name val="ＭＳ Ｐゴシック"/>
      <family val="3"/>
    </font>
    <font>
      <sz val="8.75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0.5"/>
      <name val="ＭＳ Ｐゴシック"/>
      <family val="3"/>
    </font>
    <font>
      <sz val="11.75"/>
      <name val="ＭＳ Ｐゴシック"/>
      <family val="3"/>
    </font>
    <font>
      <sz val="9.75"/>
      <name val="ＭＳ Ｐゴシック"/>
      <family val="3"/>
    </font>
    <font>
      <sz val="10.75"/>
      <name val="ＭＳ Ｐゴシック"/>
      <family val="3"/>
    </font>
    <font>
      <sz val="9"/>
      <name val="ＭＳ Ｐゴシック"/>
      <family val="3"/>
    </font>
    <font>
      <sz val="10.25"/>
      <name val="ＭＳ Ｐゴシック"/>
      <family val="3"/>
    </font>
    <font>
      <sz val="8.25"/>
      <name val="ＭＳ Ｐゴシック"/>
      <family val="3"/>
    </font>
    <font>
      <b/>
      <sz val="11.75"/>
      <name val="ＭＳ Ｐゴシック"/>
      <family val="3"/>
    </font>
    <font>
      <sz val="9.25"/>
      <name val="ＭＳ Ｐゴシック"/>
      <family val="3"/>
    </font>
  </fonts>
  <fills count="2">
    <fill>
      <patternFill/>
    </fill>
    <fill>
      <patternFill patternType="gray125"/>
    </fill>
  </fills>
  <borders count="13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 style="thin"/>
      <right style="double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double"/>
      <right style="thin"/>
      <top style="medium"/>
      <bottom style="dotted"/>
    </border>
    <border>
      <left style="thin"/>
      <right style="double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dotted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double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double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double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dotted"/>
      <bottom style="dotted"/>
    </border>
    <border>
      <left style="double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 style="dotted"/>
      <bottom style="dotted"/>
    </border>
    <border>
      <left style="thin"/>
      <right style="double"/>
      <top style="thin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 style="thin"/>
      <right style="thin"/>
      <top style="dotted"/>
      <bottom style="hair"/>
    </border>
    <border>
      <left style="double"/>
      <right style="thin"/>
      <top style="dotted"/>
      <bottom style="hair"/>
    </border>
    <border>
      <left style="thin"/>
      <right style="medium"/>
      <top style="dotted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2">
    <xf numFmtId="0" fontId="0" fillId="0" borderId="0" xfId="0" applyAlignment="1">
      <alignment vertical="center"/>
    </xf>
    <xf numFmtId="38" fontId="1" fillId="0" borderId="0" xfId="16" applyFont="1" applyFill="1" applyAlignment="1" quotePrefix="1">
      <alignment horizontal="left"/>
    </xf>
    <xf numFmtId="38" fontId="0" fillId="0" borderId="0" xfId="16" applyFill="1" applyAlignment="1">
      <alignment horizontal="center"/>
    </xf>
    <xf numFmtId="38" fontId="0" fillId="0" borderId="0" xfId="16" applyFill="1" applyBorder="1" applyAlignment="1">
      <alignment/>
    </xf>
    <xf numFmtId="38" fontId="0" fillId="0" borderId="0" xfId="16" applyFill="1" applyAlignment="1">
      <alignment/>
    </xf>
    <xf numFmtId="0" fontId="0" fillId="0" borderId="0" xfId="0" applyFill="1" applyAlignment="1">
      <alignment vertical="center"/>
    </xf>
    <xf numFmtId="38" fontId="3" fillId="0" borderId="0" xfId="16" applyFont="1" applyFill="1" applyAlignment="1">
      <alignment horizontal="left"/>
    </xf>
    <xf numFmtId="38" fontId="3" fillId="0" borderId="0" xfId="16" applyFont="1" applyFill="1" applyAlignment="1">
      <alignment/>
    </xf>
    <xf numFmtId="38" fontId="4" fillId="0" borderId="1" xfId="16" applyFont="1" applyFill="1" applyBorder="1" applyAlignment="1">
      <alignment horizontal="distributed" vertical="center" wrapText="1"/>
    </xf>
    <xf numFmtId="38" fontId="4" fillId="0" borderId="2" xfId="16" applyFont="1" applyFill="1" applyBorder="1" applyAlignment="1">
      <alignment horizontal="centerContinuous" vertical="center" wrapText="1"/>
    </xf>
    <xf numFmtId="38" fontId="4" fillId="0" borderId="0" xfId="16" applyFont="1" applyFill="1" applyAlignment="1">
      <alignment/>
    </xf>
    <xf numFmtId="38" fontId="4" fillId="0" borderId="3" xfId="16" applyFont="1" applyFill="1" applyBorder="1" applyAlignment="1">
      <alignment horizontal="center" vertical="center" wrapText="1"/>
    </xf>
    <xf numFmtId="38" fontId="4" fillId="0" borderId="4" xfId="16" applyFont="1" applyFill="1" applyBorder="1" applyAlignment="1">
      <alignment horizontal="center" vertical="center" wrapText="1"/>
    </xf>
    <xf numFmtId="38" fontId="4" fillId="0" borderId="5" xfId="16" applyFont="1" applyFill="1" applyBorder="1" applyAlignment="1">
      <alignment horizontal="center" vertical="center" wrapText="1"/>
    </xf>
    <xf numFmtId="38" fontId="4" fillId="0" borderId="3" xfId="16" applyFont="1" applyFill="1" applyBorder="1" applyAlignment="1">
      <alignment horizontal="distributed" vertical="center" wrapText="1"/>
    </xf>
    <xf numFmtId="38" fontId="4" fillId="0" borderId="3" xfId="16" applyFont="1" applyFill="1" applyBorder="1" applyAlignment="1">
      <alignment horizontal="center" vertical="top" wrapText="1"/>
    </xf>
    <xf numFmtId="38" fontId="4" fillId="0" borderId="6" xfId="16" applyFont="1" applyFill="1" applyBorder="1" applyAlignment="1">
      <alignment horizontal="center" vertical="center" wrapText="1"/>
    </xf>
    <xf numFmtId="38" fontId="4" fillId="0" borderId="7" xfId="16" applyFont="1" applyFill="1" applyBorder="1" applyAlignment="1">
      <alignment horizontal="center" vertical="center" wrapText="1"/>
    </xf>
    <xf numFmtId="38" fontId="4" fillId="0" borderId="8" xfId="16" applyFont="1" applyFill="1" applyBorder="1" applyAlignment="1">
      <alignment horizontal="center" vertical="center" wrapText="1"/>
    </xf>
    <xf numFmtId="38" fontId="4" fillId="0" borderId="8" xfId="16" applyFont="1" applyFill="1" applyBorder="1" applyAlignment="1">
      <alignment horizontal="center" vertical="center"/>
    </xf>
    <xf numFmtId="38" fontId="4" fillId="0" borderId="9" xfId="16" applyFont="1" applyFill="1" applyBorder="1" applyAlignment="1">
      <alignment horizontal="center" vertical="center"/>
    </xf>
    <xf numFmtId="38" fontId="4" fillId="0" borderId="4" xfId="16" applyFont="1" applyFill="1" applyBorder="1" applyAlignment="1">
      <alignment horizontal="distributed" vertical="center" wrapText="1"/>
    </xf>
    <xf numFmtId="38" fontId="4" fillId="0" borderId="8" xfId="16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8" fontId="4" fillId="0" borderId="12" xfId="16" applyFont="1" applyFill="1" applyBorder="1" applyAlignment="1">
      <alignment horizontal="center" vertical="center"/>
    </xf>
    <xf numFmtId="38" fontId="4" fillId="0" borderId="13" xfId="16" applyFont="1" applyFill="1" applyBorder="1" applyAlignment="1">
      <alignment horizontal="center" vertical="center"/>
    </xf>
    <xf numFmtId="38" fontId="0" fillId="0" borderId="14" xfId="16" applyFont="1" applyFill="1" applyBorder="1" applyAlignment="1">
      <alignment horizontal="center" vertical="center"/>
    </xf>
    <xf numFmtId="38" fontId="0" fillId="0" borderId="1" xfId="16" applyFont="1" applyFill="1" applyBorder="1" applyAlignment="1" applyProtection="1">
      <alignment/>
      <protection locked="0"/>
    </xf>
    <xf numFmtId="176" fontId="0" fillId="0" borderId="15" xfId="16" applyNumberFormat="1" applyFont="1" applyFill="1" applyBorder="1" applyAlignment="1" applyProtection="1">
      <alignment/>
      <protection locked="0"/>
    </xf>
    <xf numFmtId="38" fontId="0" fillId="0" borderId="16" xfId="16" applyFont="1" applyFill="1" applyBorder="1" applyAlignment="1" applyProtection="1">
      <alignment/>
      <protection locked="0"/>
    </xf>
    <xf numFmtId="176" fontId="0" fillId="0" borderId="1" xfId="16" applyNumberFormat="1" applyFont="1" applyFill="1" applyBorder="1" applyAlignment="1" applyProtection="1">
      <alignment/>
      <protection locked="0"/>
    </xf>
    <xf numFmtId="38" fontId="0" fillId="0" borderId="1" xfId="16" applyFill="1" applyBorder="1" applyAlignment="1">
      <alignment/>
    </xf>
    <xf numFmtId="38" fontId="0" fillId="0" borderId="17" xfId="16" applyFont="1" applyFill="1" applyBorder="1" applyAlignment="1" applyProtection="1">
      <alignment/>
      <protection locked="0"/>
    </xf>
    <xf numFmtId="176" fontId="0" fillId="0" borderId="16" xfId="16" applyNumberFormat="1" applyFont="1" applyFill="1" applyBorder="1" applyAlignment="1" applyProtection="1">
      <alignment/>
      <protection locked="0"/>
    </xf>
    <xf numFmtId="176" fontId="0" fillId="0" borderId="17" xfId="16" applyNumberFormat="1" applyFont="1" applyFill="1" applyBorder="1" applyAlignment="1" applyProtection="1">
      <alignment/>
      <protection locked="0"/>
    </xf>
    <xf numFmtId="38" fontId="0" fillId="0" borderId="14" xfId="16" applyFont="1" applyFill="1" applyBorder="1" applyAlignment="1" applyProtection="1">
      <alignment/>
      <protection locked="0"/>
    </xf>
    <xf numFmtId="176" fontId="0" fillId="0" borderId="18" xfId="16" applyNumberFormat="1" applyFont="1" applyFill="1" applyBorder="1" applyAlignment="1" applyProtection="1">
      <alignment/>
      <protection locked="0"/>
    </xf>
    <xf numFmtId="38" fontId="0" fillId="0" borderId="19" xfId="16" applyFont="1" applyFill="1" applyBorder="1" applyAlignment="1" applyProtection="1">
      <alignment/>
      <protection locked="0"/>
    </xf>
    <xf numFmtId="38" fontId="0" fillId="0" borderId="20" xfId="16" applyFont="1" applyFill="1" applyBorder="1" applyAlignment="1">
      <alignment horizontal="center" vertical="center"/>
    </xf>
    <xf numFmtId="38" fontId="0" fillId="0" borderId="20" xfId="16" applyFill="1" applyBorder="1" applyAlignment="1">
      <alignment/>
    </xf>
    <xf numFmtId="176" fontId="0" fillId="0" borderId="21" xfId="16" applyNumberFormat="1" applyFont="1" applyFill="1" applyBorder="1" applyAlignment="1" applyProtection="1">
      <alignment/>
      <protection locked="0"/>
    </xf>
    <xf numFmtId="38" fontId="0" fillId="0" borderId="22" xfId="16" applyFont="1" applyFill="1" applyBorder="1" applyAlignment="1" applyProtection="1">
      <alignment/>
      <protection locked="0"/>
    </xf>
    <xf numFmtId="176" fontId="0" fillId="0" borderId="20" xfId="16" applyNumberFormat="1" applyFont="1" applyFill="1" applyBorder="1" applyAlignment="1" applyProtection="1">
      <alignment/>
      <protection locked="0"/>
    </xf>
    <xf numFmtId="38" fontId="0" fillId="0" borderId="20" xfId="16" applyFont="1" applyFill="1" applyBorder="1" applyAlignment="1" applyProtection="1">
      <alignment/>
      <protection locked="0"/>
    </xf>
    <xf numFmtId="38" fontId="0" fillId="0" borderId="23" xfId="16" applyFont="1" applyFill="1" applyBorder="1" applyAlignment="1" applyProtection="1">
      <alignment/>
      <protection locked="0"/>
    </xf>
    <xf numFmtId="176" fontId="0" fillId="0" borderId="22" xfId="16" applyNumberFormat="1" applyFont="1" applyFill="1" applyBorder="1" applyAlignment="1" applyProtection="1">
      <alignment/>
      <protection locked="0"/>
    </xf>
    <xf numFmtId="176" fontId="0" fillId="0" borderId="23" xfId="16" applyNumberFormat="1" applyFont="1" applyFill="1" applyBorder="1" applyAlignment="1" applyProtection="1">
      <alignment/>
      <protection locked="0"/>
    </xf>
    <xf numFmtId="38" fontId="0" fillId="0" borderId="24" xfId="16" applyFill="1" applyBorder="1" applyAlignment="1">
      <alignment/>
    </xf>
    <xf numFmtId="176" fontId="0" fillId="0" borderId="25" xfId="16" applyNumberFormat="1" applyFont="1" applyFill="1" applyBorder="1" applyAlignment="1" applyProtection="1">
      <alignment/>
      <protection locked="0"/>
    </xf>
    <xf numFmtId="38" fontId="0" fillId="0" borderId="26" xfId="16" applyFont="1" applyFill="1" applyBorder="1" applyAlignment="1">
      <alignment horizontal="center" vertical="center"/>
    </xf>
    <xf numFmtId="38" fontId="0" fillId="0" borderId="26" xfId="16" applyFill="1" applyBorder="1" applyAlignment="1">
      <alignment/>
    </xf>
    <xf numFmtId="176" fontId="0" fillId="0" borderId="27" xfId="16" applyNumberFormat="1" applyFont="1" applyFill="1" applyBorder="1" applyAlignment="1" applyProtection="1">
      <alignment/>
      <protection locked="0"/>
    </xf>
    <xf numFmtId="38" fontId="0" fillId="0" borderId="28" xfId="16" applyFill="1" applyBorder="1" applyAlignment="1">
      <alignment/>
    </xf>
    <xf numFmtId="176" fontId="0" fillId="0" borderId="26" xfId="16" applyNumberFormat="1" applyFont="1" applyFill="1" applyBorder="1" applyAlignment="1" applyProtection="1">
      <alignment/>
      <protection locked="0"/>
    </xf>
    <xf numFmtId="38" fontId="0" fillId="0" borderId="29" xfId="16" applyFill="1" applyBorder="1" applyAlignment="1">
      <alignment/>
    </xf>
    <xf numFmtId="176" fontId="0" fillId="0" borderId="28" xfId="16" applyNumberFormat="1" applyFont="1" applyFill="1" applyBorder="1" applyAlignment="1" applyProtection="1">
      <alignment/>
      <protection locked="0"/>
    </xf>
    <xf numFmtId="176" fontId="0" fillId="0" borderId="29" xfId="16" applyNumberFormat="1" applyFont="1" applyFill="1" applyBorder="1" applyAlignment="1" applyProtection="1">
      <alignment/>
      <protection locked="0"/>
    </xf>
    <xf numFmtId="38" fontId="0" fillId="0" borderId="30" xfId="16" applyFill="1" applyBorder="1" applyAlignment="1">
      <alignment/>
    </xf>
    <xf numFmtId="176" fontId="0" fillId="0" borderId="31" xfId="16" applyNumberFormat="1" applyFont="1" applyFill="1" applyBorder="1" applyAlignment="1" applyProtection="1">
      <alignment/>
      <protection locked="0"/>
    </xf>
    <xf numFmtId="38" fontId="0" fillId="0" borderId="6" xfId="16" applyFont="1" applyFill="1" applyBorder="1" applyAlignment="1" applyProtection="1">
      <alignment/>
      <protection locked="0"/>
    </xf>
    <xf numFmtId="38" fontId="0" fillId="0" borderId="3" xfId="16" applyFont="1" applyFill="1" applyBorder="1" applyAlignment="1">
      <alignment horizontal="center" vertical="center"/>
    </xf>
    <xf numFmtId="38" fontId="0" fillId="0" borderId="3" xfId="16" applyFont="1" applyFill="1" applyBorder="1" applyAlignment="1" applyProtection="1">
      <alignment/>
      <protection/>
    </xf>
    <xf numFmtId="176" fontId="0" fillId="0" borderId="9" xfId="16" applyNumberFormat="1" applyFont="1" applyFill="1" applyBorder="1" applyAlignment="1" applyProtection="1">
      <alignment/>
      <protection locked="0"/>
    </xf>
    <xf numFmtId="38" fontId="0" fillId="0" borderId="4" xfId="16" applyFont="1" applyFill="1" applyBorder="1" applyAlignment="1" applyProtection="1">
      <alignment/>
      <protection/>
    </xf>
    <xf numFmtId="176" fontId="0" fillId="0" borderId="3" xfId="16" applyNumberFormat="1" applyFont="1" applyFill="1" applyBorder="1" applyAlignment="1" applyProtection="1">
      <alignment/>
      <protection locked="0"/>
    </xf>
    <xf numFmtId="38" fontId="0" fillId="0" borderId="3" xfId="16" applyFont="1" applyFill="1" applyBorder="1" applyAlignment="1" applyProtection="1">
      <alignment/>
      <protection locked="0"/>
    </xf>
    <xf numFmtId="38" fontId="0" fillId="0" borderId="3" xfId="16" applyFill="1" applyBorder="1" applyAlignment="1">
      <alignment/>
    </xf>
    <xf numFmtId="0" fontId="0" fillId="0" borderId="3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176" fontId="0" fillId="0" borderId="4" xfId="16" applyNumberFormat="1" applyFont="1" applyFill="1" applyBorder="1" applyAlignment="1" applyProtection="1">
      <alignment/>
      <protection locked="0"/>
    </xf>
    <xf numFmtId="176" fontId="0" fillId="0" borderId="32" xfId="16" applyNumberFormat="1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 vertical="center"/>
      <protection/>
    </xf>
    <xf numFmtId="176" fontId="0" fillId="0" borderId="7" xfId="16" applyNumberFormat="1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 vertical="center"/>
      <protection/>
    </xf>
    <xf numFmtId="38" fontId="0" fillId="0" borderId="35" xfId="16" applyFont="1" applyFill="1" applyBorder="1" applyAlignment="1">
      <alignment horizontal="center" vertical="center"/>
    </xf>
    <xf numFmtId="38" fontId="0" fillId="0" borderId="35" xfId="16" applyFill="1" applyBorder="1" applyAlignment="1">
      <alignment/>
    </xf>
    <xf numFmtId="176" fontId="0" fillId="0" borderId="36" xfId="16" applyNumberFormat="1" applyFont="1" applyFill="1" applyBorder="1" applyAlignment="1" applyProtection="1">
      <alignment/>
      <protection locked="0"/>
    </xf>
    <xf numFmtId="38" fontId="0" fillId="0" borderId="37" xfId="16" applyFont="1" applyFill="1" applyBorder="1" applyAlignment="1" applyProtection="1">
      <alignment/>
      <protection locked="0"/>
    </xf>
    <xf numFmtId="176" fontId="0" fillId="0" borderId="35" xfId="16" applyNumberFormat="1" applyFont="1" applyFill="1" applyBorder="1" applyAlignment="1" applyProtection="1">
      <alignment/>
      <protection locked="0"/>
    </xf>
    <xf numFmtId="38" fontId="0" fillId="0" borderId="35" xfId="16" applyFont="1" applyFill="1" applyBorder="1" applyAlignment="1" applyProtection="1">
      <alignment/>
      <protection locked="0"/>
    </xf>
    <xf numFmtId="38" fontId="0" fillId="0" borderId="35" xfId="16" applyFill="1" applyBorder="1" applyAlignment="1">
      <alignment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38" xfId="0" applyFont="1" applyFill="1" applyBorder="1" applyAlignment="1" applyProtection="1">
      <alignment vertical="center"/>
      <protection locked="0"/>
    </xf>
    <xf numFmtId="176" fontId="0" fillId="0" borderId="37" xfId="16" applyNumberFormat="1" applyFont="1" applyFill="1" applyBorder="1" applyAlignment="1" applyProtection="1">
      <alignment/>
      <protection locked="0"/>
    </xf>
    <xf numFmtId="176" fontId="0" fillId="0" borderId="38" xfId="16" applyNumberFormat="1" applyFont="1" applyFill="1" applyBorder="1" applyAlignment="1" applyProtection="1">
      <alignment/>
      <protection locked="0"/>
    </xf>
    <xf numFmtId="0" fontId="0" fillId="0" borderId="39" xfId="0" applyFill="1" applyBorder="1" applyAlignment="1">
      <alignment vertical="center"/>
    </xf>
    <xf numFmtId="176" fontId="0" fillId="0" borderId="40" xfId="16" applyNumberFormat="1" applyFont="1" applyFill="1" applyBorder="1" applyAlignment="1" applyProtection="1">
      <alignment/>
      <protection locked="0"/>
    </xf>
    <xf numFmtId="38" fontId="0" fillId="0" borderId="8" xfId="16" applyFill="1" applyBorder="1" applyAlignment="1">
      <alignment/>
    </xf>
    <xf numFmtId="176" fontId="0" fillId="0" borderId="41" xfId="16" applyNumberFormat="1" applyFont="1" applyFill="1" applyBorder="1" applyAlignment="1" applyProtection="1">
      <alignment/>
      <protection locked="0"/>
    </xf>
    <xf numFmtId="38" fontId="0" fillId="0" borderId="10" xfId="16" applyFont="1" applyFill="1" applyBorder="1" applyAlignment="1" applyProtection="1">
      <alignment/>
      <protection locked="0"/>
    </xf>
    <xf numFmtId="176" fontId="0" fillId="0" borderId="8" xfId="16" applyNumberFormat="1" applyFont="1" applyFill="1" applyBorder="1" applyAlignment="1" applyProtection="1">
      <alignment/>
      <protection locked="0"/>
    </xf>
    <xf numFmtId="38" fontId="0" fillId="0" borderId="8" xfId="16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42" xfId="0" applyFont="1" applyFill="1" applyBorder="1" applyAlignment="1" applyProtection="1">
      <alignment vertical="center"/>
      <protection locked="0"/>
    </xf>
    <xf numFmtId="176" fontId="0" fillId="0" borderId="10" xfId="16" applyNumberFormat="1" applyFont="1" applyFill="1" applyBorder="1" applyAlignment="1" applyProtection="1">
      <alignment/>
      <protection locked="0"/>
    </xf>
    <xf numFmtId="176" fontId="0" fillId="0" borderId="42" xfId="16" applyNumberFormat="1" applyFont="1" applyFill="1" applyBorder="1" applyAlignment="1" applyProtection="1">
      <alignment/>
      <protection locked="0"/>
    </xf>
    <xf numFmtId="0" fontId="0" fillId="0" borderId="12" xfId="0" applyFill="1" applyBorder="1" applyAlignment="1">
      <alignment vertical="center"/>
    </xf>
    <xf numFmtId="176" fontId="0" fillId="0" borderId="13" xfId="16" applyNumberFormat="1" applyFont="1" applyFill="1" applyBorder="1" applyAlignment="1" applyProtection="1">
      <alignment/>
      <protection locked="0"/>
    </xf>
    <xf numFmtId="176" fontId="0" fillId="0" borderId="43" xfId="16" applyNumberFormat="1" applyFont="1" applyFill="1" applyBorder="1" applyAlignment="1" applyProtection="1">
      <alignment/>
      <protection locked="0"/>
    </xf>
    <xf numFmtId="176" fontId="0" fillId="0" borderId="44" xfId="16" applyNumberFormat="1" applyFont="1" applyFill="1" applyBorder="1" applyAlignment="1" applyProtection="1">
      <alignment/>
      <protection locked="0"/>
    </xf>
    <xf numFmtId="176" fontId="0" fillId="0" borderId="45" xfId="16" applyNumberFormat="1" applyFont="1" applyFill="1" applyBorder="1" applyAlignment="1" applyProtection="1">
      <alignment/>
      <protection locked="0"/>
    </xf>
    <xf numFmtId="176" fontId="0" fillId="0" borderId="46" xfId="16" applyNumberFormat="1" applyFont="1" applyFill="1" applyBorder="1" applyAlignment="1" applyProtection="1">
      <alignment/>
      <protection locked="0"/>
    </xf>
    <xf numFmtId="176" fontId="0" fillId="0" borderId="47" xfId="16" applyNumberFormat="1" applyFont="1" applyFill="1" applyBorder="1" applyAlignment="1" applyProtection="1">
      <alignment/>
      <protection locked="0"/>
    </xf>
    <xf numFmtId="38" fontId="0" fillId="0" borderId="33" xfId="16" applyFont="1" applyFill="1" applyBorder="1" applyAlignment="1">
      <alignment horizontal="center" vertical="center"/>
    </xf>
    <xf numFmtId="38" fontId="0" fillId="0" borderId="4" xfId="16" applyFill="1" applyBorder="1" applyAlignment="1">
      <alignment/>
    </xf>
    <xf numFmtId="38" fontId="0" fillId="0" borderId="32" xfId="16" applyFill="1" applyBorder="1" applyAlignment="1">
      <alignment/>
    </xf>
    <xf numFmtId="38" fontId="0" fillId="0" borderId="33" xfId="16" applyFill="1" applyBorder="1" applyAlignment="1">
      <alignment/>
    </xf>
    <xf numFmtId="38" fontId="0" fillId="0" borderId="48" xfId="16" applyFont="1" applyFill="1" applyBorder="1" applyAlignment="1">
      <alignment horizontal="center" vertical="center"/>
    </xf>
    <xf numFmtId="38" fontId="0" fillId="0" borderId="48" xfId="16" applyFont="1" applyFill="1" applyBorder="1" applyAlignment="1" applyProtection="1">
      <alignment/>
      <protection/>
    </xf>
    <xf numFmtId="176" fontId="0" fillId="0" borderId="49" xfId="16" applyNumberFormat="1" applyFont="1" applyFill="1" applyBorder="1" applyAlignment="1" applyProtection="1">
      <alignment/>
      <protection locked="0"/>
    </xf>
    <xf numFmtId="38" fontId="0" fillId="0" borderId="50" xfId="16" applyFont="1" applyFill="1" applyBorder="1" applyAlignment="1" applyProtection="1">
      <alignment/>
      <protection/>
    </xf>
    <xf numFmtId="176" fontId="0" fillId="0" borderId="48" xfId="16" applyNumberFormat="1" applyFont="1" applyFill="1" applyBorder="1" applyAlignment="1" applyProtection="1">
      <alignment/>
      <protection locked="0"/>
    </xf>
    <xf numFmtId="38" fontId="0" fillId="0" borderId="48" xfId="16" applyFont="1" applyFill="1" applyBorder="1" applyAlignment="1" applyProtection="1">
      <alignment/>
      <protection locked="0"/>
    </xf>
    <xf numFmtId="38" fontId="0" fillId="0" borderId="48" xfId="16" applyFill="1" applyBorder="1" applyAlignment="1">
      <alignment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51" xfId="0" applyFont="1" applyFill="1" applyBorder="1" applyAlignment="1" applyProtection="1">
      <alignment vertical="center"/>
      <protection/>
    </xf>
    <xf numFmtId="176" fontId="0" fillId="0" borderId="50" xfId="16" applyNumberFormat="1" applyFont="1" applyFill="1" applyBorder="1" applyAlignment="1" applyProtection="1">
      <alignment/>
      <protection locked="0"/>
    </xf>
    <xf numFmtId="176" fontId="0" fillId="0" borderId="51" xfId="16" applyNumberFormat="1" applyFont="1" applyFill="1" applyBorder="1" applyAlignment="1" applyProtection="1">
      <alignment/>
      <protection locked="0"/>
    </xf>
    <xf numFmtId="0" fontId="0" fillId="0" borderId="52" xfId="0" applyFont="1" applyFill="1" applyBorder="1" applyAlignment="1" applyProtection="1">
      <alignment vertical="center"/>
      <protection/>
    </xf>
    <xf numFmtId="176" fontId="0" fillId="0" borderId="53" xfId="16" applyNumberFormat="1" applyFont="1" applyFill="1" applyBorder="1" applyAlignment="1" applyProtection="1">
      <alignment/>
      <protection locked="0"/>
    </xf>
    <xf numFmtId="38" fontId="0" fillId="0" borderId="12" xfId="16" applyFont="1" applyFill="1" applyBorder="1" applyAlignment="1">
      <alignment horizontal="center" vertical="center"/>
    </xf>
    <xf numFmtId="38" fontId="0" fillId="0" borderId="54" xfId="16" applyFont="1" applyFill="1" applyBorder="1" applyAlignment="1">
      <alignment horizontal="center" vertical="center"/>
    </xf>
    <xf numFmtId="38" fontId="0" fillId="0" borderId="55" xfId="16" applyFill="1" applyBorder="1" applyAlignment="1">
      <alignment/>
    </xf>
    <xf numFmtId="38" fontId="0" fillId="0" borderId="56" xfId="16" applyFill="1" applyBorder="1" applyAlignment="1">
      <alignment/>
    </xf>
    <xf numFmtId="38" fontId="0" fillId="0" borderId="57" xfId="16" applyFill="1" applyBorder="1" applyAlignment="1">
      <alignment/>
    </xf>
    <xf numFmtId="38" fontId="0" fillId="0" borderId="54" xfId="16" applyFill="1" applyBorder="1" applyAlignment="1">
      <alignment/>
    </xf>
    <xf numFmtId="176" fontId="0" fillId="0" borderId="5" xfId="16" applyNumberFormat="1" applyFont="1" applyFill="1" applyBorder="1" applyAlignment="1" applyProtection="1">
      <alignment/>
      <protection locked="0"/>
    </xf>
    <xf numFmtId="38" fontId="0" fillId="0" borderId="55" xfId="16" applyFont="1" applyFill="1" applyBorder="1" applyAlignment="1">
      <alignment horizontal="center" vertical="center"/>
    </xf>
    <xf numFmtId="38" fontId="0" fillId="0" borderId="55" xfId="16" applyFont="1" applyFill="1" applyBorder="1" applyAlignment="1" applyProtection="1">
      <alignment/>
      <protection locked="0"/>
    </xf>
    <xf numFmtId="176" fontId="0" fillId="0" borderId="55" xfId="16" applyNumberFormat="1" applyFont="1" applyFill="1" applyBorder="1" applyAlignment="1" applyProtection="1">
      <alignment/>
      <protection locked="0"/>
    </xf>
    <xf numFmtId="176" fontId="0" fillId="0" borderId="56" xfId="16" applyNumberFormat="1" applyFont="1" applyFill="1" applyBorder="1" applyAlignment="1" applyProtection="1">
      <alignment/>
      <protection locked="0"/>
    </xf>
    <xf numFmtId="176" fontId="0" fillId="0" borderId="57" xfId="16" applyNumberFormat="1" applyFont="1" applyFill="1" applyBorder="1" applyAlignment="1" applyProtection="1">
      <alignment/>
      <protection locked="0"/>
    </xf>
    <xf numFmtId="176" fontId="0" fillId="0" borderId="58" xfId="16" applyNumberFormat="1" applyFont="1" applyFill="1" applyBorder="1" applyAlignment="1" applyProtection="1">
      <alignment/>
      <protection locked="0"/>
    </xf>
    <xf numFmtId="176" fontId="0" fillId="0" borderId="14" xfId="16" applyNumberFormat="1" applyFont="1" applyFill="1" applyBorder="1" applyAlignment="1" applyProtection="1">
      <alignment/>
      <protection locked="0"/>
    </xf>
    <xf numFmtId="176" fontId="0" fillId="0" borderId="39" xfId="16" applyNumberFormat="1" applyFont="1" applyFill="1" applyBorder="1" applyAlignment="1" applyProtection="1">
      <alignment/>
      <protection locked="0"/>
    </xf>
    <xf numFmtId="176" fontId="0" fillId="0" borderId="54" xfId="16" applyNumberFormat="1" applyFont="1" applyFill="1" applyBorder="1" applyAlignment="1" applyProtection="1">
      <alignment/>
      <protection locked="0"/>
    </xf>
    <xf numFmtId="38" fontId="0" fillId="0" borderId="0" xfId="16" applyFont="1" applyFill="1" applyAlignment="1">
      <alignment/>
    </xf>
    <xf numFmtId="38" fontId="4" fillId="0" borderId="59" xfId="16" applyFont="1" applyFill="1" applyBorder="1" applyAlignment="1">
      <alignment horizontal="center" vertical="center" wrapText="1"/>
    </xf>
    <xf numFmtId="38" fontId="4" fillId="0" borderId="60" xfId="16" applyFont="1" applyFill="1" applyBorder="1" applyAlignment="1">
      <alignment horizontal="center" vertical="center" wrapText="1"/>
    </xf>
    <xf numFmtId="38" fontId="4" fillId="0" borderId="0" xfId="16" applyFont="1" applyFill="1" applyBorder="1" applyAlignment="1">
      <alignment horizontal="center" vertical="center"/>
    </xf>
    <xf numFmtId="38" fontId="0" fillId="0" borderId="61" xfId="16" applyFill="1" applyBorder="1" applyAlignment="1">
      <alignment horizontal="centerContinuous" vertical="center" wrapText="1"/>
    </xf>
    <xf numFmtId="38" fontId="0" fillId="0" borderId="41" xfId="16" applyFill="1" applyBorder="1" applyAlignment="1">
      <alignment horizontal="centerContinuous" vertical="center" wrapText="1"/>
    </xf>
    <xf numFmtId="38" fontId="0" fillId="0" borderId="9" xfId="16" applyFill="1" applyBorder="1" applyAlignment="1">
      <alignment horizontal="distributed" vertical="center" wrapText="1"/>
    </xf>
    <xf numFmtId="38" fontId="0" fillId="0" borderId="41" xfId="16" applyFill="1" applyBorder="1" applyAlignment="1">
      <alignment horizontal="distributed" vertical="center" wrapText="1"/>
    </xf>
    <xf numFmtId="38" fontId="0" fillId="0" borderId="59" xfId="16" applyFill="1" applyBorder="1" applyAlignment="1">
      <alignment horizontal="centerContinuous" vertical="center" wrapText="1"/>
    </xf>
    <xf numFmtId="38" fontId="0" fillId="0" borderId="62" xfId="16" applyFill="1" applyBorder="1" applyAlignment="1">
      <alignment horizontal="centerContinuous" vertical="center" wrapText="1"/>
    </xf>
    <xf numFmtId="38" fontId="0" fillId="0" borderId="63" xfId="16" applyFill="1" applyBorder="1" applyAlignment="1">
      <alignment horizontal="centerContinuous" vertical="center" wrapText="1"/>
    </xf>
    <xf numFmtId="38" fontId="0" fillId="0" borderId="64" xfId="16" applyFill="1" applyBorder="1" applyAlignment="1">
      <alignment horizontal="centerContinuous" vertical="center" wrapText="1"/>
    </xf>
    <xf numFmtId="38" fontId="0" fillId="0" borderId="65" xfId="16" applyFill="1" applyBorder="1" applyAlignment="1">
      <alignment horizontal="centerContinuous" vertical="center" wrapText="1"/>
    </xf>
    <xf numFmtId="38" fontId="0" fillId="0" borderId="59" xfId="16" applyFill="1" applyBorder="1" applyAlignment="1">
      <alignment horizontal="distributed" vertical="center" wrapText="1"/>
    </xf>
    <xf numFmtId="38" fontId="0" fillId="0" borderId="5" xfId="16" applyFont="1" applyFill="1" applyBorder="1" applyAlignment="1">
      <alignment horizontal="center"/>
    </xf>
    <xf numFmtId="38" fontId="0" fillId="0" borderId="59" xfId="16" applyFont="1" applyFill="1" applyBorder="1" applyAlignment="1">
      <alignment horizontal="center"/>
    </xf>
    <xf numFmtId="38" fontId="0" fillId="0" borderId="6" xfId="16" applyFont="1" applyFill="1" applyBorder="1" applyAlignment="1">
      <alignment horizontal="center"/>
    </xf>
    <xf numFmtId="38" fontId="0" fillId="0" borderId="66" xfId="16" applyFont="1" applyFill="1" applyBorder="1" applyAlignment="1">
      <alignment horizontal="center"/>
    </xf>
    <xf numFmtId="38" fontId="0" fillId="0" borderId="36" xfId="16" applyFill="1" applyBorder="1" applyAlignment="1">
      <alignment horizontal="distributed" vertical="center" wrapText="1"/>
    </xf>
    <xf numFmtId="38" fontId="0" fillId="0" borderId="35" xfId="16" applyFont="1" applyFill="1" applyBorder="1" applyAlignment="1">
      <alignment horizontal="center"/>
    </xf>
    <xf numFmtId="38" fontId="0" fillId="0" borderId="36" xfId="16" applyFont="1" applyFill="1" applyBorder="1" applyAlignment="1">
      <alignment horizontal="center"/>
    </xf>
    <xf numFmtId="38" fontId="0" fillId="0" borderId="39" xfId="16" applyFont="1" applyFill="1" applyBorder="1" applyAlignment="1" applyProtection="1">
      <alignment/>
      <protection locked="0"/>
    </xf>
    <xf numFmtId="38" fontId="0" fillId="0" borderId="39" xfId="16" applyFont="1" applyFill="1" applyBorder="1" applyAlignment="1">
      <alignment horizontal="center"/>
    </xf>
    <xf numFmtId="38" fontId="0" fillId="0" borderId="40" xfId="16" applyFont="1" applyFill="1" applyBorder="1" applyAlignment="1">
      <alignment horizontal="center"/>
    </xf>
    <xf numFmtId="38" fontId="0" fillId="0" borderId="67" xfId="16" applyFill="1" applyBorder="1" applyAlignment="1">
      <alignment horizontal="distributed" vertical="center" wrapText="1"/>
    </xf>
    <xf numFmtId="38" fontId="0" fillId="0" borderId="68" xfId="16" applyFont="1" applyFill="1" applyBorder="1" applyAlignment="1">
      <alignment horizontal="center"/>
    </xf>
    <xf numFmtId="38" fontId="0" fillId="0" borderId="67" xfId="16" applyFont="1" applyFill="1" applyBorder="1" applyAlignment="1">
      <alignment horizontal="center"/>
    </xf>
    <xf numFmtId="38" fontId="0" fillId="0" borderId="34" xfId="16" applyFont="1" applyFill="1" applyBorder="1" applyAlignment="1">
      <alignment horizontal="center"/>
    </xf>
    <xf numFmtId="38" fontId="0" fillId="0" borderId="69" xfId="16" applyFont="1" applyFill="1" applyBorder="1" applyAlignment="1">
      <alignment horizontal="center"/>
    </xf>
    <xf numFmtId="38" fontId="0" fillId="0" borderId="8" xfId="16" applyFont="1" applyFill="1" applyBorder="1" applyAlignment="1">
      <alignment horizontal="center"/>
    </xf>
    <xf numFmtId="38" fontId="0" fillId="0" borderId="41" xfId="16" applyFont="1" applyFill="1" applyBorder="1" applyAlignment="1">
      <alignment horizontal="center"/>
    </xf>
    <xf numFmtId="38" fontId="0" fillId="0" borderId="12" xfId="16" applyFont="1" applyFill="1" applyBorder="1" applyAlignment="1">
      <alignment horizontal="center"/>
    </xf>
    <xf numFmtId="38" fontId="0" fillId="0" borderId="13" xfId="16" applyFont="1" applyFill="1" applyBorder="1" applyAlignment="1">
      <alignment horizontal="center"/>
    </xf>
    <xf numFmtId="38" fontId="0" fillId="0" borderId="70" xfId="16" applyFill="1" applyBorder="1" applyAlignment="1">
      <alignment horizontal="distributed" vertical="center" wrapText="1"/>
    </xf>
    <xf numFmtId="38" fontId="0" fillId="0" borderId="55" xfId="16" applyFont="1" applyFill="1" applyBorder="1" applyAlignment="1">
      <alignment horizontal="center"/>
    </xf>
    <xf numFmtId="38" fontId="0" fillId="0" borderId="70" xfId="16" applyFont="1" applyFill="1" applyBorder="1" applyAlignment="1">
      <alignment horizontal="center"/>
    </xf>
    <xf numFmtId="38" fontId="0" fillId="0" borderId="54" xfId="16" applyFont="1" applyFill="1" applyBorder="1" applyAlignment="1" applyProtection="1">
      <alignment/>
      <protection locked="0"/>
    </xf>
    <xf numFmtId="38" fontId="0" fillId="0" borderId="54" xfId="16" applyFont="1" applyFill="1" applyBorder="1" applyAlignment="1">
      <alignment horizontal="center"/>
    </xf>
    <xf numFmtId="38" fontId="0" fillId="0" borderId="58" xfId="16" applyFont="1" applyFill="1" applyBorder="1" applyAlignment="1">
      <alignment horizontal="center"/>
    </xf>
    <xf numFmtId="38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38" fontId="0" fillId="0" borderId="71" xfId="16" applyFont="1" applyFill="1" applyBorder="1" applyAlignment="1">
      <alignment horizontal="center" vertical="center"/>
    </xf>
    <xf numFmtId="182" fontId="0" fillId="0" borderId="72" xfId="16" applyNumberFormat="1" applyFont="1" applyFill="1" applyBorder="1" applyAlignment="1" applyProtection="1">
      <alignment/>
      <protection locked="0"/>
    </xf>
    <xf numFmtId="182" fontId="0" fillId="0" borderId="14" xfId="16" applyNumberFormat="1" applyFont="1" applyFill="1" applyBorder="1" applyAlignment="1" applyProtection="1">
      <alignment/>
      <protection locked="0"/>
    </xf>
    <xf numFmtId="180" fontId="0" fillId="0" borderId="1" xfId="16" applyNumberFormat="1" applyFont="1" applyFill="1" applyBorder="1" applyAlignment="1" applyProtection="1">
      <alignment/>
      <protection locked="0"/>
    </xf>
    <xf numFmtId="182" fontId="0" fillId="0" borderId="1" xfId="16" applyNumberFormat="1" applyFont="1" applyFill="1" applyBorder="1" applyAlignment="1" applyProtection="1">
      <alignment/>
      <protection locked="0"/>
    </xf>
    <xf numFmtId="181" fontId="0" fillId="0" borderId="16" xfId="16" applyNumberFormat="1" applyFont="1" applyFill="1" applyBorder="1" applyAlignment="1" applyProtection="1">
      <alignment/>
      <protection locked="0"/>
    </xf>
    <xf numFmtId="181" fontId="0" fillId="0" borderId="18" xfId="16" applyNumberFormat="1" applyFont="1" applyFill="1" applyBorder="1" applyAlignment="1" applyProtection="1">
      <alignment/>
      <protection locked="0"/>
    </xf>
    <xf numFmtId="38" fontId="0" fillId="0" borderId="21" xfId="16" applyFont="1" applyFill="1" applyBorder="1" applyAlignment="1">
      <alignment horizontal="center" vertical="center"/>
    </xf>
    <xf numFmtId="182" fontId="0" fillId="0" borderId="73" xfId="16" applyNumberFormat="1" applyFill="1" applyBorder="1" applyAlignment="1">
      <alignment/>
    </xf>
    <xf numFmtId="182" fontId="0" fillId="0" borderId="24" xfId="16" applyNumberFormat="1" applyFont="1" applyFill="1" applyBorder="1" applyAlignment="1" applyProtection="1">
      <alignment/>
      <protection locked="0"/>
    </xf>
    <xf numFmtId="180" fontId="0" fillId="0" borderId="20" xfId="16" applyNumberFormat="1" applyFont="1" applyFill="1" applyBorder="1" applyAlignment="1" applyProtection="1">
      <alignment/>
      <protection locked="0"/>
    </xf>
    <xf numFmtId="182" fontId="0" fillId="0" borderId="20" xfId="16" applyNumberFormat="1" applyFont="1" applyFill="1" applyBorder="1" applyAlignment="1" applyProtection="1">
      <alignment/>
      <protection locked="0"/>
    </xf>
    <xf numFmtId="181" fontId="0" fillId="0" borderId="22" xfId="16" applyNumberFormat="1" applyFont="1" applyFill="1" applyBorder="1" applyAlignment="1" applyProtection="1">
      <alignment/>
      <protection locked="0"/>
    </xf>
    <xf numFmtId="181" fontId="0" fillId="0" borderId="25" xfId="16" applyNumberFormat="1" applyFont="1" applyFill="1" applyBorder="1" applyAlignment="1" applyProtection="1">
      <alignment/>
      <protection locked="0"/>
    </xf>
    <xf numFmtId="38" fontId="0" fillId="0" borderId="74" xfId="16" applyFont="1" applyFill="1" applyBorder="1" applyAlignment="1">
      <alignment horizontal="center" vertical="center"/>
    </xf>
    <xf numFmtId="182" fontId="0" fillId="0" borderId="75" xfId="16" applyNumberFormat="1" applyFill="1" applyBorder="1" applyAlignment="1">
      <alignment/>
    </xf>
    <xf numFmtId="182" fontId="0" fillId="0" borderId="76" xfId="16" applyNumberFormat="1" applyFill="1" applyBorder="1" applyAlignment="1">
      <alignment/>
    </xf>
    <xf numFmtId="180" fontId="0" fillId="0" borderId="77" xfId="16" applyNumberFormat="1" applyFont="1" applyFill="1" applyBorder="1" applyAlignment="1" applyProtection="1">
      <alignment/>
      <protection locked="0"/>
    </xf>
    <xf numFmtId="182" fontId="0" fillId="0" borderId="77" xfId="16" applyNumberFormat="1" applyFill="1" applyBorder="1" applyAlignment="1">
      <alignment/>
    </xf>
    <xf numFmtId="181" fontId="0" fillId="0" borderId="78" xfId="16" applyNumberFormat="1" applyFont="1" applyFill="1" applyBorder="1" applyAlignment="1" applyProtection="1">
      <alignment/>
      <protection locked="0"/>
    </xf>
    <xf numFmtId="181" fontId="0" fillId="0" borderId="79" xfId="16" applyNumberFormat="1" applyFont="1" applyFill="1" applyBorder="1" applyAlignment="1" applyProtection="1">
      <alignment/>
      <protection locked="0"/>
    </xf>
    <xf numFmtId="0" fontId="0" fillId="0" borderId="67" xfId="0" applyBorder="1" applyAlignment="1">
      <alignment horizontal="center" vertical="center"/>
    </xf>
    <xf numFmtId="182" fontId="0" fillId="0" borderId="80" xfId="0" applyNumberFormat="1" applyBorder="1" applyAlignment="1">
      <alignment/>
    </xf>
    <xf numFmtId="182" fontId="0" fillId="0" borderId="81" xfId="0" applyNumberFormat="1" applyBorder="1" applyAlignment="1">
      <alignment/>
    </xf>
    <xf numFmtId="180" fontId="0" fillId="0" borderId="68" xfId="16" applyNumberFormat="1" applyFont="1" applyFill="1" applyBorder="1" applyAlignment="1" applyProtection="1">
      <alignment/>
      <protection locked="0"/>
    </xf>
    <xf numFmtId="182" fontId="0" fillId="0" borderId="81" xfId="0" applyNumberFormat="1" applyBorder="1" applyAlignment="1">
      <alignment vertical="center"/>
    </xf>
    <xf numFmtId="182" fontId="0" fillId="0" borderId="81" xfId="0" applyNumberFormat="1" applyBorder="1" applyAlignment="1">
      <alignment vertical="center"/>
    </xf>
    <xf numFmtId="181" fontId="0" fillId="0" borderId="82" xfId="16" applyNumberFormat="1" applyFont="1" applyFill="1" applyBorder="1" applyAlignment="1" applyProtection="1">
      <alignment/>
      <protection locked="0"/>
    </xf>
    <xf numFmtId="181" fontId="0" fillId="0" borderId="69" xfId="16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182" fontId="0" fillId="0" borderId="83" xfId="0" applyNumberFormat="1" applyBorder="1" applyAlignment="1">
      <alignment/>
    </xf>
    <xf numFmtId="182" fontId="0" fillId="0" borderId="0" xfId="0" applyNumberFormat="1" applyBorder="1" applyAlignment="1">
      <alignment/>
    </xf>
    <xf numFmtId="180" fontId="0" fillId="0" borderId="3" xfId="16" applyNumberFormat="1" applyFont="1" applyFill="1" applyBorder="1" applyAlignment="1" applyProtection="1">
      <alignment/>
      <protection locked="0"/>
    </xf>
    <xf numFmtId="182" fontId="0" fillId="0" borderId="0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1" fontId="0" fillId="0" borderId="4" xfId="16" applyNumberFormat="1" applyFont="1" applyFill="1" applyBorder="1" applyAlignment="1" applyProtection="1">
      <alignment/>
      <protection locked="0"/>
    </xf>
    <xf numFmtId="181" fontId="0" fillId="0" borderId="7" xfId="16" applyNumberFormat="1" applyFont="1" applyFill="1" applyBorder="1" applyAlignment="1" applyProtection="1">
      <alignment/>
      <protection locked="0"/>
    </xf>
    <xf numFmtId="0" fontId="0" fillId="0" borderId="84" xfId="0" applyBorder="1" applyAlignment="1">
      <alignment horizontal="center" vertical="center"/>
    </xf>
    <xf numFmtId="182" fontId="0" fillId="0" borderId="85" xfId="0" applyNumberFormat="1" applyBorder="1" applyAlignment="1">
      <alignment/>
    </xf>
    <xf numFmtId="182" fontId="0" fillId="0" borderId="86" xfId="0" applyNumberFormat="1" applyBorder="1" applyAlignment="1">
      <alignment/>
    </xf>
    <xf numFmtId="180" fontId="0" fillId="0" borderId="87" xfId="16" applyNumberFormat="1" applyFont="1" applyFill="1" applyBorder="1" applyAlignment="1" applyProtection="1">
      <alignment/>
      <protection locked="0"/>
    </xf>
    <xf numFmtId="182" fontId="0" fillId="0" borderId="86" xfId="0" applyNumberFormat="1" applyBorder="1" applyAlignment="1">
      <alignment vertical="center"/>
    </xf>
    <xf numFmtId="182" fontId="0" fillId="0" borderId="86" xfId="0" applyNumberFormat="1" applyBorder="1" applyAlignment="1">
      <alignment vertical="center"/>
    </xf>
    <xf numFmtId="181" fontId="0" fillId="0" borderId="88" xfId="16" applyNumberFormat="1" applyFont="1" applyFill="1" applyBorder="1" applyAlignment="1" applyProtection="1">
      <alignment/>
      <protection locked="0"/>
    </xf>
    <xf numFmtId="181" fontId="0" fillId="0" borderId="89" xfId="16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80" fontId="0" fillId="0" borderId="0" xfId="16" applyNumberFormat="1" applyFont="1" applyFill="1" applyBorder="1" applyAlignment="1" applyProtection="1">
      <alignment/>
      <protection locked="0"/>
    </xf>
    <xf numFmtId="182" fontId="0" fillId="0" borderId="0" xfId="0" applyNumberFormat="1" applyBorder="1" applyAlignment="1">
      <alignment vertical="center"/>
    </xf>
    <xf numFmtId="181" fontId="0" fillId="0" borderId="0" xfId="16" applyNumberFormat="1" applyFont="1" applyFill="1" applyBorder="1" applyAlignment="1" applyProtection="1">
      <alignment/>
      <protection locked="0"/>
    </xf>
    <xf numFmtId="38" fontId="0" fillId="0" borderId="84" xfId="16" applyFont="1" applyFill="1" applyBorder="1" applyAlignment="1">
      <alignment horizontal="center" vertical="center"/>
    </xf>
    <xf numFmtId="182" fontId="0" fillId="0" borderId="85" xfId="16" applyNumberFormat="1" applyFill="1" applyBorder="1" applyAlignment="1">
      <alignment/>
    </xf>
    <xf numFmtId="182" fontId="0" fillId="0" borderId="90" xfId="16" applyNumberFormat="1" applyFill="1" applyBorder="1" applyAlignment="1">
      <alignment/>
    </xf>
    <xf numFmtId="182" fontId="0" fillId="0" borderId="87" xfId="16" applyNumberFormat="1" applyFill="1" applyBorder="1" applyAlignment="1">
      <alignment/>
    </xf>
    <xf numFmtId="183" fontId="0" fillId="0" borderId="5" xfId="16" applyNumberFormat="1" applyFont="1" applyFill="1" applyBorder="1" applyAlignment="1" applyProtection="1">
      <alignment/>
      <protection locked="0"/>
    </xf>
    <xf numFmtId="183" fontId="0" fillId="0" borderId="91" xfId="16" applyNumberFormat="1" applyFont="1" applyFill="1" applyBorder="1" applyAlignment="1" applyProtection="1">
      <alignment/>
      <protection locked="0"/>
    </xf>
    <xf numFmtId="183" fontId="0" fillId="0" borderId="8" xfId="16" applyNumberFormat="1" applyFont="1" applyFill="1" applyBorder="1" applyAlignment="1" applyProtection="1">
      <alignment/>
      <protection locked="0"/>
    </xf>
    <xf numFmtId="183" fontId="0" fillId="0" borderId="44" xfId="16" applyNumberFormat="1" applyFont="1" applyFill="1" applyBorder="1" applyAlignment="1" applyProtection="1">
      <alignment/>
      <protection locked="0"/>
    </xf>
    <xf numFmtId="183" fontId="0" fillId="0" borderId="5" xfId="16" applyNumberFormat="1" applyFill="1" applyBorder="1" applyAlignment="1">
      <alignment/>
    </xf>
    <xf numFmtId="183" fontId="0" fillId="0" borderId="91" xfId="16" applyNumberFormat="1" applyFill="1" applyBorder="1" applyAlignment="1">
      <alignment/>
    </xf>
    <xf numFmtId="183" fontId="0" fillId="0" borderId="8" xfId="16" applyNumberFormat="1" applyFill="1" applyBorder="1" applyAlignment="1">
      <alignment/>
    </xf>
    <xf numFmtId="183" fontId="0" fillId="0" borderId="44" xfId="16" applyNumberFormat="1" applyFill="1" applyBorder="1" applyAlignment="1">
      <alignment/>
    </xf>
    <xf numFmtId="180" fontId="0" fillId="0" borderId="59" xfId="16" applyNumberFormat="1" applyFont="1" applyFill="1" applyBorder="1" applyAlignment="1" applyProtection="1">
      <alignment/>
      <protection locked="0"/>
    </xf>
    <xf numFmtId="180" fontId="0" fillId="0" borderId="63" xfId="16" applyNumberFormat="1" applyFont="1" applyFill="1" applyBorder="1" applyAlignment="1" applyProtection="1">
      <alignment/>
      <protection locked="0"/>
    </xf>
    <xf numFmtId="180" fontId="0" fillId="0" borderId="41" xfId="16" applyNumberFormat="1" applyFont="1" applyFill="1" applyBorder="1" applyAlignment="1" applyProtection="1">
      <alignment/>
      <protection locked="0"/>
    </xf>
    <xf numFmtId="180" fontId="0" fillId="0" borderId="43" xfId="16" applyNumberFormat="1" applyFont="1" applyFill="1" applyBorder="1" applyAlignment="1" applyProtection="1">
      <alignment/>
      <protection locked="0"/>
    </xf>
    <xf numFmtId="183" fontId="0" fillId="0" borderId="60" xfId="16" applyNumberFormat="1" applyFont="1" applyFill="1" applyBorder="1" applyAlignment="1" applyProtection="1">
      <alignment/>
      <protection locked="0"/>
    </xf>
    <xf numFmtId="183" fontId="0" fillId="0" borderId="92" xfId="16" applyNumberFormat="1" applyFont="1" applyFill="1" applyBorder="1" applyAlignment="1" applyProtection="1">
      <alignment/>
      <protection locked="0"/>
    </xf>
    <xf numFmtId="183" fontId="0" fillId="0" borderId="10" xfId="16" applyNumberFormat="1" applyFont="1" applyFill="1" applyBorder="1" applyAlignment="1" applyProtection="1">
      <alignment/>
      <protection locked="0"/>
    </xf>
    <xf numFmtId="183" fontId="0" fillId="0" borderId="45" xfId="16" applyNumberFormat="1" applyFont="1" applyFill="1" applyBorder="1" applyAlignment="1" applyProtection="1">
      <alignment/>
      <protection locked="0"/>
    </xf>
    <xf numFmtId="183" fontId="0" fillId="0" borderId="37" xfId="16" applyNumberFormat="1" applyFont="1" applyFill="1" applyBorder="1" applyAlignment="1" applyProtection="1">
      <alignment/>
      <protection locked="0"/>
    </xf>
    <xf numFmtId="183" fontId="0" fillId="0" borderId="60" xfId="16" applyNumberFormat="1" applyFill="1" applyBorder="1" applyAlignment="1">
      <alignment/>
    </xf>
    <xf numFmtId="183" fontId="0" fillId="0" borderId="92" xfId="16" applyNumberFormat="1" applyFill="1" applyBorder="1" applyAlignment="1">
      <alignment/>
    </xf>
    <xf numFmtId="183" fontId="0" fillId="0" borderId="10" xfId="16" applyNumberFormat="1" applyFill="1" applyBorder="1" applyAlignment="1">
      <alignment/>
    </xf>
    <xf numFmtId="183" fontId="0" fillId="0" borderId="45" xfId="16" applyNumberFormat="1" applyFill="1" applyBorder="1" applyAlignment="1">
      <alignment/>
    </xf>
    <xf numFmtId="183" fontId="0" fillId="0" borderId="82" xfId="16" applyNumberFormat="1" applyFill="1" applyBorder="1" applyAlignment="1">
      <alignment/>
    </xf>
    <xf numFmtId="183" fontId="0" fillId="0" borderId="56" xfId="16" applyNumberFormat="1" applyFill="1" applyBorder="1" applyAlignment="1">
      <alignment/>
    </xf>
    <xf numFmtId="180" fontId="0" fillId="0" borderId="6" xfId="16" applyNumberFormat="1" applyFont="1" applyFill="1" applyBorder="1" applyAlignment="1" applyProtection="1">
      <alignment/>
      <protection locked="0"/>
    </xf>
    <xf numFmtId="180" fontId="0" fillId="0" borderId="93" xfId="16" applyNumberFormat="1" applyFont="1" applyFill="1" applyBorder="1" applyAlignment="1" applyProtection="1">
      <alignment/>
      <protection locked="0"/>
    </xf>
    <xf numFmtId="180" fontId="0" fillId="0" borderId="12" xfId="16" applyNumberFormat="1" applyFont="1" applyFill="1" applyBorder="1" applyAlignment="1" applyProtection="1">
      <alignment/>
      <protection locked="0"/>
    </xf>
    <xf numFmtId="180" fontId="0" fillId="0" borderId="19" xfId="16" applyNumberFormat="1" applyFont="1" applyFill="1" applyBorder="1" applyAlignment="1" applyProtection="1">
      <alignment/>
      <protection locked="0"/>
    </xf>
    <xf numFmtId="180" fontId="0" fillId="0" borderId="62" xfId="16" applyNumberFormat="1" applyFont="1" applyFill="1" applyBorder="1" applyAlignment="1" applyProtection="1">
      <alignment/>
      <protection locked="0"/>
    </xf>
    <xf numFmtId="180" fontId="0" fillId="0" borderId="64" xfId="16" applyNumberFormat="1" applyFont="1" applyFill="1" applyBorder="1" applyAlignment="1" applyProtection="1">
      <alignment/>
      <protection locked="0"/>
    </xf>
    <xf numFmtId="180" fontId="0" fillId="0" borderId="65" xfId="16" applyNumberFormat="1" applyFont="1" applyFill="1" applyBorder="1" applyAlignment="1" applyProtection="1">
      <alignment/>
      <protection locked="0"/>
    </xf>
    <xf numFmtId="180" fontId="0" fillId="0" borderId="61" xfId="16" applyNumberFormat="1" applyFont="1" applyFill="1" applyBorder="1" applyAlignment="1" applyProtection="1">
      <alignment/>
      <protection locked="0"/>
    </xf>
    <xf numFmtId="183" fontId="0" fillId="0" borderId="35" xfId="16" applyNumberFormat="1" applyFont="1" applyFill="1" applyBorder="1" applyAlignment="1" applyProtection="1">
      <alignment/>
      <protection locked="0"/>
    </xf>
    <xf numFmtId="183" fontId="0" fillId="0" borderId="68" xfId="16" applyNumberFormat="1" applyFill="1" applyBorder="1" applyAlignment="1">
      <alignment/>
    </xf>
    <xf numFmtId="183" fontId="0" fillId="0" borderId="55" xfId="16" applyNumberFormat="1" applyFill="1" applyBorder="1" applyAlignment="1">
      <alignment/>
    </xf>
    <xf numFmtId="180" fontId="0" fillId="0" borderId="39" xfId="16" applyNumberFormat="1" applyFont="1" applyFill="1" applyBorder="1" applyAlignment="1" applyProtection="1">
      <alignment/>
      <protection locked="0"/>
    </xf>
    <xf numFmtId="180" fontId="0" fillId="0" borderId="34" xfId="16" applyNumberFormat="1" applyFont="1" applyFill="1" applyBorder="1" applyAlignment="1" applyProtection="1">
      <alignment/>
      <protection locked="0"/>
    </xf>
    <xf numFmtId="180" fontId="0" fillId="0" borderId="54" xfId="16" applyNumberFormat="1" applyFont="1" applyFill="1" applyBorder="1" applyAlignment="1" applyProtection="1">
      <alignment/>
      <protection locked="0"/>
    </xf>
    <xf numFmtId="183" fontId="0" fillId="0" borderId="6" xfId="16" applyNumberFormat="1" applyFont="1" applyFill="1" applyBorder="1" applyAlignment="1" applyProtection="1">
      <alignment/>
      <protection locked="0"/>
    </xf>
    <xf numFmtId="183" fontId="0" fillId="0" borderId="93" xfId="16" applyNumberFormat="1" applyFont="1" applyFill="1" applyBorder="1" applyAlignment="1" applyProtection="1">
      <alignment/>
      <protection locked="0"/>
    </xf>
    <xf numFmtId="183" fontId="0" fillId="0" borderId="12" xfId="16" applyNumberFormat="1" applyFont="1" applyFill="1" applyBorder="1" applyAlignment="1" applyProtection="1">
      <alignment/>
      <protection locked="0"/>
    </xf>
    <xf numFmtId="183" fontId="0" fillId="0" borderId="19" xfId="16" applyNumberFormat="1" applyFont="1" applyFill="1" applyBorder="1" applyAlignment="1" applyProtection="1">
      <alignment/>
      <protection locked="0"/>
    </xf>
    <xf numFmtId="183" fontId="0" fillId="0" borderId="39" xfId="16" applyNumberFormat="1" applyFont="1" applyFill="1" applyBorder="1" applyAlignment="1" applyProtection="1">
      <alignment/>
      <protection locked="0"/>
    </xf>
    <xf numFmtId="183" fontId="0" fillId="0" borderId="34" xfId="16" applyNumberFormat="1" applyFont="1" applyFill="1" applyBorder="1" applyAlignment="1" applyProtection="1">
      <alignment/>
      <protection locked="0"/>
    </xf>
    <xf numFmtId="183" fontId="0" fillId="0" borderId="54" xfId="16" applyNumberFormat="1" applyFont="1" applyFill="1" applyBorder="1" applyAlignment="1" applyProtection="1">
      <alignment/>
      <protection locked="0"/>
    </xf>
    <xf numFmtId="183" fontId="0" fillId="0" borderId="94" xfId="16" applyNumberFormat="1" applyFont="1" applyFill="1" applyBorder="1" applyAlignment="1" applyProtection="1">
      <alignment/>
      <protection locked="0"/>
    </xf>
    <xf numFmtId="183" fontId="0" fillId="0" borderId="95" xfId="16" applyNumberFormat="1" applyFont="1" applyFill="1" applyBorder="1" applyAlignment="1" applyProtection="1">
      <alignment/>
      <protection locked="0"/>
    </xf>
    <xf numFmtId="183" fontId="0" fillId="0" borderId="42" xfId="16" applyNumberFormat="1" applyFont="1" applyFill="1" applyBorder="1" applyAlignment="1" applyProtection="1">
      <alignment/>
      <protection locked="0"/>
    </xf>
    <xf numFmtId="183" fontId="0" fillId="0" borderId="46" xfId="16" applyNumberFormat="1" applyFont="1" applyFill="1" applyBorder="1" applyAlignment="1" applyProtection="1">
      <alignment/>
      <protection locked="0"/>
    </xf>
    <xf numFmtId="183" fontId="0" fillId="0" borderId="38" xfId="16" applyNumberFormat="1" applyFont="1" applyFill="1" applyBorder="1" applyAlignment="1" applyProtection="1">
      <alignment/>
      <protection locked="0"/>
    </xf>
    <xf numFmtId="183" fontId="0" fillId="0" borderId="94" xfId="16" applyNumberFormat="1" applyFill="1" applyBorder="1" applyAlignment="1">
      <alignment/>
    </xf>
    <xf numFmtId="183" fontId="0" fillId="0" borderId="95" xfId="16" applyNumberFormat="1" applyFill="1" applyBorder="1" applyAlignment="1">
      <alignment/>
    </xf>
    <xf numFmtId="183" fontId="0" fillId="0" borderId="42" xfId="16" applyNumberFormat="1" applyFill="1" applyBorder="1" applyAlignment="1">
      <alignment/>
    </xf>
    <xf numFmtId="183" fontId="0" fillId="0" borderId="46" xfId="16" applyNumberFormat="1" applyFill="1" applyBorder="1" applyAlignment="1">
      <alignment/>
    </xf>
    <xf numFmtId="183" fontId="0" fillId="0" borderId="96" xfId="16" applyNumberFormat="1" applyFill="1" applyBorder="1" applyAlignment="1">
      <alignment/>
    </xf>
    <xf numFmtId="183" fontId="0" fillId="0" borderId="57" xfId="16" applyNumberFormat="1" applyFill="1" applyBorder="1" applyAlignment="1">
      <alignment/>
    </xf>
    <xf numFmtId="180" fontId="0" fillId="0" borderId="60" xfId="16" applyNumberFormat="1" applyFont="1" applyFill="1" applyBorder="1" applyAlignment="1" applyProtection="1">
      <alignment/>
      <protection locked="0"/>
    </xf>
    <xf numFmtId="180" fontId="0" fillId="0" borderId="92" xfId="16" applyNumberFormat="1" applyFont="1" applyFill="1" applyBorder="1" applyAlignment="1" applyProtection="1">
      <alignment/>
      <protection locked="0"/>
    </xf>
    <xf numFmtId="180" fontId="0" fillId="0" borderId="10" xfId="16" applyNumberFormat="1" applyFont="1" applyFill="1" applyBorder="1" applyAlignment="1" applyProtection="1">
      <alignment/>
      <protection locked="0"/>
    </xf>
    <xf numFmtId="180" fontId="0" fillId="0" borderId="45" xfId="16" applyNumberFormat="1" applyFont="1" applyFill="1" applyBorder="1" applyAlignment="1" applyProtection="1">
      <alignment/>
      <protection locked="0"/>
    </xf>
    <xf numFmtId="180" fontId="0" fillId="0" borderId="37" xfId="16" applyNumberFormat="1" applyFont="1" applyFill="1" applyBorder="1" applyAlignment="1" applyProtection="1">
      <alignment/>
      <protection locked="0"/>
    </xf>
    <xf numFmtId="180" fontId="0" fillId="0" borderId="82" xfId="16" applyNumberFormat="1" applyFont="1" applyFill="1" applyBorder="1" applyAlignment="1" applyProtection="1">
      <alignment/>
      <protection locked="0"/>
    </xf>
    <xf numFmtId="180" fontId="0" fillId="0" borderId="56" xfId="16" applyNumberFormat="1" applyFont="1" applyFill="1" applyBorder="1" applyAlignment="1" applyProtection="1">
      <alignment/>
      <protection locked="0"/>
    </xf>
    <xf numFmtId="182" fontId="0" fillId="0" borderId="5" xfId="16" applyNumberFormat="1" applyFont="1" applyFill="1" applyBorder="1" applyAlignment="1" applyProtection="1">
      <alignment/>
      <protection locked="0"/>
    </xf>
    <xf numFmtId="182" fontId="0" fillId="0" borderId="91" xfId="16" applyNumberFormat="1" applyFont="1" applyFill="1" applyBorder="1" applyAlignment="1" applyProtection="1">
      <alignment/>
      <protection locked="0"/>
    </xf>
    <xf numFmtId="182" fontId="0" fillId="0" borderId="8" xfId="16" applyNumberFormat="1" applyFont="1" applyFill="1" applyBorder="1" applyAlignment="1" applyProtection="1">
      <alignment/>
      <protection locked="0"/>
    </xf>
    <xf numFmtId="182" fontId="0" fillId="0" borderId="44" xfId="16" applyNumberFormat="1" applyFont="1" applyFill="1" applyBorder="1" applyAlignment="1" applyProtection="1">
      <alignment/>
      <protection locked="0"/>
    </xf>
    <xf numFmtId="182" fontId="0" fillId="0" borderId="35" xfId="16" applyNumberFormat="1" applyFont="1" applyFill="1" applyBorder="1" applyAlignment="1" applyProtection="1">
      <alignment/>
      <protection locked="0"/>
    </xf>
    <xf numFmtId="182" fontId="0" fillId="0" borderId="5" xfId="0" applyNumberFormat="1" applyFill="1" applyBorder="1" applyAlignment="1">
      <alignment vertical="center"/>
    </xf>
    <xf numFmtId="182" fontId="0" fillId="0" borderId="91" xfId="0" applyNumberFormat="1" applyFill="1" applyBorder="1" applyAlignment="1">
      <alignment vertical="center"/>
    </xf>
    <xf numFmtId="182" fontId="0" fillId="0" borderId="8" xfId="0" applyNumberFormat="1" applyFill="1" applyBorder="1" applyAlignment="1">
      <alignment vertical="center"/>
    </xf>
    <xf numFmtId="182" fontId="0" fillId="0" borderId="44" xfId="0" applyNumberFormat="1" applyFill="1" applyBorder="1" applyAlignment="1">
      <alignment vertical="center"/>
    </xf>
    <xf numFmtId="182" fontId="0" fillId="0" borderId="68" xfId="0" applyNumberFormat="1" applyFill="1" applyBorder="1" applyAlignment="1">
      <alignment vertical="center"/>
    </xf>
    <xf numFmtId="182" fontId="0" fillId="0" borderId="5" xfId="16" applyNumberFormat="1" applyFill="1" applyBorder="1" applyAlignment="1">
      <alignment/>
    </xf>
    <xf numFmtId="182" fontId="0" fillId="0" borderId="91" xfId="16" applyNumberFormat="1" applyFill="1" applyBorder="1" applyAlignment="1">
      <alignment/>
    </xf>
    <xf numFmtId="182" fontId="0" fillId="0" borderId="8" xfId="16" applyNumberFormat="1" applyFill="1" applyBorder="1" applyAlignment="1">
      <alignment/>
    </xf>
    <xf numFmtId="182" fontId="0" fillId="0" borderId="44" xfId="16" applyNumberFormat="1" applyFill="1" applyBorder="1" applyAlignment="1">
      <alignment/>
    </xf>
    <xf numFmtId="182" fontId="0" fillId="0" borderId="68" xfId="16" applyNumberFormat="1" applyFill="1" applyBorder="1" applyAlignment="1">
      <alignment/>
    </xf>
    <xf numFmtId="182" fontId="0" fillId="0" borderId="55" xfId="16" applyNumberFormat="1" applyFill="1" applyBorder="1" applyAlignment="1">
      <alignment/>
    </xf>
    <xf numFmtId="180" fontId="0" fillId="0" borderId="5" xfId="16" applyNumberFormat="1" applyFont="1" applyFill="1" applyBorder="1" applyAlignment="1" applyProtection="1">
      <alignment/>
      <protection locked="0"/>
    </xf>
    <xf numFmtId="180" fontId="0" fillId="0" borderId="94" xfId="16" applyNumberFormat="1" applyFont="1" applyFill="1" applyBorder="1" applyAlignment="1" applyProtection="1">
      <alignment/>
      <protection locked="0"/>
    </xf>
    <xf numFmtId="180" fontId="0" fillId="0" borderId="91" xfId="16" applyNumberFormat="1" applyFont="1" applyFill="1" applyBorder="1" applyAlignment="1" applyProtection="1">
      <alignment/>
      <protection locked="0"/>
    </xf>
    <xf numFmtId="180" fontId="0" fillId="0" borderId="95" xfId="16" applyNumberFormat="1" applyFont="1" applyFill="1" applyBorder="1" applyAlignment="1" applyProtection="1">
      <alignment/>
      <protection locked="0"/>
    </xf>
    <xf numFmtId="180" fontId="0" fillId="0" borderId="8" xfId="16" applyNumberFormat="1" applyFont="1" applyFill="1" applyBorder="1" applyAlignment="1" applyProtection="1">
      <alignment/>
      <protection locked="0"/>
    </xf>
    <xf numFmtId="180" fontId="0" fillId="0" borderId="42" xfId="16" applyNumberFormat="1" applyFont="1" applyFill="1" applyBorder="1" applyAlignment="1" applyProtection="1">
      <alignment/>
      <protection locked="0"/>
    </xf>
    <xf numFmtId="180" fontId="0" fillId="0" borderId="44" xfId="16" applyNumberFormat="1" applyFont="1" applyFill="1" applyBorder="1" applyAlignment="1" applyProtection="1">
      <alignment/>
      <protection locked="0"/>
    </xf>
    <xf numFmtId="180" fontId="0" fillId="0" borderId="46" xfId="16" applyNumberFormat="1" applyFont="1" applyFill="1" applyBorder="1" applyAlignment="1" applyProtection="1">
      <alignment/>
      <protection locked="0"/>
    </xf>
    <xf numFmtId="180" fontId="0" fillId="0" borderId="35" xfId="16" applyNumberFormat="1" applyFont="1" applyFill="1" applyBorder="1" applyAlignment="1" applyProtection="1">
      <alignment/>
      <protection locked="0"/>
    </xf>
    <xf numFmtId="180" fontId="0" fillId="0" borderId="38" xfId="16" applyNumberFormat="1" applyFont="1" applyFill="1" applyBorder="1" applyAlignment="1" applyProtection="1">
      <alignment/>
      <protection locked="0"/>
    </xf>
    <xf numFmtId="180" fontId="0" fillId="0" borderId="96" xfId="16" applyNumberFormat="1" applyFont="1" applyFill="1" applyBorder="1" applyAlignment="1" applyProtection="1">
      <alignment/>
      <protection locked="0"/>
    </xf>
    <xf numFmtId="180" fontId="0" fillId="0" borderId="55" xfId="16" applyNumberFormat="1" applyFont="1" applyFill="1" applyBorder="1" applyAlignment="1" applyProtection="1">
      <alignment/>
      <protection locked="0"/>
    </xf>
    <xf numFmtId="180" fontId="0" fillId="0" borderId="57" xfId="16" applyNumberFormat="1" applyFont="1" applyFill="1" applyBorder="1" applyAlignment="1" applyProtection="1">
      <alignment/>
      <protection locked="0"/>
    </xf>
    <xf numFmtId="183" fontId="0" fillId="0" borderId="6" xfId="16" applyNumberFormat="1" applyFill="1" applyBorder="1" applyAlignment="1">
      <alignment/>
    </xf>
    <xf numFmtId="183" fontId="0" fillId="0" borderId="93" xfId="16" applyNumberFormat="1" applyFill="1" applyBorder="1" applyAlignment="1">
      <alignment/>
    </xf>
    <xf numFmtId="183" fontId="0" fillId="0" borderId="12" xfId="16" applyNumberFormat="1" applyFill="1" applyBorder="1" applyAlignment="1">
      <alignment/>
    </xf>
    <xf numFmtId="183" fontId="0" fillId="0" borderId="19" xfId="16" applyNumberFormat="1" applyFill="1" applyBorder="1" applyAlignment="1">
      <alignment/>
    </xf>
    <xf numFmtId="180" fontId="0" fillId="0" borderId="66" xfId="16" applyNumberFormat="1" applyFill="1" applyBorder="1" applyAlignment="1">
      <alignment/>
    </xf>
    <xf numFmtId="180" fontId="0" fillId="0" borderId="97" xfId="16" applyNumberFormat="1" applyFill="1" applyBorder="1" applyAlignment="1">
      <alignment/>
    </xf>
    <xf numFmtId="180" fontId="0" fillId="0" borderId="13" xfId="16" applyNumberFormat="1" applyFill="1" applyBorder="1" applyAlignment="1">
      <alignment/>
    </xf>
    <xf numFmtId="180" fontId="0" fillId="0" borderId="47" xfId="16" applyNumberFormat="1" applyFill="1" applyBorder="1" applyAlignment="1">
      <alignment/>
    </xf>
    <xf numFmtId="0" fontId="0" fillId="0" borderId="9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38" fontId="0" fillId="0" borderId="100" xfId="16" applyFont="1" applyFill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38" fontId="0" fillId="0" borderId="1" xfId="16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8" fontId="0" fillId="0" borderId="5" xfId="16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38" fontId="4" fillId="0" borderId="18" xfId="16" applyFont="1" applyFill="1" applyBorder="1" applyAlignment="1">
      <alignment horizontal="center" vertical="center" wrapText="1"/>
    </xf>
    <xf numFmtId="38" fontId="4" fillId="0" borderId="7" xfId="16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8" fontId="4" fillId="0" borderId="5" xfId="16" applyFont="1" applyFill="1" applyBorder="1" applyAlignment="1">
      <alignment horizontal="center" vertical="center" wrapText="1"/>
    </xf>
    <xf numFmtId="38" fontId="4" fillId="0" borderId="62" xfId="16" applyFont="1" applyFill="1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38" fontId="4" fillId="0" borderId="104" xfId="16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5" xfId="0" applyBorder="1" applyAlignment="1">
      <alignment vertical="center" wrapText="1"/>
    </xf>
    <xf numFmtId="38" fontId="4" fillId="0" borderId="16" xfId="16" applyFont="1" applyFill="1" applyBorder="1" applyAlignment="1">
      <alignment horizontal="center" vertical="center" wrapText="1"/>
    </xf>
    <xf numFmtId="38" fontId="4" fillId="0" borderId="4" xfId="16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8" fontId="4" fillId="0" borderId="106" xfId="16" applyFont="1" applyFill="1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38" fontId="4" fillId="0" borderId="108" xfId="16" applyFont="1" applyFill="1" applyBorder="1" applyAlignment="1">
      <alignment vertical="justify" wrapText="1"/>
    </xf>
    <xf numFmtId="0" fontId="0" fillId="0" borderId="109" xfId="0" applyBorder="1" applyAlignment="1">
      <alignment vertical="justify"/>
    </xf>
    <xf numFmtId="0" fontId="0" fillId="0" borderId="110" xfId="0" applyBorder="1" applyAlignment="1">
      <alignment vertical="justify"/>
    </xf>
    <xf numFmtId="38" fontId="4" fillId="0" borderId="111" xfId="16" applyFont="1" applyFill="1" applyBorder="1" applyAlignment="1">
      <alignment vertical="justify" wrapText="1"/>
    </xf>
    <xf numFmtId="0" fontId="0" fillId="0" borderId="112" xfId="0" applyBorder="1" applyAlignment="1">
      <alignment vertical="justify"/>
    </xf>
    <xf numFmtId="0" fontId="0" fillId="0" borderId="113" xfId="0" applyBorder="1" applyAlignment="1">
      <alignment vertical="justify"/>
    </xf>
    <xf numFmtId="0" fontId="0" fillId="0" borderId="114" xfId="0" applyBorder="1" applyAlignment="1">
      <alignment vertical="justify"/>
    </xf>
    <xf numFmtId="0" fontId="0" fillId="0" borderId="115" xfId="0" applyBorder="1" applyAlignment="1">
      <alignment vertical="justify"/>
    </xf>
    <xf numFmtId="0" fontId="0" fillId="0" borderId="116" xfId="0" applyBorder="1" applyAlignment="1">
      <alignment vertical="justify"/>
    </xf>
    <xf numFmtId="38" fontId="4" fillId="0" borderId="72" xfId="16" applyFont="1" applyFill="1" applyBorder="1" applyAlignment="1">
      <alignment horizontal="center" vertical="center" wrapText="1"/>
    </xf>
    <xf numFmtId="38" fontId="4" fillId="0" borderId="83" xfId="16" applyFont="1" applyFill="1" applyBorder="1" applyAlignment="1">
      <alignment horizontal="center" vertical="center" wrapText="1"/>
    </xf>
    <xf numFmtId="38" fontId="0" fillId="0" borderId="117" xfId="16" applyFont="1" applyFill="1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38" fontId="0" fillId="0" borderId="118" xfId="16" applyFill="1" applyBorder="1" applyAlignment="1">
      <alignment horizontal="center" vertical="center" wrapText="1"/>
    </xf>
    <xf numFmtId="38" fontId="0" fillId="0" borderId="117" xfId="16" applyFill="1" applyBorder="1" applyAlignment="1">
      <alignment horizontal="center" vertical="center" wrapText="1"/>
    </xf>
    <xf numFmtId="38" fontId="4" fillId="0" borderId="17" xfId="16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8" fontId="4" fillId="0" borderId="99" xfId="16" applyFont="1" applyFill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21" xfId="16" applyFont="1" applyFill="1" applyBorder="1" applyAlignment="1">
      <alignment horizontal="center" vertical="center" wrapText="1"/>
    </xf>
    <xf numFmtId="38" fontId="4" fillId="0" borderId="1" xfId="16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38" fontId="4" fillId="0" borderId="108" xfId="16" applyFont="1" applyFill="1" applyBorder="1" applyAlignment="1">
      <alignment horizontal="center" vertical="justify"/>
    </xf>
    <xf numFmtId="0" fontId="0" fillId="0" borderId="122" xfId="0" applyBorder="1" applyAlignment="1">
      <alignment horizontal="center" vertical="justify"/>
    </xf>
    <xf numFmtId="0" fontId="0" fillId="0" borderId="111" xfId="0" applyBorder="1" applyAlignment="1">
      <alignment horizontal="center" vertical="justify"/>
    </xf>
    <xf numFmtId="0" fontId="0" fillId="0" borderId="123" xfId="0" applyBorder="1" applyAlignment="1">
      <alignment horizontal="center" vertical="justify"/>
    </xf>
    <xf numFmtId="0" fontId="0" fillId="0" borderId="124" xfId="0" applyBorder="1" applyAlignment="1">
      <alignment horizontal="center" vertical="justify"/>
    </xf>
    <xf numFmtId="0" fontId="0" fillId="0" borderId="125" xfId="0" applyBorder="1" applyAlignment="1">
      <alignment horizontal="center" vertical="justify"/>
    </xf>
    <xf numFmtId="38" fontId="0" fillId="0" borderId="3" xfId="16" applyBorder="1" applyAlignment="1">
      <alignment horizontal="center" vertical="center" wrapText="1"/>
    </xf>
    <xf numFmtId="38" fontId="4" fillId="0" borderId="3" xfId="16" applyFont="1" applyFill="1" applyBorder="1" applyAlignment="1">
      <alignment horizontal="center" vertical="center" wrapText="1"/>
    </xf>
    <xf numFmtId="38" fontId="4" fillId="0" borderId="15" xfId="16" applyFont="1" applyFill="1" applyBorder="1" applyAlignment="1">
      <alignment horizontal="center" vertical="center" wrapText="1"/>
    </xf>
    <xf numFmtId="38" fontId="4" fillId="0" borderId="9" xfId="16" applyFont="1" applyFill="1" applyBorder="1" applyAlignment="1">
      <alignment horizontal="center" vertical="center" wrapText="1"/>
    </xf>
    <xf numFmtId="38" fontId="0" fillId="0" borderId="126" xfId="16" applyFont="1" applyFill="1" applyBorder="1" applyAlignment="1">
      <alignment horizontal="center" vertical="center" textRotation="255" wrapText="1"/>
    </xf>
    <xf numFmtId="0" fontId="0" fillId="0" borderId="118" xfId="0" applyFill="1" applyBorder="1" applyAlignment="1">
      <alignment horizontal="center" vertical="center" textRotation="255" wrapText="1"/>
    </xf>
    <xf numFmtId="0" fontId="0" fillId="0" borderId="127" xfId="0" applyFill="1" applyBorder="1" applyAlignment="1">
      <alignment horizontal="center" vertical="center" textRotation="255" wrapText="1"/>
    </xf>
    <xf numFmtId="0" fontId="0" fillId="0" borderId="119" xfId="0" applyFill="1" applyBorder="1" applyAlignment="1">
      <alignment horizontal="center" vertical="center" textRotation="255" wrapText="1"/>
    </xf>
    <xf numFmtId="0" fontId="0" fillId="0" borderId="2" xfId="0" applyBorder="1" applyAlignment="1">
      <alignment wrapText="1"/>
    </xf>
    <xf numFmtId="0" fontId="0" fillId="0" borderId="109" xfId="0" applyBorder="1" applyAlignment="1">
      <alignment/>
    </xf>
    <xf numFmtId="0" fontId="0" fillId="0" borderId="122" xfId="0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0" fillId="0" borderId="123" xfId="0" applyBorder="1" applyAlignment="1">
      <alignment/>
    </xf>
    <xf numFmtId="0" fontId="0" fillId="0" borderId="128" xfId="0" applyBorder="1" applyAlignment="1">
      <alignment horizontal="center" vertical="center" wrapText="1"/>
    </xf>
    <xf numFmtId="3" fontId="0" fillId="0" borderId="71" xfId="0" applyNumberFormat="1" applyBorder="1" applyAlignment="1">
      <alignment vertical="center"/>
    </xf>
    <xf numFmtId="3" fontId="0" fillId="0" borderId="103" xfId="0" applyNumberFormat="1" applyBorder="1" applyAlignment="1">
      <alignment vertical="center"/>
    </xf>
    <xf numFmtId="3" fontId="0" fillId="0" borderId="72" xfId="0" applyNumberFormat="1" applyBorder="1" applyAlignment="1">
      <alignment vertical="center"/>
    </xf>
    <xf numFmtId="3" fontId="0" fillId="0" borderId="129" xfId="0" applyNumberFormat="1" applyBorder="1" applyAlignment="1">
      <alignment vertical="center"/>
    </xf>
    <xf numFmtId="182" fontId="0" fillId="0" borderId="71" xfId="0" applyNumberFormat="1" applyBorder="1" applyAlignment="1">
      <alignment vertical="center"/>
    </xf>
    <xf numFmtId="182" fontId="0" fillId="0" borderId="103" xfId="0" applyNumberFormat="1" applyBorder="1" applyAlignment="1">
      <alignment vertical="center"/>
    </xf>
    <xf numFmtId="181" fontId="0" fillId="0" borderId="56" xfId="16" applyNumberFormat="1" applyFont="1" applyFill="1" applyBorder="1" applyAlignment="1" applyProtection="1">
      <alignment/>
      <protection locked="0"/>
    </xf>
    <xf numFmtId="181" fontId="0" fillId="0" borderId="58" xfId="16" applyNumberFormat="1" applyFont="1" applyFill="1" applyBorder="1" applyAlignment="1" applyProtection="1">
      <alignment/>
      <protection locked="0"/>
    </xf>
    <xf numFmtId="182" fontId="0" fillId="0" borderId="130" xfId="0" applyNumberFormat="1" applyBorder="1" applyAlignment="1">
      <alignment/>
    </xf>
    <xf numFmtId="3" fontId="0" fillId="0" borderId="131" xfId="0" applyNumberFormat="1" applyBorder="1" applyAlignment="1">
      <alignment vertical="center"/>
    </xf>
    <xf numFmtId="180" fontId="0" fillId="0" borderId="132" xfId="16" applyNumberFormat="1" applyFont="1" applyFill="1" applyBorder="1" applyAlignment="1" applyProtection="1">
      <alignment/>
      <protection locked="0"/>
    </xf>
    <xf numFmtId="182" fontId="0" fillId="0" borderId="131" xfId="0" applyNumberFormat="1" applyBorder="1" applyAlignment="1">
      <alignment vertical="center"/>
    </xf>
    <xf numFmtId="181" fontId="0" fillId="0" borderId="133" xfId="16" applyNumberFormat="1" applyFont="1" applyFill="1" applyBorder="1" applyAlignment="1" applyProtection="1">
      <alignment/>
      <protection locked="0"/>
    </xf>
    <xf numFmtId="181" fontId="0" fillId="0" borderId="134" xfId="16" applyNumberFormat="1" applyFont="1" applyFill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図1-1-2　保健所別受診率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85"/>
          <c:w val="0.866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'集計'!$F$2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'集計'!$E$3:$E$14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'集計'!$F$3:$F$14</c:f>
              <c:numCache>
                <c:ptCount val="12"/>
                <c:pt idx="0">
                  <c:v>26.172466815910273</c:v>
                </c:pt>
                <c:pt idx="1">
                  <c:v>21.75344827586207</c:v>
                </c:pt>
                <c:pt idx="2">
                  <c:v>11.88495575221239</c:v>
                </c:pt>
                <c:pt idx="3">
                  <c:v>44.801207851031705</c:v>
                </c:pt>
                <c:pt idx="4">
                  <c:v>34.28620630273807</c:v>
                </c:pt>
                <c:pt idx="5">
                  <c:v>27.336110874925602</c:v>
                </c:pt>
                <c:pt idx="6">
                  <c:v>35.747365059086555</c:v>
                </c:pt>
                <c:pt idx="7">
                  <c:v>38.08392715756136</c:v>
                </c:pt>
                <c:pt idx="8">
                  <c:v>44.87117160913952</c:v>
                </c:pt>
                <c:pt idx="9">
                  <c:v>35.46015180265655</c:v>
                </c:pt>
                <c:pt idx="10">
                  <c:v>43.05792163543441</c:v>
                </c:pt>
                <c:pt idx="11">
                  <c:v>56.53029110936271</c:v>
                </c:pt>
              </c:numCache>
            </c:numRef>
          </c:val>
        </c:ser>
        <c:ser>
          <c:idx val="1"/>
          <c:order val="1"/>
          <c:tx>
            <c:strRef>
              <c:f>'集計'!$G$2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'集計'!$E$3:$E$14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'集計'!$G$3:$G$14</c:f>
              <c:numCache>
                <c:ptCount val="12"/>
                <c:pt idx="0">
                  <c:v>30.036937177883956</c:v>
                </c:pt>
                <c:pt idx="1">
                  <c:v>23.793518518518518</c:v>
                </c:pt>
                <c:pt idx="2">
                  <c:v>18.36976320582878</c:v>
                </c:pt>
                <c:pt idx="3">
                  <c:v>45.20555494323818</c:v>
                </c:pt>
                <c:pt idx="4">
                  <c:v>37.555707020395324</c:v>
                </c:pt>
                <c:pt idx="5">
                  <c:v>30.993568971533975</c:v>
                </c:pt>
                <c:pt idx="6">
                  <c:v>37.94860904650669</c:v>
                </c:pt>
                <c:pt idx="7">
                  <c:v>39.209159898815074</c:v>
                </c:pt>
                <c:pt idx="8">
                  <c:v>45.61520506835612</c:v>
                </c:pt>
                <c:pt idx="9">
                  <c:v>40.54552156284556</c:v>
                </c:pt>
                <c:pt idx="10">
                  <c:v>55.58260577568838</c:v>
                </c:pt>
                <c:pt idx="11">
                  <c:v>59.97069597069597</c:v>
                </c:pt>
              </c:numCache>
            </c:numRef>
          </c:val>
        </c:ser>
        <c:gapWidth val="60"/>
        <c:axId val="53183798"/>
        <c:axId val="8892135"/>
      </c:barChart>
      <c:catAx>
        <c:axId val="53183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92135"/>
        <c:crosses val="autoZero"/>
        <c:auto val="1"/>
        <c:lblOffset val="100"/>
        <c:noMultiLvlLbl val="0"/>
      </c:catAx>
      <c:valAx>
        <c:axId val="88921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8379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図1-5-2　保健所別陽性反応的中率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1475"/>
          <c:w val="0.87075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'集計'!$F$62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'集計'!$E$63:$E$74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'集計'!$F$63:$F$74</c:f>
              <c:numCache>
                <c:ptCount val="12"/>
                <c:pt idx="0">
                  <c:v>3.5343618513323984</c:v>
                </c:pt>
                <c:pt idx="1">
                  <c:v>4.920634920634921</c:v>
                </c:pt>
                <c:pt idx="2">
                  <c:v>3.142329020332717</c:v>
                </c:pt>
                <c:pt idx="3">
                  <c:v>6</c:v>
                </c:pt>
                <c:pt idx="4">
                  <c:v>4.0625</c:v>
                </c:pt>
                <c:pt idx="5">
                  <c:v>4.615384615384615</c:v>
                </c:pt>
                <c:pt idx="6">
                  <c:v>3.5623409669211195</c:v>
                </c:pt>
                <c:pt idx="7">
                  <c:v>3.1496062992125986</c:v>
                </c:pt>
                <c:pt idx="8">
                  <c:v>3.6144578313253013</c:v>
                </c:pt>
                <c:pt idx="9">
                  <c:v>3.1746031746031744</c:v>
                </c:pt>
                <c:pt idx="10">
                  <c:v>2.540415704387991</c:v>
                </c:pt>
                <c:pt idx="11">
                  <c:v>0.29411764705882354</c:v>
                </c:pt>
              </c:numCache>
            </c:numRef>
          </c:val>
        </c:ser>
        <c:ser>
          <c:idx val="1"/>
          <c:order val="1"/>
          <c:tx>
            <c:strRef>
              <c:f>'集計'!$G$62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'集計'!$E$63:$E$74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'集計'!$G$63:$G$74</c:f>
              <c:numCache>
                <c:ptCount val="12"/>
                <c:pt idx="0">
                  <c:v>1.346441547339175</c:v>
                </c:pt>
                <c:pt idx="1">
                  <c:v>1.2533572068039391</c:v>
                </c:pt>
                <c:pt idx="2">
                  <c:v>1.7310252996005326</c:v>
                </c:pt>
                <c:pt idx="3">
                  <c:v>0.8695652173913043</c:v>
                </c:pt>
                <c:pt idx="4">
                  <c:v>1.1527377521613833</c:v>
                </c:pt>
                <c:pt idx="5">
                  <c:v>1.0101010101010102</c:v>
                </c:pt>
                <c:pt idx="6">
                  <c:v>1.4705882352941178</c:v>
                </c:pt>
                <c:pt idx="7">
                  <c:v>0.7490636704119851</c:v>
                </c:pt>
                <c:pt idx="8">
                  <c:v>2.4390243902439024</c:v>
                </c:pt>
                <c:pt idx="9">
                  <c:v>1.935483870967742</c:v>
                </c:pt>
                <c:pt idx="10">
                  <c:v>1.1538461538461537</c:v>
                </c:pt>
                <c:pt idx="11">
                  <c:v>1.7191977077363896</c:v>
                </c:pt>
              </c:numCache>
            </c:numRef>
          </c:val>
        </c:ser>
        <c:gapWidth val="60"/>
        <c:axId val="43498992"/>
        <c:axId val="55946609"/>
      </c:barChart>
      <c:catAx>
        <c:axId val="43498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46609"/>
        <c:crosses val="autoZero"/>
        <c:auto val="1"/>
        <c:lblOffset val="100"/>
        <c:noMultiLvlLbl val="0"/>
      </c:catAx>
      <c:valAx>
        <c:axId val="559466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9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9899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5"/>
          <c:y val="0.3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ＭＳ Ｐゴシック"/>
                <a:ea typeface="ＭＳ Ｐゴシック"/>
                <a:cs typeface="ＭＳ Ｐゴシック"/>
              </a:rPr>
              <a:t>図1-6-1　年代別初回受診者の割合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145"/>
          <c:w val="0.859"/>
          <c:h val="0.8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'集計'!$B$77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'集計'!$A$78:$A$83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'集計'!$B$78:$B$83</c:f>
              <c:numCache>
                <c:ptCount val="6"/>
                <c:pt idx="0">
                  <c:v>31.34796238244514</c:v>
                </c:pt>
                <c:pt idx="1">
                  <c:v>18.83089770354906</c:v>
                </c:pt>
                <c:pt idx="2">
                  <c:v>15.829887773183698</c:v>
                </c:pt>
                <c:pt idx="3">
                  <c:v>9.958039095281956</c:v>
                </c:pt>
                <c:pt idx="4">
                  <c:v>8.688854143399597</c:v>
                </c:pt>
                <c:pt idx="5">
                  <c:v>13.718965405475485</c:v>
                </c:pt>
              </c:numCache>
            </c:numRef>
          </c:val>
        </c:ser>
        <c:ser>
          <c:idx val="1"/>
          <c:order val="1"/>
          <c:tx>
            <c:strRef>
              <c:f>'集計'!$C$77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'集計'!$A$78:$A$83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'集計'!$C$78:$C$83</c:f>
              <c:numCache>
                <c:ptCount val="6"/>
                <c:pt idx="0">
                  <c:v>28.437594439407675</c:v>
                </c:pt>
                <c:pt idx="1">
                  <c:v>12.267657992565056</c:v>
                </c:pt>
                <c:pt idx="2">
                  <c:v>9.352051835853132</c:v>
                </c:pt>
                <c:pt idx="3">
                  <c:v>7.710905161361222</c:v>
                </c:pt>
                <c:pt idx="4">
                  <c:v>10.051333002152674</c:v>
                </c:pt>
                <c:pt idx="5">
                  <c:v>10.922245362289182</c:v>
                </c:pt>
              </c:numCache>
            </c:numRef>
          </c:val>
        </c:ser>
        <c:gapWidth val="60"/>
        <c:axId val="33757434"/>
        <c:axId val="35381451"/>
      </c:barChart>
      <c:catAx>
        <c:axId val="33757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81451"/>
        <c:crosses val="autoZero"/>
        <c:auto val="1"/>
        <c:lblOffset val="100"/>
        <c:noMultiLvlLbl val="0"/>
      </c:catAx>
      <c:valAx>
        <c:axId val="353814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5743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525"/>
          <c:y val="0.3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図1-6-2　保健所別初回受診者の割合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15"/>
          <c:w val="0.866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'集計'!$F$77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'集計'!$E$78:$E$89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'集計'!$F$78:$F$89</c:f>
              <c:numCache>
                <c:ptCount val="12"/>
                <c:pt idx="0">
                  <c:v>13.718965405475485</c:v>
                </c:pt>
                <c:pt idx="1">
                  <c:v>10.557184750733137</c:v>
                </c:pt>
                <c:pt idx="2">
                  <c:v>30.30528667163068</c:v>
                </c:pt>
                <c:pt idx="3">
                  <c:v>12.78364412491575</c:v>
                </c:pt>
                <c:pt idx="4">
                  <c:v>7.508789552988448</c:v>
                </c:pt>
                <c:pt idx="5">
                  <c:v>10.762052877138414</c:v>
                </c:pt>
                <c:pt idx="6">
                  <c:v>12.106321197230288</c:v>
                </c:pt>
                <c:pt idx="7">
                  <c:v>11.07068607068607</c:v>
                </c:pt>
                <c:pt idx="8">
                  <c:v>11.484290357529794</c:v>
                </c:pt>
                <c:pt idx="9">
                  <c:v>12.642140468227424</c:v>
                </c:pt>
                <c:pt idx="10">
                  <c:v>15.764647467725919</c:v>
                </c:pt>
                <c:pt idx="11">
                  <c:v>13.370473537604457</c:v>
                </c:pt>
              </c:numCache>
            </c:numRef>
          </c:val>
        </c:ser>
        <c:ser>
          <c:idx val="1"/>
          <c:order val="1"/>
          <c:tx>
            <c:strRef>
              <c:f>'集計'!$G$77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'集計'!$E$78:$E$89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'集計'!$G$78:$G$89</c:f>
              <c:numCache>
                <c:ptCount val="12"/>
                <c:pt idx="0">
                  <c:v>10.922245362289182</c:v>
                </c:pt>
                <c:pt idx="1">
                  <c:v>7.471689302253181</c:v>
                </c:pt>
                <c:pt idx="2">
                  <c:v>25.156172533465543</c:v>
                </c:pt>
                <c:pt idx="3">
                  <c:v>11.763988784591003</c:v>
                </c:pt>
                <c:pt idx="4">
                  <c:v>7.343291916794639</c:v>
                </c:pt>
                <c:pt idx="5">
                  <c:v>8.92713527424803</c:v>
                </c:pt>
                <c:pt idx="6">
                  <c:v>9.373251259093452</c:v>
                </c:pt>
                <c:pt idx="7">
                  <c:v>8.726655348047538</c:v>
                </c:pt>
                <c:pt idx="8">
                  <c:v>6.834795321637427</c:v>
                </c:pt>
                <c:pt idx="9">
                  <c:v>10.318181818181818</c:v>
                </c:pt>
                <c:pt idx="10">
                  <c:v>0.1452446065025828</c:v>
                </c:pt>
                <c:pt idx="11">
                  <c:v>6.669924260933301</c:v>
                </c:pt>
              </c:numCache>
            </c:numRef>
          </c:val>
        </c:ser>
        <c:gapWidth val="60"/>
        <c:axId val="49997604"/>
        <c:axId val="47325253"/>
      </c:barChart>
      <c:catAx>
        <c:axId val="49997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25253"/>
        <c:crosses val="autoZero"/>
        <c:auto val="1"/>
        <c:lblOffset val="100"/>
        <c:noMultiLvlLbl val="0"/>
      </c:catAx>
      <c:valAx>
        <c:axId val="473252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9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976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25"/>
          <c:y val="0.3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図1-7　個別・集団検診別要精密検査率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25"/>
          <c:w val="0.840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'集計'!$A$94</c:f>
              <c:strCache>
                <c:ptCount val="1"/>
                <c:pt idx="0">
                  <c:v>個別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'集計'!$B$93:$C$93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'集計'!$B$94:$C$94</c:f>
              <c:numCache>
                <c:ptCount val="2"/>
                <c:pt idx="0">
                  <c:v>10.742432895488292</c:v>
                </c:pt>
                <c:pt idx="1">
                  <c:v>8.463769867649725</c:v>
                </c:pt>
              </c:numCache>
            </c:numRef>
          </c:val>
        </c:ser>
        <c:ser>
          <c:idx val="1"/>
          <c:order val="1"/>
          <c:tx>
            <c:strRef>
              <c:f>'集計'!$A$95</c:f>
              <c:strCache>
                <c:ptCount val="1"/>
                <c:pt idx="0">
                  <c:v>集団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'集計'!$B$93:$C$93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'集計'!$B$95:$C$95</c:f>
              <c:numCache>
                <c:ptCount val="2"/>
                <c:pt idx="0">
                  <c:v>9.944732176996073</c:v>
                </c:pt>
                <c:pt idx="1">
                  <c:v>6.193096548274137</c:v>
                </c:pt>
              </c:numCache>
            </c:numRef>
          </c:val>
        </c:ser>
        <c:gapWidth val="60"/>
        <c:axId val="23274094"/>
        <c:axId val="8140255"/>
      </c:barChart>
      <c:catAx>
        <c:axId val="23274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40255"/>
        <c:crosses val="autoZero"/>
        <c:auto val="1"/>
        <c:lblOffset val="100"/>
        <c:noMultiLvlLbl val="0"/>
      </c:catAx>
      <c:valAx>
        <c:axId val="81402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2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740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3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ＭＳ Ｐゴシック"/>
                <a:ea typeface="ＭＳ Ｐゴシック"/>
                <a:cs typeface="ＭＳ Ｐゴシック"/>
              </a:rPr>
              <a:t>図1-8　個別・集団検診別精密検査受診率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8542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'集計'!$E$94</c:f>
              <c:strCache>
                <c:ptCount val="1"/>
                <c:pt idx="0">
                  <c:v>個別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'集計'!$F$93:$G$93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'集計'!$F$94:$G$94</c:f>
              <c:numCache>
                <c:ptCount val="2"/>
                <c:pt idx="0">
                  <c:v>66.24136097820309</c:v>
                </c:pt>
                <c:pt idx="1">
                  <c:v>71.08175651553017</c:v>
                </c:pt>
              </c:numCache>
            </c:numRef>
          </c:val>
        </c:ser>
        <c:ser>
          <c:idx val="1"/>
          <c:order val="1"/>
          <c:tx>
            <c:strRef>
              <c:f>'集計'!$E$95</c:f>
              <c:strCache>
                <c:ptCount val="1"/>
                <c:pt idx="0">
                  <c:v>集団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'集計'!$F$93:$G$93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'集計'!$F$95:$G$95</c:f>
              <c:numCache>
                <c:ptCount val="2"/>
                <c:pt idx="0">
                  <c:v>81.05557497378538</c:v>
                </c:pt>
                <c:pt idx="1">
                  <c:v>86.8497576736672</c:v>
                </c:pt>
              </c:numCache>
            </c:numRef>
          </c:val>
        </c:ser>
        <c:gapWidth val="60"/>
        <c:axId val="6153432"/>
        <c:axId val="55380889"/>
      </c:barChart>
      <c:catAx>
        <c:axId val="6153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80889"/>
        <c:crosses val="autoZero"/>
        <c:auto val="1"/>
        <c:lblOffset val="100"/>
        <c:noMultiLvlLbl val="0"/>
      </c:catAx>
      <c:valAx>
        <c:axId val="553808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2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343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3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図1-9　個別・集団検診別がん発見率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5"/>
          <c:w val="0.85175"/>
          <c:h val="0.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'集計'!$A$100</c:f>
              <c:strCache>
                <c:ptCount val="1"/>
                <c:pt idx="0">
                  <c:v>個別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'集計'!$B$99:$C$99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'集計'!$B$100:$C$100</c:f>
              <c:numCache>
                <c:ptCount val="2"/>
                <c:pt idx="0">
                  <c:v>2.741290691033695</c:v>
                </c:pt>
                <c:pt idx="1">
                  <c:v>0.8460748171874056</c:v>
                </c:pt>
              </c:numCache>
            </c:numRef>
          </c:val>
        </c:ser>
        <c:ser>
          <c:idx val="1"/>
          <c:order val="1"/>
          <c:tx>
            <c:strRef>
              <c:f>'集計'!$A$101</c:f>
              <c:strCache>
                <c:ptCount val="1"/>
                <c:pt idx="0">
                  <c:v>集団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'集計'!$B$99:$C$99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'集計'!$B$101:$C$101</c:f>
              <c:numCache>
                <c:ptCount val="2"/>
                <c:pt idx="0">
                  <c:v>2.7112516945323093</c:v>
                </c:pt>
                <c:pt idx="1">
                  <c:v>0.7003501750875438</c:v>
                </c:pt>
              </c:numCache>
            </c:numRef>
          </c:val>
        </c:ser>
        <c:gapWidth val="60"/>
        <c:axId val="28665954"/>
        <c:axId val="56666995"/>
      </c:barChart>
      <c:catAx>
        <c:axId val="28665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66995"/>
        <c:crosses val="autoZero"/>
        <c:auto val="1"/>
        <c:lblOffset val="100"/>
        <c:noMultiLvlLbl val="0"/>
      </c:catAx>
      <c:valAx>
        <c:axId val="566669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受診者千対</a:t>
                </a:r>
              </a:p>
            </c:rich>
          </c:tx>
          <c:layout>
            <c:manualLayout>
              <c:xMode val="factor"/>
              <c:yMode val="factor"/>
              <c:x val="0.012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65954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1"/>
          <c:y val="0.3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ＭＳ Ｐゴシック"/>
                <a:ea typeface="ＭＳ Ｐゴシック"/>
                <a:cs typeface="ＭＳ Ｐゴシック"/>
              </a:rPr>
              <a:t>図1-10　個別・集団検診別陽性反応適中率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75"/>
          <c:w val="0.855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'集計'!$E$100</c:f>
              <c:strCache>
                <c:ptCount val="1"/>
                <c:pt idx="0">
                  <c:v>個別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'集計'!$F$99:$G$99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'集計'!$F$100:$G$100</c:f>
              <c:numCache>
                <c:ptCount val="2"/>
                <c:pt idx="0">
                  <c:v>3.852327447833066</c:v>
                </c:pt>
                <c:pt idx="1">
                  <c:v>1.4063284781516825</c:v>
                </c:pt>
              </c:numCache>
            </c:numRef>
          </c:val>
        </c:ser>
        <c:ser>
          <c:idx val="1"/>
          <c:order val="1"/>
          <c:tx>
            <c:strRef>
              <c:f>'集計'!$E$101</c:f>
              <c:strCache>
                <c:ptCount val="1"/>
                <c:pt idx="0">
                  <c:v>集団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'集計'!$F$99:$G$99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'集計'!$F$101:$G$101</c:f>
              <c:numCache>
                <c:ptCount val="2"/>
                <c:pt idx="0">
                  <c:v>3.3635187580853816</c:v>
                </c:pt>
                <c:pt idx="1">
                  <c:v>1.3020833333333333</c:v>
                </c:pt>
              </c:numCache>
            </c:numRef>
          </c:val>
        </c:ser>
        <c:gapWidth val="60"/>
        <c:axId val="40240908"/>
        <c:axId val="26623853"/>
      </c:barChart>
      <c:catAx>
        <c:axId val="40240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23853"/>
        <c:crosses val="autoZero"/>
        <c:auto val="1"/>
        <c:lblOffset val="100"/>
        <c:noMultiLvlLbl val="0"/>
      </c:catAx>
      <c:valAx>
        <c:axId val="26623853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2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4090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3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ＭＳ Ｐゴシック"/>
                <a:ea typeface="ＭＳ Ｐゴシック"/>
                <a:cs typeface="ＭＳ Ｐゴシック"/>
              </a:rPr>
              <a:t>図1-1-1　年代別受診率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7675"/>
          <c:w val="0.8567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'集計'!$B$2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'集計'!$A$3:$A$8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'集計'!$B$3:$B$8</c:f>
              <c:numCache>
                <c:ptCount val="6"/>
                <c:pt idx="0">
                  <c:v>10.721610149282206</c:v>
                </c:pt>
                <c:pt idx="1">
                  <c:v>15.924879508060496</c:v>
                </c:pt>
                <c:pt idx="2">
                  <c:v>27.891094184854254</c:v>
                </c:pt>
                <c:pt idx="3">
                  <c:v>36.171354552183566</c:v>
                </c:pt>
                <c:pt idx="4">
                  <c:v>26.060641331548624</c:v>
                </c:pt>
                <c:pt idx="5">
                  <c:v>26.172614774069906</c:v>
                </c:pt>
              </c:numCache>
            </c:numRef>
          </c:val>
        </c:ser>
        <c:ser>
          <c:idx val="1"/>
          <c:order val="1"/>
          <c:tx>
            <c:strRef>
              <c:f>'集計'!$C$2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'集計'!$A$3:$A$8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'集計'!$C$3:$C$8</c:f>
              <c:numCache>
                <c:ptCount val="6"/>
                <c:pt idx="0">
                  <c:v>18.238855859064632</c:v>
                </c:pt>
                <c:pt idx="1">
                  <c:v>27.62802263144618</c:v>
                </c:pt>
                <c:pt idx="2">
                  <c:v>36.85718834580481</c:v>
                </c:pt>
                <c:pt idx="3">
                  <c:v>37.50635433124957</c:v>
                </c:pt>
                <c:pt idx="4">
                  <c:v>16.530260312594095</c:v>
                </c:pt>
                <c:pt idx="5">
                  <c:v>30.036828618619595</c:v>
                </c:pt>
              </c:numCache>
            </c:numRef>
          </c:val>
        </c:ser>
        <c:gapWidth val="60"/>
        <c:axId val="12920352"/>
        <c:axId val="49174305"/>
      </c:barChart>
      <c:catAx>
        <c:axId val="12920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74305"/>
        <c:crosses val="autoZero"/>
        <c:auto val="1"/>
        <c:lblOffset val="100"/>
        <c:noMultiLvlLbl val="0"/>
      </c:catAx>
      <c:valAx>
        <c:axId val="491743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203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75"/>
          <c:y val="0.3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ＭＳ Ｐゴシック"/>
                <a:ea typeface="ＭＳ Ｐゴシック"/>
                <a:cs typeface="ＭＳ Ｐゴシック"/>
              </a:rPr>
              <a:t>図1-2-1　年代別要精密検査率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6375"/>
          <c:w val="0.8932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'集計'!$B$17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'集計'!$A$18:$A$23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'集計'!$B$18:$B$23</c:f>
              <c:numCache>
                <c:ptCount val="6"/>
                <c:pt idx="0">
                  <c:v>5.194805194805195</c:v>
                </c:pt>
                <c:pt idx="1">
                  <c:v>9.707724425887266</c:v>
                </c:pt>
                <c:pt idx="2">
                  <c:v>10.238235873203386</c:v>
                </c:pt>
                <c:pt idx="3">
                  <c:v>10.597687033057005</c:v>
                </c:pt>
                <c:pt idx="4">
                  <c:v>10.31941031941032</c:v>
                </c:pt>
                <c:pt idx="5">
                  <c:v>10.265995375872427</c:v>
                </c:pt>
              </c:numCache>
            </c:numRef>
          </c:val>
        </c:ser>
        <c:ser>
          <c:idx val="1"/>
          <c:order val="1"/>
          <c:tx>
            <c:strRef>
              <c:f>'集計'!$C$17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'集計'!$A$18:$A$23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'集計'!$C$18:$C$23</c:f>
              <c:numCache>
                <c:ptCount val="6"/>
                <c:pt idx="0">
                  <c:v>5.57570262919311</c:v>
                </c:pt>
                <c:pt idx="1">
                  <c:v>6.000130437618209</c:v>
                </c:pt>
                <c:pt idx="2">
                  <c:v>6.580273578113751</c:v>
                </c:pt>
                <c:pt idx="3">
                  <c:v>8.234733873035642</c:v>
                </c:pt>
                <c:pt idx="4">
                  <c:v>8.79284649776453</c:v>
                </c:pt>
                <c:pt idx="5">
                  <c:v>7.097713948645103</c:v>
                </c:pt>
              </c:numCache>
            </c:numRef>
          </c:val>
        </c:ser>
        <c:gapWidth val="60"/>
        <c:axId val="39915562"/>
        <c:axId val="23695739"/>
      </c:barChart>
      <c:catAx>
        <c:axId val="39915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95739"/>
        <c:crosses val="autoZero"/>
        <c:auto val="1"/>
        <c:lblOffset val="100"/>
        <c:noMultiLvlLbl val="0"/>
      </c:catAx>
      <c:valAx>
        <c:axId val="236957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155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45"/>
          <c:y val="0.3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図1-2-2　保健所別要精密検査率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6425"/>
          <c:w val="0.9017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'集計'!$F$17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'集計'!$E$18:$E$29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'集計'!$F$18:$F$29</c:f>
              <c:numCache>
                <c:ptCount val="12"/>
                <c:pt idx="0">
                  <c:v>10.265995375872427</c:v>
                </c:pt>
                <c:pt idx="1">
                  <c:v>7.814852976143299</c:v>
                </c:pt>
                <c:pt idx="2">
                  <c:v>14.370811615785554</c:v>
                </c:pt>
                <c:pt idx="3">
                  <c:v>7.099528195911031</c:v>
                </c:pt>
                <c:pt idx="4">
                  <c:v>9.668508287292818</c:v>
                </c:pt>
                <c:pt idx="5">
                  <c:v>8.615863141524105</c:v>
                </c:pt>
                <c:pt idx="6">
                  <c:v>10.29707393343757</c:v>
                </c:pt>
                <c:pt idx="7">
                  <c:v>15.28066528066528</c:v>
                </c:pt>
                <c:pt idx="8">
                  <c:v>5.417118093174431</c:v>
                </c:pt>
                <c:pt idx="9">
                  <c:v>12.775919732441471</c:v>
                </c:pt>
                <c:pt idx="10">
                  <c:v>13.530287984111222</c:v>
                </c:pt>
                <c:pt idx="11">
                  <c:v>14.763231197771587</c:v>
                </c:pt>
              </c:numCache>
            </c:numRef>
          </c:val>
        </c:ser>
        <c:ser>
          <c:idx val="1"/>
          <c:order val="1"/>
          <c:tx>
            <c:strRef>
              <c:f>'集計'!$G$17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'集計'!$E$18:$E$29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'集計'!$G$18:$G$29</c:f>
              <c:numCache>
                <c:ptCount val="12"/>
                <c:pt idx="0">
                  <c:v>7.097713948645103</c:v>
                </c:pt>
                <c:pt idx="1">
                  <c:v>6.33536988753551</c:v>
                </c:pt>
                <c:pt idx="2">
                  <c:v>10.104115022310362</c:v>
                </c:pt>
                <c:pt idx="3">
                  <c:v>4.705595513836402</c:v>
                </c:pt>
                <c:pt idx="4">
                  <c:v>5.416724835962586</c:v>
                </c:pt>
                <c:pt idx="5">
                  <c:v>5.903168730899147</c:v>
                </c:pt>
                <c:pt idx="6">
                  <c:v>6.225517627308338</c:v>
                </c:pt>
                <c:pt idx="7">
                  <c:v>10.928362573099415</c:v>
                </c:pt>
                <c:pt idx="8">
                  <c:v>4.934210526315789</c:v>
                </c:pt>
                <c:pt idx="9">
                  <c:v>8.818181818181818</c:v>
                </c:pt>
                <c:pt idx="10">
                  <c:v>9.708295350957156</c:v>
                </c:pt>
                <c:pt idx="11">
                  <c:v>9.675054971903249</c:v>
                </c:pt>
              </c:numCache>
            </c:numRef>
          </c:val>
        </c:ser>
        <c:gapWidth val="60"/>
        <c:axId val="11935060"/>
        <c:axId val="40306677"/>
      </c:barChart>
      <c:catAx>
        <c:axId val="11935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06677"/>
        <c:crosses val="autoZero"/>
        <c:auto val="1"/>
        <c:lblOffset val="100"/>
        <c:noMultiLvlLbl val="0"/>
      </c:catAx>
      <c:valAx>
        <c:axId val="403066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350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"/>
          <c:y val="0.4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ＭＳ Ｐゴシック"/>
                <a:ea typeface="ＭＳ Ｐゴシック"/>
                <a:cs typeface="ＭＳ Ｐゴシック"/>
              </a:rPr>
              <a:t>図1-3-1　年代別精密検査受診率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845"/>
          <c:w val="0.859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'集計'!$B$32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'集計'!$A$33:$A$38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'集計'!$B$33:$B$38</c:f>
              <c:numCache>
                <c:ptCount val="6"/>
                <c:pt idx="0">
                  <c:v>67.35751295336787</c:v>
                </c:pt>
                <c:pt idx="1">
                  <c:v>66.23655913978494</c:v>
                </c:pt>
                <c:pt idx="2">
                  <c:v>74.55128205128206</c:v>
                </c:pt>
                <c:pt idx="3">
                  <c:v>78.12650893288267</c:v>
                </c:pt>
                <c:pt idx="4">
                  <c:v>74.89177489177489</c:v>
                </c:pt>
                <c:pt idx="5">
                  <c:v>75.03683435066301</c:v>
                </c:pt>
              </c:numCache>
            </c:numRef>
          </c:val>
        </c:ser>
        <c:ser>
          <c:idx val="1"/>
          <c:order val="1"/>
          <c:tx>
            <c:strRef>
              <c:f>'集計'!$C$32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'集計'!$A$33:$A$38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'集計'!$C$33:$C$38</c:f>
              <c:numCache>
                <c:ptCount val="6"/>
                <c:pt idx="0">
                  <c:v>79.13279132791328</c:v>
                </c:pt>
                <c:pt idx="1">
                  <c:v>78.15217391304348</c:v>
                </c:pt>
                <c:pt idx="2">
                  <c:v>80.79868708971554</c:v>
                </c:pt>
                <c:pt idx="3">
                  <c:v>79.5373665480427</c:v>
                </c:pt>
                <c:pt idx="4">
                  <c:v>75.89453860640302</c:v>
                </c:pt>
                <c:pt idx="5">
                  <c:v>79.35888738127544</c:v>
                </c:pt>
              </c:numCache>
            </c:numRef>
          </c:val>
        </c:ser>
        <c:gapWidth val="60"/>
        <c:axId val="27215774"/>
        <c:axId val="43615375"/>
      </c:barChart>
      <c:catAx>
        <c:axId val="27215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15375"/>
        <c:crosses val="autoZero"/>
        <c:auto val="1"/>
        <c:lblOffset val="100"/>
        <c:noMultiLvlLbl val="0"/>
      </c:catAx>
      <c:valAx>
        <c:axId val="436153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1577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475"/>
          <c:y val="0.3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図1-3-2　保健所別精密検査受診率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865"/>
          <c:w val="0.86875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'集計'!$F$32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'集計'!$E$33:$E$44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'集計'!$F$33:$F$44</c:f>
              <c:numCache>
                <c:ptCount val="12"/>
                <c:pt idx="0">
                  <c:v>75.03683435066301</c:v>
                </c:pt>
                <c:pt idx="1">
                  <c:v>63.894523326572006</c:v>
                </c:pt>
                <c:pt idx="2">
                  <c:v>70.07772020725389</c:v>
                </c:pt>
                <c:pt idx="3">
                  <c:v>79.11392405063292</c:v>
                </c:pt>
                <c:pt idx="4">
                  <c:v>83.11688311688312</c:v>
                </c:pt>
                <c:pt idx="5">
                  <c:v>70.3971119133574</c:v>
                </c:pt>
                <c:pt idx="6">
                  <c:v>85.24945770065077</c:v>
                </c:pt>
                <c:pt idx="7">
                  <c:v>86.39455782312925</c:v>
                </c:pt>
                <c:pt idx="8">
                  <c:v>83</c:v>
                </c:pt>
                <c:pt idx="9">
                  <c:v>65.96858638743456</c:v>
                </c:pt>
                <c:pt idx="10">
                  <c:v>79.44954128440367</c:v>
                </c:pt>
                <c:pt idx="11">
                  <c:v>80.18867924528301</c:v>
                </c:pt>
              </c:numCache>
            </c:numRef>
          </c:val>
        </c:ser>
        <c:ser>
          <c:idx val="1"/>
          <c:order val="1"/>
          <c:tx>
            <c:strRef>
              <c:f>'集計'!$G$32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'集計'!$E$33:$E$44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'集計'!$G$33:$G$44</c:f>
              <c:numCache>
                <c:ptCount val="12"/>
                <c:pt idx="0">
                  <c:v>79.35888738127544</c:v>
                </c:pt>
                <c:pt idx="1">
                  <c:v>68.61179361179362</c:v>
                </c:pt>
                <c:pt idx="2">
                  <c:v>73.69970559371933</c:v>
                </c:pt>
                <c:pt idx="3">
                  <c:v>89.37823834196891</c:v>
                </c:pt>
                <c:pt idx="4">
                  <c:v>89.43298969072166</c:v>
                </c:pt>
                <c:pt idx="5">
                  <c:v>80.92643051771117</c:v>
                </c:pt>
                <c:pt idx="6">
                  <c:v>91.68539325842697</c:v>
                </c:pt>
                <c:pt idx="7">
                  <c:v>89.29765886287625</c:v>
                </c:pt>
                <c:pt idx="8">
                  <c:v>91.11111111111111</c:v>
                </c:pt>
                <c:pt idx="9">
                  <c:v>79.89690721649484</c:v>
                </c:pt>
                <c:pt idx="10">
                  <c:v>81.37715179968701</c:v>
                </c:pt>
                <c:pt idx="11">
                  <c:v>88.13131313131314</c:v>
                </c:pt>
              </c:numCache>
            </c:numRef>
          </c:val>
        </c:ser>
        <c:gapWidth val="60"/>
        <c:axId val="56994056"/>
        <c:axId val="43184457"/>
      </c:barChart>
      <c:catAx>
        <c:axId val="56994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84457"/>
        <c:crosses val="autoZero"/>
        <c:auto val="1"/>
        <c:lblOffset val="100"/>
        <c:noMultiLvlLbl val="0"/>
      </c:catAx>
      <c:valAx>
        <c:axId val="431844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9405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ＭＳ Ｐゴシック"/>
                <a:ea typeface="ＭＳ Ｐゴシック"/>
                <a:cs typeface="ＭＳ Ｐゴシック"/>
              </a:rPr>
              <a:t>図1-4-1　年代別がん発見率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135"/>
          <c:w val="0.8572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'集計'!$B$47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'集計'!$A$48:$A$53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'集計'!$B$48:$B$53</c:f>
              <c:numCache>
                <c:ptCount val="6"/>
                <c:pt idx="0">
                  <c:v>0.8956560680698612</c:v>
                </c:pt>
                <c:pt idx="1">
                  <c:v>1.4613778705636744</c:v>
                </c:pt>
                <c:pt idx="2">
                  <c:v>2.4282995340290086</c:v>
                </c:pt>
                <c:pt idx="3">
                  <c:v>2.9679664312762255</c:v>
                </c:pt>
                <c:pt idx="4">
                  <c:v>4.914004914004914</c:v>
                </c:pt>
                <c:pt idx="5">
                  <c:v>2.7226171697746278</c:v>
                </c:pt>
              </c:numCache>
            </c:numRef>
          </c:val>
        </c:ser>
        <c:ser>
          <c:idx val="1"/>
          <c:order val="1"/>
          <c:tx>
            <c:strRef>
              <c:f>'集計'!$C$47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'集計'!$A$48:$A$53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'集計'!$C$48:$C$53</c:f>
              <c:numCache>
                <c:ptCount val="6"/>
                <c:pt idx="0">
                  <c:v>0.1511030522816561</c:v>
                </c:pt>
                <c:pt idx="1">
                  <c:v>0.260875236418183</c:v>
                </c:pt>
                <c:pt idx="2">
                  <c:v>0.6119510439164867</c:v>
                </c:pt>
                <c:pt idx="3">
                  <c:v>0.2197882706326239</c:v>
                </c:pt>
                <c:pt idx="4">
                  <c:v>1.1591323066732904</c:v>
                </c:pt>
                <c:pt idx="5">
                  <c:v>0.7584056627622819</c:v>
                </c:pt>
              </c:numCache>
            </c:numRef>
          </c:val>
        </c:ser>
        <c:gapWidth val="60"/>
        <c:axId val="53115794"/>
        <c:axId val="8280099"/>
      </c:barChart>
      <c:catAx>
        <c:axId val="53115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80099"/>
        <c:crosses val="autoZero"/>
        <c:auto val="1"/>
        <c:lblOffset val="100"/>
        <c:noMultiLvlLbl val="0"/>
      </c:catAx>
      <c:valAx>
        <c:axId val="82800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受診者千対</a:t>
                </a:r>
              </a:p>
            </c:rich>
          </c:tx>
          <c:layout>
            <c:manualLayout>
              <c:xMode val="factor"/>
              <c:yMode val="factor"/>
              <c:x val="0.039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157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475"/>
          <c:y val="0.3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図1-4-2　保健所別がん発見率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15"/>
          <c:w val="0.87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'集計'!$F$47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'集計'!$E$48:$E$59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'集計'!$F$48:$F$59</c:f>
              <c:numCache>
                <c:ptCount val="12"/>
                <c:pt idx="0">
                  <c:v>2.7226171697746278</c:v>
                </c:pt>
                <c:pt idx="1">
                  <c:v>2.457002457002457</c:v>
                </c:pt>
                <c:pt idx="2">
                  <c:v>3.1645569620253164</c:v>
                </c:pt>
                <c:pt idx="3">
                  <c:v>3.3700292069197935</c:v>
                </c:pt>
                <c:pt idx="4">
                  <c:v>3.2646911099949776</c:v>
                </c:pt>
                <c:pt idx="5">
                  <c:v>2.7993779160186625</c:v>
                </c:pt>
                <c:pt idx="6">
                  <c:v>3.1270940361849453</c:v>
                </c:pt>
                <c:pt idx="7">
                  <c:v>4.158004158004158</c:v>
                </c:pt>
                <c:pt idx="8">
                  <c:v>1.6251354279523293</c:v>
                </c:pt>
                <c:pt idx="9">
                  <c:v>2.6755852842809364</c:v>
                </c:pt>
                <c:pt idx="10">
                  <c:v>2.730883813306852</c:v>
                </c:pt>
                <c:pt idx="11">
                  <c:v>0.34818941504178275</c:v>
                </c:pt>
              </c:numCache>
            </c:numRef>
          </c:val>
        </c:ser>
        <c:ser>
          <c:idx val="1"/>
          <c:order val="1"/>
          <c:tx>
            <c:strRef>
              <c:f>'集計'!$G$47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'集計'!$E$48:$E$59</c:f>
              <c:strCache>
                <c:ptCount val="12"/>
                <c:pt idx="0">
                  <c:v>岡山県</c:v>
                </c:pt>
                <c:pt idx="1">
                  <c:v>岡山市</c:v>
                </c:pt>
                <c:pt idx="2">
                  <c:v>倉敷市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'集計'!$G$48:$G$59</c:f>
              <c:numCache>
                <c:ptCount val="12"/>
                <c:pt idx="0">
                  <c:v>0.7584056627622819</c:v>
                </c:pt>
                <c:pt idx="1">
                  <c:v>0.5448106782892945</c:v>
                </c:pt>
                <c:pt idx="2">
                  <c:v>1.2890431333663857</c:v>
                </c:pt>
                <c:pt idx="3">
                  <c:v>0.36571985858832134</c:v>
                </c:pt>
                <c:pt idx="4">
                  <c:v>0.5584252408208851</c:v>
                </c:pt>
                <c:pt idx="5">
                  <c:v>0.48254785266205563</c:v>
                </c:pt>
                <c:pt idx="6">
                  <c:v>0.8393956351426972</c:v>
                </c:pt>
                <c:pt idx="7">
                  <c:v>0.6791171477079796</c:v>
                </c:pt>
                <c:pt idx="8">
                  <c:v>1.0964912280701755</c:v>
                </c:pt>
                <c:pt idx="9">
                  <c:v>1.3636363636363635</c:v>
                </c:pt>
                <c:pt idx="10">
                  <c:v>0.9115770282588879</c:v>
                </c:pt>
                <c:pt idx="11">
                  <c:v>1.4659174199853409</c:v>
                </c:pt>
              </c:numCache>
            </c:numRef>
          </c:val>
        </c:ser>
        <c:gapWidth val="60"/>
        <c:axId val="7412028"/>
        <c:axId val="66708253"/>
      </c:barChart>
      <c:catAx>
        <c:axId val="7412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08253"/>
        <c:crosses val="autoZero"/>
        <c:auto val="1"/>
        <c:lblOffset val="100"/>
        <c:noMultiLvlLbl val="0"/>
      </c:catAx>
      <c:valAx>
        <c:axId val="66708253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受診者千対</a:t>
                </a:r>
              </a:p>
            </c:rich>
          </c:tx>
          <c:layout>
            <c:manualLayout>
              <c:xMode val="factor"/>
              <c:yMode val="factor"/>
              <c:x val="0.04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1202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5"/>
          <c:y val="0.3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ＭＳ Ｐゴシック"/>
                <a:ea typeface="ＭＳ Ｐゴシック"/>
                <a:cs typeface="ＭＳ Ｐゴシック"/>
              </a:rPr>
              <a:t>図1-5-1　年代別陽性反応的中率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14"/>
          <c:w val="0.8562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'集計'!$B$62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'集計'!$A$63:$A$68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'集計'!$B$63:$B$68</c:f>
              <c:numCache>
                <c:ptCount val="6"/>
                <c:pt idx="0">
                  <c:v>1.5384615384615385</c:v>
                </c:pt>
                <c:pt idx="1">
                  <c:v>2.272727272727273</c:v>
                </c:pt>
                <c:pt idx="2">
                  <c:v>3.181427343078246</c:v>
                </c:pt>
                <c:pt idx="3">
                  <c:v>3.584672435105068</c:v>
                </c:pt>
                <c:pt idx="4">
                  <c:v>6.358381502890174</c:v>
                </c:pt>
                <c:pt idx="5">
                  <c:v>3.5343618513323984</c:v>
                </c:pt>
              </c:numCache>
            </c:numRef>
          </c:val>
        </c:ser>
        <c:ser>
          <c:idx val="1"/>
          <c:order val="1"/>
          <c:tx>
            <c:strRef>
              <c:f>'集計'!$C$62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'集計'!$A$63:$A$68</c:f>
              <c:strCache>
                <c:ptCount val="6"/>
                <c:pt idx="0">
                  <c:v>40歳代</c:v>
                </c:pt>
                <c:pt idx="1">
                  <c:v>50歳代</c:v>
                </c:pt>
                <c:pt idx="2">
                  <c:v>60歳代</c:v>
                </c:pt>
                <c:pt idx="3">
                  <c:v>70歳代</c:v>
                </c:pt>
                <c:pt idx="4">
                  <c:v>80歳以上</c:v>
                </c:pt>
                <c:pt idx="5">
                  <c:v>合計</c:v>
                </c:pt>
              </c:strCache>
            </c:strRef>
          </c:cat>
          <c:val>
            <c:numRef>
              <c:f>'集計'!$C$63:$C$68</c:f>
              <c:numCache>
                <c:ptCount val="6"/>
                <c:pt idx="0">
                  <c:v>0.3424657534246575</c:v>
                </c:pt>
                <c:pt idx="1">
                  <c:v>0.5563282336578581</c:v>
                </c:pt>
                <c:pt idx="2">
                  <c:v>1.1509817197020988</c:v>
                </c:pt>
                <c:pt idx="3">
                  <c:v>1.9015659955257271</c:v>
                </c:pt>
                <c:pt idx="4">
                  <c:v>1.7369727047146402</c:v>
                </c:pt>
                <c:pt idx="5">
                  <c:v>1.346441547339175</c:v>
                </c:pt>
              </c:numCache>
            </c:numRef>
          </c:val>
        </c:ser>
        <c:gapWidth val="60"/>
        <c:axId val="63503366"/>
        <c:axId val="34659383"/>
      </c:barChart>
      <c:catAx>
        <c:axId val="63503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59383"/>
        <c:crosses val="autoZero"/>
        <c:auto val="1"/>
        <c:lblOffset val="100"/>
        <c:noMultiLvlLbl val="0"/>
      </c:catAx>
      <c:valAx>
        <c:axId val="346593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0336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325"/>
          <c:y val="0.3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25</xdr:row>
      <xdr:rowOff>38100</xdr:rowOff>
    </xdr:from>
    <xdr:to>
      <xdr:col>13</xdr:col>
      <xdr:colOff>647700</xdr:colOff>
      <xdr:row>45</xdr:row>
      <xdr:rowOff>133350</xdr:rowOff>
    </xdr:to>
    <xdr:graphicFrame>
      <xdr:nvGraphicFramePr>
        <xdr:cNvPr id="1" name="Chart 1"/>
        <xdr:cNvGraphicFramePr/>
      </xdr:nvGraphicFramePr>
      <xdr:xfrm>
        <a:off x="4095750" y="4429125"/>
        <a:ext cx="48387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25</xdr:row>
      <xdr:rowOff>66675</xdr:rowOff>
    </xdr:from>
    <xdr:to>
      <xdr:col>7</xdr:col>
      <xdr:colOff>142875</xdr:colOff>
      <xdr:row>45</xdr:row>
      <xdr:rowOff>152400</xdr:rowOff>
    </xdr:to>
    <xdr:graphicFrame>
      <xdr:nvGraphicFramePr>
        <xdr:cNvPr id="2" name="Chart 2"/>
        <xdr:cNvGraphicFramePr/>
      </xdr:nvGraphicFramePr>
      <xdr:xfrm>
        <a:off x="66675" y="4457700"/>
        <a:ext cx="39909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7</xdr:col>
      <xdr:colOff>85725</xdr:colOff>
      <xdr:row>73</xdr:row>
      <xdr:rowOff>114300</xdr:rowOff>
    </xdr:to>
    <xdr:graphicFrame>
      <xdr:nvGraphicFramePr>
        <xdr:cNvPr id="3" name="Chart 3"/>
        <xdr:cNvGraphicFramePr/>
      </xdr:nvGraphicFramePr>
      <xdr:xfrm>
        <a:off x="0" y="9020175"/>
        <a:ext cx="400050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114300</xdr:colOff>
      <xdr:row>52</xdr:row>
      <xdr:rowOff>9525</xdr:rowOff>
    </xdr:from>
    <xdr:to>
      <xdr:col>13</xdr:col>
      <xdr:colOff>638175</xdr:colOff>
      <xdr:row>73</xdr:row>
      <xdr:rowOff>104775</xdr:rowOff>
    </xdr:to>
    <xdr:graphicFrame>
      <xdr:nvGraphicFramePr>
        <xdr:cNvPr id="4" name="Chart 4"/>
        <xdr:cNvGraphicFramePr/>
      </xdr:nvGraphicFramePr>
      <xdr:xfrm>
        <a:off x="4029075" y="9029700"/>
        <a:ext cx="4895850" cy="369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77</xdr:row>
      <xdr:rowOff>57150</xdr:rowOff>
    </xdr:from>
    <xdr:to>
      <xdr:col>7</xdr:col>
      <xdr:colOff>171450</xdr:colOff>
      <xdr:row>96</xdr:row>
      <xdr:rowOff>142875</xdr:rowOff>
    </xdr:to>
    <xdr:graphicFrame>
      <xdr:nvGraphicFramePr>
        <xdr:cNvPr id="5" name="Chart 5"/>
        <xdr:cNvGraphicFramePr/>
      </xdr:nvGraphicFramePr>
      <xdr:xfrm>
        <a:off x="19050" y="13363575"/>
        <a:ext cx="4067175" cy="3343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142875</xdr:colOff>
      <xdr:row>77</xdr:row>
      <xdr:rowOff>38100</xdr:rowOff>
    </xdr:from>
    <xdr:to>
      <xdr:col>14</xdr:col>
      <xdr:colOff>0</xdr:colOff>
      <xdr:row>97</xdr:row>
      <xdr:rowOff>66675</xdr:rowOff>
    </xdr:to>
    <xdr:graphicFrame>
      <xdr:nvGraphicFramePr>
        <xdr:cNvPr id="6" name="Chart 6"/>
        <xdr:cNvGraphicFramePr/>
      </xdr:nvGraphicFramePr>
      <xdr:xfrm>
        <a:off x="4057650" y="13344525"/>
        <a:ext cx="4914900" cy="3457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104</xdr:row>
      <xdr:rowOff>66675</xdr:rowOff>
    </xdr:from>
    <xdr:to>
      <xdr:col>7</xdr:col>
      <xdr:colOff>142875</xdr:colOff>
      <xdr:row>124</xdr:row>
      <xdr:rowOff>0</xdr:rowOff>
    </xdr:to>
    <xdr:graphicFrame>
      <xdr:nvGraphicFramePr>
        <xdr:cNvPr id="7" name="Chart 7"/>
        <xdr:cNvGraphicFramePr/>
      </xdr:nvGraphicFramePr>
      <xdr:xfrm>
        <a:off x="0" y="18002250"/>
        <a:ext cx="4057650" cy="3362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114300</xdr:colOff>
      <xdr:row>103</xdr:row>
      <xdr:rowOff>142875</xdr:rowOff>
    </xdr:from>
    <xdr:to>
      <xdr:col>13</xdr:col>
      <xdr:colOff>666750</xdr:colOff>
      <xdr:row>124</xdr:row>
      <xdr:rowOff>9525</xdr:rowOff>
    </xdr:to>
    <xdr:graphicFrame>
      <xdr:nvGraphicFramePr>
        <xdr:cNvPr id="8" name="Chart 8"/>
        <xdr:cNvGraphicFramePr/>
      </xdr:nvGraphicFramePr>
      <xdr:xfrm>
        <a:off x="4029075" y="17907000"/>
        <a:ext cx="4924425" cy="3467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131</xdr:row>
      <xdr:rowOff>76200</xdr:rowOff>
    </xdr:from>
    <xdr:to>
      <xdr:col>7</xdr:col>
      <xdr:colOff>123825</xdr:colOff>
      <xdr:row>150</xdr:row>
      <xdr:rowOff>142875</xdr:rowOff>
    </xdr:to>
    <xdr:graphicFrame>
      <xdr:nvGraphicFramePr>
        <xdr:cNvPr id="9" name="Chart 9"/>
        <xdr:cNvGraphicFramePr/>
      </xdr:nvGraphicFramePr>
      <xdr:xfrm>
        <a:off x="38100" y="22640925"/>
        <a:ext cx="4000500" cy="3324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123825</xdr:colOff>
      <xdr:row>131</xdr:row>
      <xdr:rowOff>66675</xdr:rowOff>
    </xdr:from>
    <xdr:to>
      <xdr:col>14</xdr:col>
      <xdr:colOff>0</xdr:colOff>
      <xdr:row>151</xdr:row>
      <xdr:rowOff>114300</xdr:rowOff>
    </xdr:to>
    <xdr:graphicFrame>
      <xdr:nvGraphicFramePr>
        <xdr:cNvPr id="10" name="Chart 10"/>
        <xdr:cNvGraphicFramePr/>
      </xdr:nvGraphicFramePr>
      <xdr:xfrm>
        <a:off x="4038600" y="22631400"/>
        <a:ext cx="4933950" cy="3476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155</xdr:row>
      <xdr:rowOff>76200</xdr:rowOff>
    </xdr:from>
    <xdr:to>
      <xdr:col>7</xdr:col>
      <xdr:colOff>152400</xdr:colOff>
      <xdr:row>174</xdr:row>
      <xdr:rowOff>57150</xdr:rowOff>
    </xdr:to>
    <xdr:graphicFrame>
      <xdr:nvGraphicFramePr>
        <xdr:cNvPr id="11" name="Chart 11"/>
        <xdr:cNvGraphicFramePr/>
      </xdr:nvGraphicFramePr>
      <xdr:xfrm>
        <a:off x="0" y="26755725"/>
        <a:ext cx="4067175" cy="3238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247650</xdr:colOff>
      <xdr:row>155</xdr:row>
      <xdr:rowOff>66675</xdr:rowOff>
    </xdr:from>
    <xdr:to>
      <xdr:col>13</xdr:col>
      <xdr:colOff>647700</xdr:colOff>
      <xdr:row>175</xdr:row>
      <xdr:rowOff>123825</xdr:rowOff>
    </xdr:to>
    <xdr:graphicFrame>
      <xdr:nvGraphicFramePr>
        <xdr:cNvPr id="12" name="Chart 12"/>
        <xdr:cNvGraphicFramePr/>
      </xdr:nvGraphicFramePr>
      <xdr:xfrm>
        <a:off x="4162425" y="26746200"/>
        <a:ext cx="4772025" cy="3486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57150</xdr:colOff>
      <xdr:row>180</xdr:row>
      <xdr:rowOff>9525</xdr:rowOff>
    </xdr:from>
    <xdr:to>
      <xdr:col>7</xdr:col>
      <xdr:colOff>57150</xdr:colOff>
      <xdr:row>201</xdr:row>
      <xdr:rowOff>19050</xdr:rowOff>
    </xdr:to>
    <xdr:graphicFrame>
      <xdr:nvGraphicFramePr>
        <xdr:cNvPr id="13" name="Chart 13"/>
        <xdr:cNvGraphicFramePr/>
      </xdr:nvGraphicFramePr>
      <xdr:xfrm>
        <a:off x="238125" y="30975300"/>
        <a:ext cx="3733800" cy="3609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371475</xdr:colOff>
      <xdr:row>179</xdr:row>
      <xdr:rowOff>152400</xdr:rowOff>
    </xdr:from>
    <xdr:to>
      <xdr:col>13</xdr:col>
      <xdr:colOff>381000</xdr:colOff>
      <xdr:row>201</xdr:row>
      <xdr:rowOff>0</xdr:rowOff>
    </xdr:to>
    <xdr:graphicFrame>
      <xdr:nvGraphicFramePr>
        <xdr:cNvPr id="14" name="Chart 14"/>
        <xdr:cNvGraphicFramePr/>
      </xdr:nvGraphicFramePr>
      <xdr:xfrm>
        <a:off x="4286250" y="30946725"/>
        <a:ext cx="4381500" cy="3619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204</xdr:row>
      <xdr:rowOff>47625</xdr:rowOff>
    </xdr:from>
    <xdr:to>
      <xdr:col>7</xdr:col>
      <xdr:colOff>9525</xdr:colOff>
      <xdr:row>225</xdr:row>
      <xdr:rowOff>66675</xdr:rowOff>
    </xdr:to>
    <xdr:graphicFrame>
      <xdr:nvGraphicFramePr>
        <xdr:cNvPr id="15" name="Chart 15"/>
        <xdr:cNvGraphicFramePr/>
      </xdr:nvGraphicFramePr>
      <xdr:xfrm>
        <a:off x="180975" y="35128200"/>
        <a:ext cx="3743325" cy="3619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304800</xdr:colOff>
      <xdr:row>204</xdr:row>
      <xdr:rowOff>28575</xdr:rowOff>
    </xdr:from>
    <xdr:to>
      <xdr:col>13</xdr:col>
      <xdr:colOff>323850</xdr:colOff>
      <xdr:row>225</xdr:row>
      <xdr:rowOff>57150</xdr:rowOff>
    </xdr:to>
    <xdr:graphicFrame>
      <xdr:nvGraphicFramePr>
        <xdr:cNvPr id="16" name="Chart 16"/>
        <xdr:cNvGraphicFramePr/>
      </xdr:nvGraphicFramePr>
      <xdr:xfrm>
        <a:off x="4219575" y="35109150"/>
        <a:ext cx="4391025" cy="3629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N178"/>
  <sheetViews>
    <sheetView tabSelected="1"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7.00390625" style="0" customWidth="1"/>
    <col min="3" max="3" width="7.625" style="0" customWidth="1"/>
    <col min="4" max="4" width="4.125" style="0" customWidth="1"/>
    <col min="5" max="5" width="10.75390625" style="0" customWidth="1"/>
    <col min="6" max="6" width="11.125" style="0" customWidth="1"/>
    <col min="7" max="7" width="8.375" style="0" customWidth="1"/>
    <col min="8" max="8" width="11.00390625" style="0" customWidth="1"/>
    <col min="9" max="9" width="8.375" style="0" customWidth="1"/>
    <col min="10" max="10" width="11.00390625" style="0" customWidth="1"/>
  </cols>
  <sheetData>
    <row r="1" ht="17.25">
      <c r="A1" s="178" t="s">
        <v>88</v>
      </c>
    </row>
    <row r="2" ht="14.25" thickBot="1">
      <c r="A2" t="s">
        <v>103</v>
      </c>
    </row>
    <row r="3" spans="2:14" ht="13.5">
      <c r="B3" s="361" t="s">
        <v>104</v>
      </c>
      <c r="C3" s="362"/>
      <c r="D3" s="363"/>
      <c r="E3" s="370" t="s">
        <v>2</v>
      </c>
      <c r="F3" s="353" t="s">
        <v>4</v>
      </c>
      <c r="G3" s="354"/>
      <c r="H3" s="354"/>
      <c r="I3" s="354"/>
      <c r="J3" s="336" t="s">
        <v>5</v>
      </c>
      <c r="K3" s="337"/>
      <c r="L3" s="355"/>
      <c r="M3" s="356" t="s">
        <v>98</v>
      </c>
      <c r="N3" s="347" t="s">
        <v>11</v>
      </c>
    </row>
    <row r="4" spans="2:14" ht="13.5">
      <c r="B4" s="364"/>
      <c r="C4" s="365"/>
      <c r="D4" s="366"/>
      <c r="E4" s="371"/>
      <c r="F4" s="359" t="s">
        <v>14</v>
      </c>
      <c r="G4" s="350" t="s">
        <v>15</v>
      </c>
      <c r="H4" s="350" t="s">
        <v>16</v>
      </c>
      <c r="I4" s="350" t="s">
        <v>17</v>
      </c>
      <c r="J4" s="351" t="s">
        <v>18</v>
      </c>
      <c r="K4" s="350" t="s">
        <v>19</v>
      </c>
      <c r="L4" s="351" t="s">
        <v>22</v>
      </c>
      <c r="M4" s="357"/>
      <c r="N4" s="348"/>
    </row>
    <row r="5" spans="2:14" ht="14.25" thickBot="1">
      <c r="B5" s="367"/>
      <c r="C5" s="368"/>
      <c r="D5" s="369"/>
      <c r="E5" s="371"/>
      <c r="F5" s="360"/>
      <c r="G5" s="346"/>
      <c r="H5" s="346"/>
      <c r="I5" s="346"/>
      <c r="J5" s="352"/>
      <c r="K5" s="346"/>
      <c r="L5" s="352"/>
      <c r="M5" s="358"/>
      <c r="N5" s="349"/>
    </row>
    <row r="6" spans="2:14" ht="13.5">
      <c r="B6" s="338" t="s">
        <v>99</v>
      </c>
      <c r="C6" s="342" t="s">
        <v>43</v>
      </c>
      <c r="D6" s="182" t="s">
        <v>42</v>
      </c>
      <c r="E6" s="183">
        <v>176890</v>
      </c>
      <c r="F6" s="184">
        <v>42419</v>
      </c>
      <c r="G6" s="185">
        <f>+F6*100/E6</f>
        <v>23.980439821357905</v>
      </c>
      <c r="H6" s="186">
        <v>3691</v>
      </c>
      <c r="I6" s="185">
        <f aca="true" t="shared" si="0" ref="I6:I20">+H6*100/F6</f>
        <v>8.701289516490252</v>
      </c>
      <c r="J6" s="186">
        <v>2799</v>
      </c>
      <c r="K6" s="185">
        <f aca="true" t="shared" si="1" ref="K6:K20">J6*100/H6</f>
        <v>75.83310755892713</v>
      </c>
      <c r="L6" s="186">
        <v>99</v>
      </c>
      <c r="M6" s="187">
        <f aca="true" t="shared" si="2" ref="M6:M20">+L6*1000/F6</f>
        <v>2.333859826964332</v>
      </c>
      <c r="N6" s="188">
        <f aca="true" t="shared" si="3" ref="N6:N20">+L6*100/J6</f>
        <v>3.536977491961415</v>
      </c>
    </row>
    <row r="7" spans="2:14" ht="13.5">
      <c r="B7" s="339"/>
      <c r="C7" s="343"/>
      <c r="D7" s="189" t="s">
        <v>44</v>
      </c>
      <c r="E7" s="190">
        <v>276899</v>
      </c>
      <c r="F7" s="191">
        <v>80607</v>
      </c>
      <c r="G7" s="192">
        <f>+F7*100/E7</f>
        <v>29.11061433952452</v>
      </c>
      <c r="H7" s="193">
        <v>4965</v>
      </c>
      <c r="I7" s="192">
        <f t="shared" si="0"/>
        <v>6.1595146823476865</v>
      </c>
      <c r="J7" s="193">
        <v>3924</v>
      </c>
      <c r="K7" s="192">
        <f t="shared" si="1"/>
        <v>79.03323262839879</v>
      </c>
      <c r="L7" s="193">
        <v>65</v>
      </c>
      <c r="M7" s="194">
        <f t="shared" si="2"/>
        <v>0.8063815797635441</v>
      </c>
      <c r="N7" s="195">
        <f t="shared" si="3"/>
        <v>1.6564729867482162</v>
      </c>
    </row>
    <row r="8" spans="2:14" ht="13.5">
      <c r="B8" s="339"/>
      <c r="C8" s="344"/>
      <c r="D8" s="196" t="s">
        <v>45</v>
      </c>
      <c r="E8" s="197">
        <v>453789</v>
      </c>
      <c r="F8" s="198">
        <v>123026</v>
      </c>
      <c r="G8" s="199">
        <f>+F8*100/E8</f>
        <v>27.110837856360554</v>
      </c>
      <c r="H8" s="200">
        <v>8656</v>
      </c>
      <c r="I8" s="199">
        <f t="shared" si="0"/>
        <v>7.035911108221026</v>
      </c>
      <c r="J8" s="200">
        <v>6723</v>
      </c>
      <c r="K8" s="199">
        <f t="shared" si="1"/>
        <v>77.66866913123845</v>
      </c>
      <c r="L8" s="200">
        <v>164</v>
      </c>
      <c r="M8" s="201">
        <f t="shared" si="2"/>
        <v>1.3330515500788451</v>
      </c>
      <c r="N8" s="202">
        <f t="shared" si="3"/>
        <v>2.4393871783430017</v>
      </c>
    </row>
    <row r="9" spans="2:14" ht="13.5">
      <c r="B9" s="340"/>
      <c r="C9" s="345" t="s">
        <v>100</v>
      </c>
      <c r="D9" s="203" t="s">
        <v>42</v>
      </c>
      <c r="E9" s="204"/>
      <c r="F9" s="205">
        <v>1588821</v>
      </c>
      <c r="G9" s="206"/>
      <c r="H9" s="207">
        <v>233937</v>
      </c>
      <c r="I9" s="206">
        <f t="shared" si="0"/>
        <v>14.72393680597122</v>
      </c>
      <c r="J9" s="208">
        <v>171712</v>
      </c>
      <c r="K9" s="206">
        <f t="shared" si="1"/>
        <v>73.40095837768288</v>
      </c>
      <c r="L9" s="208">
        <v>4152</v>
      </c>
      <c r="M9" s="209">
        <f t="shared" si="2"/>
        <v>2.6132585105559407</v>
      </c>
      <c r="N9" s="210">
        <f t="shared" si="3"/>
        <v>2.4180022363026463</v>
      </c>
    </row>
    <row r="10" spans="2:14" ht="13.5">
      <c r="B10" s="340"/>
      <c r="C10" s="343"/>
      <c r="D10" s="211" t="s">
        <v>44</v>
      </c>
      <c r="E10" s="212"/>
      <c r="F10" s="213">
        <v>2713741</v>
      </c>
      <c r="G10" s="214"/>
      <c r="H10" s="215">
        <v>262829</v>
      </c>
      <c r="I10" s="214">
        <f t="shared" si="0"/>
        <v>9.685117334336622</v>
      </c>
      <c r="J10" s="216">
        <v>208953</v>
      </c>
      <c r="K10" s="214">
        <f t="shared" si="1"/>
        <v>79.50150097591971</v>
      </c>
      <c r="L10" s="216">
        <v>2155</v>
      </c>
      <c r="M10" s="217">
        <f t="shared" si="2"/>
        <v>0.7941067331038593</v>
      </c>
      <c r="N10" s="218">
        <f t="shared" si="3"/>
        <v>1.0313324048948806</v>
      </c>
    </row>
    <row r="11" spans="2:14" ht="14.25" thickBot="1">
      <c r="B11" s="341"/>
      <c r="C11" s="346"/>
      <c r="D11" s="219" t="s">
        <v>45</v>
      </c>
      <c r="E11" s="220">
        <v>33251303</v>
      </c>
      <c r="F11" s="221">
        <v>4302562</v>
      </c>
      <c r="G11" s="222">
        <f>+F11*100/E11</f>
        <v>12.93952901635163</v>
      </c>
      <c r="H11" s="223">
        <v>496766</v>
      </c>
      <c r="I11" s="222">
        <f t="shared" si="0"/>
        <v>11.545818514643136</v>
      </c>
      <c r="J11" s="224">
        <v>380665</v>
      </c>
      <c r="K11" s="222">
        <f t="shared" si="1"/>
        <v>76.62863400474268</v>
      </c>
      <c r="L11" s="224">
        <v>6307</v>
      </c>
      <c r="M11" s="225">
        <f t="shared" si="2"/>
        <v>1.4658707997699976</v>
      </c>
      <c r="N11" s="226">
        <f t="shared" si="3"/>
        <v>1.6568373766960451</v>
      </c>
    </row>
    <row r="12" spans="2:14" ht="13.5">
      <c r="B12" s="338" t="s">
        <v>101</v>
      </c>
      <c r="C12" s="342" t="s">
        <v>43</v>
      </c>
      <c r="D12" s="182" t="s">
        <v>42</v>
      </c>
      <c r="E12" s="183">
        <v>176890</v>
      </c>
      <c r="F12" s="184">
        <v>43648</v>
      </c>
      <c r="G12" s="185">
        <f>+F12*100/E12</f>
        <v>24.67522188930974</v>
      </c>
      <c r="H12" s="186">
        <v>4281</v>
      </c>
      <c r="I12" s="185">
        <f t="shared" si="0"/>
        <v>9.80800953079179</v>
      </c>
      <c r="J12" s="186">
        <v>3230</v>
      </c>
      <c r="K12" s="185">
        <f t="shared" si="1"/>
        <v>75.44966129409016</v>
      </c>
      <c r="L12" s="186">
        <v>102</v>
      </c>
      <c r="M12" s="187">
        <f t="shared" si="2"/>
        <v>2.336876832844575</v>
      </c>
      <c r="N12" s="188">
        <f t="shared" si="3"/>
        <v>3.1578947368421053</v>
      </c>
    </row>
    <row r="13" spans="2:14" ht="13.5">
      <c r="B13" s="339"/>
      <c r="C13" s="343"/>
      <c r="D13" s="189" t="s">
        <v>44</v>
      </c>
      <c r="E13" s="190">
        <v>276899</v>
      </c>
      <c r="F13" s="191">
        <v>81151</v>
      </c>
      <c r="G13" s="192">
        <f>+F13*100/E13</f>
        <v>29.30707586520717</v>
      </c>
      <c r="H13" s="193">
        <v>5661</v>
      </c>
      <c r="I13" s="192">
        <f t="shared" si="0"/>
        <v>6.975884462298678</v>
      </c>
      <c r="J13" s="193">
        <v>4435</v>
      </c>
      <c r="K13" s="192">
        <f t="shared" si="1"/>
        <v>78.34304893128423</v>
      </c>
      <c r="L13" s="193">
        <v>72</v>
      </c>
      <c r="M13" s="194">
        <f t="shared" si="2"/>
        <v>0.8872349077645377</v>
      </c>
      <c r="N13" s="195">
        <f t="shared" si="3"/>
        <v>1.6234498308906427</v>
      </c>
    </row>
    <row r="14" spans="2:14" ht="13.5">
      <c r="B14" s="339"/>
      <c r="C14" s="344"/>
      <c r="D14" s="196" t="s">
        <v>45</v>
      </c>
      <c r="E14" s="197">
        <v>453789</v>
      </c>
      <c r="F14" s="198">
        <v>124799</v>
      </c>
      <c r="G14" s="199">
        <f>+F14*100/E14</f>
        <v>27.50154807630859</v>
      </c>
      <c r="H14" s="200">
        <v>9942</v>
      </c>
      <c r="I14" s="199">
        <f t="shared" si="0"/>
        <v>7.966409987259513</v>
      </c>
      <c r="J14" s="200">
        <v>7665</v>
      </c>
      <c r="K14" s="199">
        <f t="shared" si="1"/>
        <v>77.09716354858178</v>
      </c>
      <c r="L14" s="200">
        <v>174</v>
      </c>
      <c r="M14" s="201">
        <f t="shared" si="2"/>
        <v>1.3942419410411941</v>
      </c>
      <c r="N14" s="202">
        <f t="shared" si="3"/>
        <v>2.2700587084148727</v>
      </c>
    </row>
    <row r="15" spans="2:14" ht="13.5">
      <c r="B15" s="340"/>
      <c r="C15" s="345" t="s">
        <v>100</v>
      </c>
      <c r="D15" s="203" t="s">
        <v>42</v>
      </c>
      <c r="E15" s="204"/>
      <c r="F15" s="205">
        <v>1637808</v>
      </c>
      <c r="G15" s="206"/>
      <c r="H15" s="207">
        <v>236146</v>
      </c>
      <c r="I15" s="206">
        <f t="shared" si="0"/>
        <v>14.418417787677187</v>
      </c>
      <c r="J15" s="208">
        <v>171127</v>
      </c>
      <c r="K15" s="206">
        <f t="shared" si="1"/>
        <v>72.4666096397991</v>
      </c>
      <c r="L15" s="208">
        <v>4179</v>
      </c>
      <c r="M15" s="209">
        <f t="shared" si="2"/>
        <v>2.551581137715776</v>
      </c>
      <c r="N15" s="210">
        <f t="shared" si="3"/>
        <v>2.4420459658616114</v>
      </c>
    </row>
    <row r="16" spans="2:14" ht="13.5">
      <c r="B16" s="340"/>
      <c r="C16" s="343"/>
      <c r="D16" s="211" t="s">
        <v>44</v>
      </c>
      <c r="E16" s="212"/>
      <c r="F16" s="213">
        <v>2733976</v>
      </c>
      <c r="G16" s="214"/>
      <c r="H16" s="215">
        <v>265191</v>
      </c>
      <c r="I16" s="214">
        <f t="shared" si="0"/>
        <v>9.699829113349935</v>
      </c>
      <c r="J16" s="216">
        <v>207994</v>
      </c>
      <c r="K16" s="214">
        <f t="shared" si="1"/>
        <v>78.43177181729395</v>
      </c>
      <c r="L16" s="216">
        <v>2235</v>
      </c>
      <c r="M16" s="217">
        <f t="shared" si="2"/>
        <v>0.8174907168168265</v>
      </c>
      <c r="N16" s="218">
        <f t="shared" si="3"/>
        <v>1.0745502274104062</v>
      </c>
    </row>
    <row r="17" spans="2:14" ht="14.25" thickBot="1">
      <c r="B17" s="341"/>
      <c r="C17" s="346"/>
      <c r="D17" s="219" t="s">
        <v>45</v>
      </c>
      <c r="E17" s="220">
        <v>33656712</v>
      </c>
      <c r="F17" s="221">
        <v>4371784</v>
      </c>
      <c r="G17" s="222">
        <f>+F17*100/E17</f>
        <v>12.989337758245666</v>
      </c>
      <c r="H17" s="223">
        <v>501337</v>
      </c>
      <c r="I17" s="222">
        <f t="shared" si="0"/>
        <v>11.46756106889087</v>
      </c>
      <c r="J17" s="224">
        <v>379121</v>
      </c>
      <c r="K17" s="222">
        <f t="shared" si="1"/>
        <v>75.62198680727734</v>
      </c>
      <c r="L17" s="224">
        <v>6414</v>
      </c>
      <c r="M17" s="225">
        <f t="shared" si="2"/>
        <v>1.4671356132873903</v>
      </c>
      <c r="N17" s="226">
        <f t="shared" si="3"/>
        <v>1.6918081562350806</v>
      </c>
    </row>
    <row r="18" spans="2:14" ht="13.5">
      <c r="B18" s="372" t="s">
        <v>102</v>
      </c>
      <c r="C18" s="342" t="s">
        <v>43</v>
      </c>
      <c r="D18" s="182" t="s">
        <v>42</v>
      </c>
      <c r="E18" s="183">
        <f>+'年代別'!E15</f>
        <v>176891</v>
      </c>
      <c r="F18" s="184">
        <f>+'年代別'!G15</f>
        <v>46297</v>
      </c>
      <c r="G18" s="185">
        <f>+F18*100/E18</f>
        <v>26.172614774069906</v>
      </c>
      <c r="H18" s="186">
        <f>+'年代別'!I15</f>
        <v>4752</v>
      </c>
      <c r="I18" s="185">
        <f>+H18*100/F18</f>
        <v>10.264163984707432</v>
      </c>
      <c r="J18" s="186">
        <f>+'年代別'!K15</f>
        <v>3565</v>
      </c>
      <c r="K18" s="185">
        <f>J18*100/H18</f>
        <v>75.02104377104376</v>
      </c>
      <c r="L18" s="186">
        <f>+'年代別'!N15</f>
        <v>132</v>
      </c>
      <c r="M18" s="187">
        <f>+L18*1000/F18</f>
        <v>2.8511566624187314</v>
      </c>
      <c r="N18" s="188">
        <f>+L18*100/J18</f>
        <v>3.702664796633941</v>
      </c>
    </row>
    <row r="19" spans="2:14" ht="13.5">
      <c r="B19" s="373"/>
      <c r="C19" s="343"/>
      <c r="D19" s="189" t="s">
        <v>44</v>
      </c>
      <c r="E19" s="190">
        <f>+'年代別'!E27</f>
        <v>276687</v>
      </c>
      <c r="F19" s="191">
        <f>+'年代別'!G27</f>
        <v>83108</v>
      </c>
      <c r="G19" s="192">
        <f>+F19*100/E19</f>
        <v>30.036828618619595</v>
      </c>
      <c r="H19" s="193">
        <f>+'年代別'!I27</f>
        <v>5890</v>
      </c>
      <c r="I19" s="192">
        <f t="shared" si="0"/>
        <v>7.087163690619435</v>
      </c>
      <c r="J19" s="193">
        <f>+'年代別'!K27</f>
        <v>4679</v>
      </c>
      <c r="K19" s="192">
        <f t="shared" si="1"/>
        <v>79.43972835314092</v>
      </c>
      <c r="L19" s="193">
        <f>+'年代別'!N27</f>
        <v>71</v>
      </c>
      <c r="M19" s="194">
        <f t="shared" si="2"/>
        <v>0.8543100543870626</v>
      </c>
      <c r="N19" s="195">
        <f t="shared" si="3"/>
        <v>1.5174182517631973</v>
      </c>
    </row>
    <row r="20" spans="2:14" ht="14.25" thickBot="1">
      <c r="B20" s="373"/>
      <c r="C20" s="346"/>
      <c r="D20" s="233" t="s">
        <v>45</v>
      </c>
      <c r="E20" s="234">
        <f>+E18+E19</f>
        <v>453578</v>
      </c>
      <c r="F20" s="235">
        <f>+F18+F19</f>
        <v>129405</v>
      </c>
      <c r="G20" s="222">
        <f>+F20*100/E20</f>
        <v>28.529822875007167</v>
      </c>
      <c r="H20" s="236">
        <f>+H18+H19</f>
        <v>10642</v>
      </c>
      <c r="I20" s="222">
        <f t="shared" si="0"/>
        <v>8.22379351647927</v>
      </c>
      <c r="J20" s="236">
        <f>+J18+J19</f>
        <v>8244</v>
      </c>
      <c r="K20" s="222">
        <f t="shared" si="1"/>
        <v>77.46664160872017</v>
      </c>
      <c r="L20" s="236">
        <f>+L18+L19</f>
        <v>203</v>
      </c>
      <c r="M20" s="225">
        <f t="shared" si="2"/>
        <v>1.5687183648236158</v>
      </c>
      <c r="N20" s="226">
        <f t="shared" si="3"/>
        <v>2.462396894711305</v>
      </c>
    </row>
    <row r="21" spans="2:14" ht="13.5">
      <c r="B21" s="373"/>
      <c r="C21" s="345" t="s">
        <v>100</v>
      </c>
      <c r="D21" s="203" t="s">
        <v>42</v>
      </c>
      <c r="E21" s="410"/>
      <c r="F21" s="408">
        <v>1707471</v>
      </c>
      <c r="G21" s="185"/>
      <c r="H21" s="408">
        <v>245779</v>
      </c>
      <c r="I21" s="185">
        <f>+H21*100/F21</f>
        <v>14.394329391245883</v>
      </c>
      <c r="J21" s="412">
        <v>177886</v>
      </c>
      <c r="K21" s="185">
        <f>J21*100/H21</f>
        <v>72.37640319148504</v>
      </c>
      <c r="L21" s="408">
        <v>4680</v>
      </c>
      <c r="M21" s="187">
        <f>+L21*1000/F21</f>
        <v>2.7408957458135452</v>
      </c>
      <c r="N21" s="188">
        <f>+L21*100/J21</f>
        <v>2.6308984405743003</v>
      </c>
    </row>
    <row r="22" spans="2:14" ht="13.5">
      <c r="B22" s="373"/>
      <c r="C22" s="343"/>
      <c r="D22" s="211" t="s">
        <v>44</v>
      </c>
      <c r="E22" s="416"/>
      <c r="F22" s="417">
        <v>2800570</v>
      </c>
      <c r="G22" s="418"/>
      <c r="H22" s="417">
        <v>272974</v>
      </c>
      <c r="I22" s="418">
        <f>+H22*100/F22</f>
        <v>9.747087200105693</v>
      </c>
      <c r="J22" s="419">
        <v>213752</v>
      </c>
      <c r="K22" s="418">
        <f>J22*100/H22</f>
        <v>78.30489350634126</v>
      </c>
      <c r="L22" s="417">
        <v>2289</v>
      </c>
      <c r="M22" s="420">
        <f>+L22*1000/F22</f>
        <v>0.817333614228532</v>
      </c>
      <c r="N22" s="421">
        <f>+L22*100/J22</f>
        <v>1.0708671731726487</v>
      </c>
    </row>
    <row r="23" spans="2:14" ht="14.25" thickBot="1">
      <c r="B23" s="374"/>
      <c r="C23" s="346"/>
      <c r="D23" s="219" t="s">
        <v>45</v>
      </c>
      <c r="E23" s="411">
        <v>33820361</v>
      </c>
      <c r="F23" s="409">
        <v>4508041</v>
      </c>
      <c r="G23" s="326">
        <f>+F23*100/E23</f>
        <v>13.329369843213678</v>
      </c>
      <c r="H23" s="409">
        <v>518753</v>
      </c>
      <c r="I23" s="326">
        <f>+H23*100/F23</f>
        <v>11.507282209722582</v>
      </c>
      <c r="J23" s="413">
        <v>391638</v>
      </c>
      <c r="K23" s="326">
        <f>J23*100/H23</f>
        <v>75.49604532407524</v>
      </c>
      <c r="L23" s="409">
        <v>6969</v>
      </c>
      <c r="M23" s="414">
        <f>+L23*1000/F23</f>
        <v>1.5459043074364232</v>
      </c>
      <c r="N23" s="415">
        <f>+L23*100/J23</f>
        <v>1.7794493894872305</v>
      </c>
    </row>
    <row r="24" spans="2:14" ht="13.5">
      <c r="B24" s="227"/>
      <c r="C24" s="228"/>
      <c r="D24" s="229"/>
      <c r="E24" s="213"/>
      <c r="F24" s="213"/>
      <c r="G24" s="230"/>
      <c r="H24" s="215"/>
      <c r="I24" s="230"/>
      <c r="J24" s="231"/>
      <c r="K24" s="230"/>
      <c r="L24" s="231"/>
      <c r="M24" s="232"/>
      <c r="N24" s="232"/>
    </row>
    <row r="25" ht="13.5">
      <c r="A25" t="s">
        <v>105</v>
      </c>
    </row>
    <row r="178" ht="13.5">
      <c r="A178" t="s">
        <v>106</v>
      </c>
    </row>
  </sheetData>
  <mergeCells count="22">
    <mergeCell ref="C21:C23"/>
    <mergeCell ref="B18:B23"/>
    <mergeCell ref="B6:B11"/>
    <mergeCell ref="C6:C8"/>
    <mergeCell ref="C9:C11"/>
    <mergeCell ref="M3:M5"/>
    <mergeCell ref="F4:F5"/>
    <mergeCell ref="G4:G5"/>
    <mergeCell ref="B3:D5"/>
    <mergeCell ref="E3:E5"/>
    <mergeCell ref="N3:N5"/>
    <mergeCell ref="H4:H5"/>
    <mergeCell ref="I4:I5"/>
    <mergeCell ref="J4:J5"/>
    <mergeCell ref="K4:K5"/>
    <mergeCell ref="L4:L5"/>
    <mergeCell ref="F3:I3"/>
    <mergeCell ref="J3:L3"/>
    <mergeCell ref="B12:B17"/>
    <mergeCell ref="C12:C14"/>
    <mergeCell ref="C15:C17"/>
    <mergeCell ref="C18:C20"/>
  </mergeCells>
  <printOptions/>
  <pageMargins left="0.75" right="0.75" top="1" bottom="1" header="0.512" footer="0.512"/>
  <pageSetup firstPageNumber="1" useFirstPageNumber="1" horizontalDpi="600" verticalDpi="600" orientation="portrait" paperSize="9" scale="74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view="pageBreakPreview" zoomScale="75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C27" sqref="C27"/>
    </sheetView>
  </sheetViews>
  <sheetFormatPr defaultColWidth="9.00390625" defaultRowHeight="13.5"/>
  <cols>
    <col min="1" max="1" width="11.625" style="4" customWidth="1"/>
    <col min="2" max="2" width="4.375" style="2" customWidth="1"/>
    <col min="3" max="3" width="11.50390625" style="3" customWidth="1"/>
    <col min="4" max="4" width="10.375" style="3" customWidth="1"/>
    <col min="5" max="5" width="9.00390625" style="3" customWidth="1"/>
    <col min="6" max="6" width="9.25390625" style="4" customWidth="1"/>
    <col min="7" max="7" width="9.625" style="4" customWidth="1"/>
    <col min="8" max="9" width="10.125" style="4" customWidth="1"/>
    <col min="10" max="10" width="9.625" style="4" customWidth="1"/>
    <col min="11" max="11" width="9.875" style="4" customWidth="1"/>
    <col min="12" max="12" width="9.875" style="4" hidden="1" customWidth="1"/>
    <col min="13" max="13" width="8.50390625" style="4" customWidth="1"/>
    <col min="14" max="14" width="8.375" style="4" customWidth="1"/>
    <col min="15" max="15" width="9.875" style="4" customWidth="1"/>
    <col min="16" max="16" width="9.625" style="4" customWidth="1"/>
    <col min="17" max="17" width="8.00390625" style="4" customWidth="1"/>
    <col min="18" max="18" width="8.25390625" style="4" customWidth="1"/>
    <col min="19" max="19" width="10.875" style="4" customWidth="1"/>
    <col min="20" max="20" width="9.125" style="4" customWidth="1"/>
    <col min="21" max="21" width="7.50390625" style="3" customWidth="1"/>
    <col min="22" max="22" width="8.50390625" style="3" customWidth="1"/>
    <col min="23" max="23" width="10.125" style="5" hidden="1" customWidth="1"/>
    <col min="24" max="24" width="2.50390625" style="4" customWidth="1"/>
    <col min="25" max="16384" width="9.00390625" style="4" customWidth="1"/>
  </cols>
  <sheetData>
    <row r="1" ht="13.5">
      <c r="A1" s="1"/>
    </row>
    <row r="2" spans="1:11" ht="17.25">
      <c r="A2" s="6" t="s">
        <v>107</v>
      </c>
      <c r="F2" s="7"/>
      <c r="G2" s="7"/>
      <c r="H2" s="7"/>
      <c r="I2" s="7"/>
      <c r="J2" s="7"/>
      <c r="K2" s="7"/>
    </row>
    <row r="3" ht="14.25" thickBot="1">
      <c r="A3" s="1"/>
    </row>
    <row r="4" spans="1:23" s="10" customFormat="1" ht="15" customHeight="1">
      <c r="A4" s="387" t="s">
        <v>0</v>
      </c>
      <c r="B4" s="388"/>
      <c r="C4" s="385" t="s">
        <v>1</v>
      </c>
      <c r="D4" s="385" t="s">
        <v>2</v>
      </c>
      <c r="E4" s="395" t="s">
        <v>3</v>
      </c>
      <c r="F4" s="384" t="s">
        <v>4</v>
      </c>
      <c r="G4" s="354"/>
      <c r="H4" s="354"/>
      <c r="I4" s="354"/>
      <c r="J4" s="354" t="s">
        <v>5</v>
      </c>
      <c r="K4" s="354"/>
      <c r="L4" s="8" t="s">
        <v>6</v>
      </c>
      <c r="M4" s="9" t="s">
        <v>7</v>
      </c>
      <c r="N4" s="9"/>
      <c r="O4" s="9"/>
      <c r="P4" s="9"/>
      <c r="Q4" s="385" t="s">
        <v>8</v>
      </c>
      <c r="R4" s="377" t="s">
        <v>9</v>
      </c>
      <c r="S4" s="356" t="s">
        <v>10</v>
      </c>
      <c r="T4" s="377" t="s">
        <v>11</v>
      </c>
      <c r="U4" s="379" t="s">
        <v>12</v>
      </c>
      <c r="V4" s="380"/>
      <c r="W4" s="381" t="s">
        <v>13</v>
      </c>
    </row>
    <row r="5" spans="1:23" s="10" customFormat="1" ht="35.25" customHeight="1">
      <c r="A5" s="389"/>
      <c r="B5" s="390"/>
      <c r="C5" s="393"/>
      <c r="D5" s="394"/>
      <c r="E5" s="396"/>
      <c r="F5" s="12" t="s">
        <v>14</v>
      </c>
      <c r="G5" s="13" t="s">
        <v>15</v>
      </c>
      <c r="H5" s="11" t="s">
        <v>16</v>
      </c>
      <c r="I5" s="13" t="s">
        <v>17</v>
      </c>
      <c r="J5" s="13" t="s">
        <v>18</v>
      </c>
      <c r="K5" s="11" t="s">
        <v>19</v>
      </c>
      <c r="L5" s="14" t="s">
        <v>20</v>
      </c>
      <c r="M5" s="15" t="s">
        <v>21</v>
      </c>
      <c r="N5" s="15" t="s">
        <v>22</v>
      </c>
      <c r="O5" s="15" t="s">
        <v>23</v>
      </c>
      <c r="P5" s="15" t="s">
        <v>24</v>
      </c>
      <c r="Q5" s="343"/>
      <c r="R5" s="378"/>
      <c r="S5" s="358"/>
      <c r="T5" s="378"/>
      <c r="U5" s="16" t="s">
        <v>14</v>
      </c>
      <c r="V5" s="17" t="s">
        <v>25</v>
      </c>
      <c r="W5" s="382"/>
    </row>
    <row r="6" spans="1:23" s="10" customFormat="1" ht="16.5" customHeight="1" thickBot="1">
      <c r="A6" s="391"/>
      <c r="B6" s="392"/>
      <c r="C6" s="18" t="s">
        <v>26</v>
      </c>
      <c r="D6" s="19" t="s">
        <v>27</v>
      </c>
      <c r="E6" s="20" t="s">
        <v>28</v>
      </c>
      <c r="F6" s="21" t="s">
        <v>29</v>
      </c>
      <c r="G6" s="22" t="s">
        <v>30</v>
      </c>
      <c r="H6" s="14" t="s">
        <v>31</v>
      </c>
      <c r="I6" s="22" t="s">
        <v>32</v>
      </c>
      <c r="J6" s="22" t="s">
        <v>33</v>
      </c>
      <c r="K6" s="14" t="s">
        <v>34</v>
      </c>
      <c r="L6" s="14" t="s">
        <v>35</v>
      </c>
      <c r="M6" s="14"/>
      <c r="N6" s="14" t="s">
        <v>36</v>
      </c>
      <c r="O6" s="14"/>
      <c r="P6" s="14"/>
      <c r="Q6" s="344"/>
      <c r="R6" s="386"/>
      <c r="S6" s="23" t="s">
        <v>37</v>
      </c>
      <c r="T6" s="24" t="s">
        <v>38</v>
      </c>
      <c r="U6" s="25" t="s">
        <v>39</v>
      </c>
      <c r="V6" s="26" t="s">
        <v>40</v>
      </c>
      <c r="W6" s="383"/>
    </row>
    <row r="7" spans="1:23" ht="15" customHeight="1">
      <c r="A7" s="372" t="s">
        <v>43</v>
      </c>
      <c r="B7" s="27" t="s">
        <v>42</v>
      </c>
      <c r="C7" s="28">
        <v>494378</v>
      </c>
      <c r="D7" s="28">
        <v>176892</v>
      </c>
      <c r="E7" s="29">
        <v>35.78071839766332</v>
      </c>
      <c r="F7" s="30">
        <v>46297</v>
      </c>
      <c r="G7" s="31">
        <v>26.172466815910273</v>
      </c>
      <c r="H7" s="28">
        <v>4752</v>
      </c>
      <c r="I7" s="31">
        <v>10.264163984707432</v>
      </c>
      <c r="J7" s="28">
        <v>3565</v>
      </c>
      <c r="K7" s="31">
        <v>75.02104377104376</v>
      </c>
      <c r="L7" s="32"/>
      <c r="M7" s="28">
        <v>587</v>
      </c>
      <c r="N7" s="28">
        <v>132</v>
      </c>
      <c r="O7" s="28">
        <v>22</v>
      </c>
      <c r="P7" s="28">
        <v>2824</v>
      </c>
      <c r="Q7" s="28">
        <v>517</v>
      </c>
      <c r="R7" s="33">
        <v>670</v>
      </c>
      <c r="S7" s="34">
        <v>285.1156662418731</v>
      </c>
      <c r="T7" s="35">
        <v>3.7026647966339414</v>
      </c>
      <c r="U7" s="36">
        <v>6349</v>
      </c>
      <c r="V7" s="37">
        <v>13.713631552800399</v>
      </c>
      <c r="W7" s="38" t="e">
        <f>W10+W13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8" spans="1:23" ht="15" customHeight="1">
      <c r="A8" s="373"/>
      <c r="B8" s="39" t="s">
        <v>44</v>
      </c>
      <c r="C8" s="40">
        <v>573298</v>
      </c>
      <c r="D8" s="40">
        <v>276686</v>
      </c>
      <c r="E8" s="41">
        <v>48.26216034243971</v>
      </c>
      <c r="F8" s="42">
        <v>83108</v>
      </c>
      <c r="G8" s="43">
        <v>30.036937177883953</v>
      </c>
      <c r="H8" s="44">
        <v>5890</v>
      </c>
      <c r="I8" s="43">
        <v>7.087163690619434</v>
      </c>
      <c r="J8" s="44">
        <v>4679</v>
      </c>
      <c r="K8" s="43">
        <v>79.43972835314092</v>
      </c>
      <c r="L8" s="40"/>
      <c r="M8" s="44">
        <v>873</v>
      </c>
      <c r="N8" s="44">
        <v>71</v>
      </c>
      <c r="O8" s="44">
        <v>18</v>
      </c>
      <c r="P8" s="44">
        <v>3717</v>
      </c>
      <c r="Q8" s="44">
        <v>604</v>
      </c>
      <c r="R8" s="45">
        <v>607</v>
      </c>
      <c r="S8" s="46">
        <v>85.43100543870626</v>
      </c>
      <c r="T8" s="47">
        <v>1.5174182517631973</v>
      </c>
      <c r="U8" s="48">
        <v>9073</v>
      </c>
      <c r="V8" s="49">
        <v>10.917119892188477</v>
      </c>
      <c r="W8" s="38">
        <v>35</v>
      </c>
    </row>
    <row r="9" spans="1:23" ht="15" customHeight="1" thickBot="1">
      <c r="A9" s="374"/>
      <c r="B9" s="50" t="s">
        <v>45</v>
      </c>
      <c r="C9" s="51">
        <v>1067676</v>
      </c>
      <c r="D9" s="51">
        <v>453578</v>
      </c>
      <c r="E9" s="52">
        <v>42.482738208969764</v>
      </c>
      <c r="F9" s="53">
        <v>129405</v>
      </c>
      <c r="G9" s="54">
        <v>28.529822875007167</v>
      </c>
      <c r="H9" s="51">
        <v>10642</v>
      </c>
      <c r="I9" s="54">
        <v>8.22379351647927</v>
      </c>
      <c r="J9" s="51">
        <v>8244</v>
      </c>
      <c r="K9" s="54">
        <v>77.46664160872017</v>
      </c>
      <c r="L9" s="51">
        <v>0</v>
      </c>
      <c r="M9" s="51">
        <v>1460</v>
      </c>
      <c r="N9" s="51">
        <v>203</v>
      </c>
      <c r="O9" s="51">
        <v>40</v>
      </c>
      <c r="P9" s="51">
        <v>6541</v>
      </c>
      <c r="Q9" s="51">
        <v>1121</v>
      </c>
      <c r="R9" s="55">
        <v>1277</v>
      </c>
      <c r="S9" s="56">
        <v>156.87183648236157</v>
      </c>
      <c r="T9" s="57">
        <v>2.462396894711305</v>
      </c>
      <c r="U9" s="58">
        <v>15422</v>
      </c>
      <c r="V9" s="59">
        <v>11.917622966655076</v>
      </c>
      <c r="W9" s="60"/>
    </row>
    <row r="10" spans="1:23" ht="15" customHeight="1">
      <c r="A10" s="375" t="s">
        <v>41</v>
      </c>
      <c r="B10" s="61" t="s">
        <v>42</v>
      </c>
      <c r="C10" s="62">
        <v>145132</v>
      </c>
      <c r="D10" s="62">
        <v>58000</v>
      </c>
      <c r="E10" s="63">
        <v>39.963619325855085</v>
      </c>
      <c r="F10" s="64">
        <v>12617</v>
      </c>
      <c r="G10" s="65">
        <v>21.75344827586207</v>
      </c>
      <c r="H10" s="62">
        <v>983</v>
      </c>
      <c r="I10" s="65">
        <v>7.791075533011018</v>
      </c>
      <c r="J10" s="66">
        <v>630</v>
      </c>
      <c r="K10" s="65">
        <v>64.08952187182095</v>
      </c>
      <c r="L10" s="67"/>
      <c r="M10" s="68">
        <v>103</v>
      </c>
      <c r="N10" s="68">
        <v>37</v>
      </c>
      <c r="O10" s="68">
        <v>8</v>
      </c>
      <c r="P10" s="68">
        <v>482</v>
      </c>
      <c r="Q10" s="68">
        <v>342</v>
      </c>
      <c r="R10" s="69">
        <v>11</v>
      </c>
      <c r="S10" s="70">
        <v>293.2551319648094</v>
      </c>
      <c r="T10" s="71">
        <v>5.873015873015873</v>
      </c>
      <c r="U10" s="72">
        <v>1332</v>
      </c>
      <c r="V10" s="73">
        <v>10.557184750733137</v>
      </c>
      <c r="W10" s="74" t="e">
        <f>SUM(#REF!)</f>
        <v>#REF!</v>
      </c>
    </row>
    <row r="11" spans="1:23" ht="15" customHeight="1">
      <c r="A11" s="373"/>
      <c r="B11" s="75" t="s">
        <v>44</v>
      </c>
      <c r="C11" s="76">
        <v>169368</v>
      </c>
      <c r="D11" s="76">
        <v>108000</v>
      </c>
      <c r="E11" s="77">
        <v>63.76647300552642</v>
      </c>
      <c r="F11" s="78">
        <v>25697</v>
      </c>
      <c r="G11" s="79">
        <v>23.793518518518518</v>
      </c>
      <c r="H11" s="80">
        <v>1621</v>
      </c>
      <c r="I11" s="79">
        <v>6.3081293536210445</v>
      </c>
      <c r="J11" s="80">
        <v>1117</v>
      </c>
      <c r="K11" s="79">
        <v>68.9080814312153</v>
      </c>
      <c r="L11" s="81"/>
      <c r="M11" s="82">
        <v>167</v>
      </c>
      <c r="N11" s="82">
        <v>22</v>
      </c>
      <c r="O11" s="82">
        <v>2</v>
      </c>
      <c r="P11" s="82">
        <v>926</v>
      </c>
      <c r="Q11" s="82">
        <v>492</v>
      </c>
      <c r="R11" s="83">
        <v>12</v>
      </c>
      <c r="S11" s="84">
        <v>85.6131065883177</v>
      </c>
      <c r="T11" s="85">
        <v>1.9695613249776187</v>
      </c>
      <c r="U11" s="86">
        <v>1920</v>
      </c>
      <c r="V11" s="87">
        <v>7.471689302253182</v>
      </c>
      <c r="W11" s="86">
        <v>7</v>
      </c>
    </row>
    <row r="12" spans="1:23" ht="15" customHeight="1" thickBot="1">
      <c r="A12" s="373"/>
      <c r="B12" s="104" t="s">
        <v>45</v>
      </c>
      <c r="C12" s="67">
        <v>314500</v>
      </c>
      <c r="D12" s="67">
        <v>166000</v>
      </c>
      <c r="E12" s="99">
        <v>52.78219395866455</v>
      </c>
      <c r="F12" s="105">
        <v>38314</v>
      </c>
      <c r="G12" s="100">
        <v>23.080722891566268</v>
      </c>
      <c r="H12" s="67">
        <v>2604</v>
      </c>
      <c r="I12" s="100">
        <v>6.796471263767813</v>
      </c>
      <c r="J12" s="67">
        <v>1747</v>
      </c>
      <c r="K12" s="100">
        <v>67.08909370199693</v>
      </c>
      <c r="L12" s="67">
        <v>0</v>
      </c>
      <c r="M12" s="67">
        <v>270</v>
      </c>
      <c r="N12" s="67">
        <v>59</v>
      </c>
      <c r="O12" s="67">
        <v>10</v>
      </c>
      <c r="P12" s="67">
        <v>1408</v>
      </c>
      <c r="Q12" s="67">
        <v>834</v>
      </c>
      <c r="R12" s="106">
        <v>23</v>
      </c>
      <c r="S12" s="101">
        <v>153.99070835725846</v>
      </c>
      <c r="T12" s="102">
        <v>3.3772180881511162</v>
      </c>
      <c r="U12" s="107">
        <v>3252</v>
      </c>
      <c r="V12" s="103">
        <v>8.4877590436916</v>
      </c>
      <c r="W12" s="107" t="e">
        <f>W10+W11</f>
        <v>#REF!</v>
      </c>
    </row>
    <row r="13" spans="1:23" ht="15" customHeight="1">
      <c r="A13" s="376" t="s">
        <v>46</v>
      </c>
      <c r="B13" s="108" t="s">
        <v>42</v>
      </c>
      <c r="C13" s="109">
        <v>104583</v>
      </c>
      <c r="D13" s="109">
        <v>45200</v>
      </c>
      <c r="E13" s="110">
        <v>43.219261256609585</v>
      </c>
      <c r="F13" s="111">
        <v>5372</v>
      </c>
      <c r="G13" s="112">
        <v>11.88495575221239</v>
      </c>
      <c r="H13" s="109">
        <v>772</v>
      </c>
      <c r="I13" s="112">
        <v>14.370811615785556</v>
      </c>
      <c r="J13" s="113">
        <v>541</v>
      </c>
      <c r="K13" s="112">
        <v>70.07772020725389</v>
      </c>
      <c r="L13" s="114"/>
      <c r="M13" s="115">
        <v>84</v>
      </c>
      <c r="N13" s="115">
        <v>17</v>
      </c>
      <c r="O13" s="115">
        <v>5</v>
      </c>
      <c r="P13" s="115">
        <v>435</v>
      </c>
      <c r="Q13" s="115">
        <v>0</v>
      </c>
      <c r="R13" s="116">
        <v>231</v>
      </c>
      <c r="S13" s="117">
        <v>316.4556962025316</v>
      </c>
      <c r="T13" s="118">
        <v>3.1423290203327174</v>
      </c>
      <c r="U13" s="119">
        <v>1628</v>
      </c>
      <c r="V13" s="120">
        <v>30.305286671630675</v>
      </c>
      <c r="W13" s="74" t="e">
        <f>SUM(#REF!)</f>
        <v>#REF!</v>
      </c>
    </row>
    <row r="14" spans="1:23" ht="15" customHeight="1">
      <c r="A14" s="373"/>
      <c r="B14" s="121" t="s">
        <v>44</v>
      </c>
      <c r="C14" s="88">
        <v>117074</v>
      </c>
      <c r="D14" s="88">
        <v>54900</v>
      </c>
      <c r="E14" s="89">
        <v>46.89341783829031</v>
      </c>
      <c r="F14" s="90">
        <v>10085</v>
      </c>
      <c r="G14" s="91">
        <v>18.36976320582878</v>
      </c>
      <c r="H14" s="92">
        <v>1019</v>
      </c>
      <c r="I14" s="91">
        <v>10.104115022310362</v>
      </c>
      <c r="J14" s="92">
        <v>751</v>
      </c>
      <c r="K14" s="91">
        <v>73.69970559371933</v>
      </c>
      <c r="L14" s="67"/>
      <c r="M14" s="93">
        <v>137</v>
      </c>
      <c r="N14" s="93">
        <v>13</v>
      </c>
      <c r="O14" s="93">
        <v>3</v>
      </c>
      <c r="P14" s="93">
        <v>598</v>
      </c>
      <c r="Q14" s="93">
        <v>0</v>
      </c>
      <c r="R14" s="94">
        <v>268</v>
      </c>
      <c r="S14" s="95">
        <v>128.90431333663858</v>
      </c>
      <c r="T14" s="96">
        <v>1.7310252996005324</v>
      </c>
      <c r="U14" s="97">
        <v>2537</v>
      </c>
      <c r="V14" s="98">
        <v>25.156172533465543</v>
      </c>
      <c r="W14" s="86">
        <v>10</v>
      </c>
    </row>
    <row r="15" spans="1:23" ht="15" customHeight="1" thickBot="1">
      <c r="A15" s="374"/>
      <c r="B15" s="122" t="s">
        <v>45</v>
      </c>
      <c r="C15" s="123">
        <v>221657</v>
      </c>
      <c r="D15" s="123">
        <v>100100</v>
      </c>
      <c r="E15" s="52">
        <v>45.15986411437491</v>
      </c>
      <c r="F15" s="124">
        <v>15457</v>
      </c>
      <c r="G15" s="54">
        <v>15.441558441558442</v>
      </c>
      <c r="H15" s="123">
        <v>1791</v>
      </c>
      <c r="I15" s="54">
        <v>11.586983243837743</v>
      </c>
      <c r="J15" s="123">
        <v>1292</v>
      </c>
      <c r="K15" s="54">
        <v>72.13847012841987</v>
      </c>
      <c r="L15" s="123">
        <v>0</v>
      </c>
      <c r="M15" s="123">
        <v>221</v>
      </c>
      <c r="N15" s="123">
        <v>30</v>
      </c>
      <c r="O15" s="123">
        <v>8</v>
      </c>
      <c r="P15" s="123">
        <v>1033</v>
      </c>
      <c r="Q15" s="123">
        <v>0</v>
      </c>
      <c r="R15" s="125">
        <v>499</v>
      </c>
      <c r="S15" s="56">
        <v>194.08682150481982</v>
      </c>
      <c r="T15" s="57">
        <v>2.321981424148607</v>
      </c>
      <c r="U15" s="126">
        <v>4165</v>
      </c>
      <c r="V15" s="59">
        <v>26.94572038558582</v>
      </c>
      <c r="W15" s="107" t="e">
        <f>W13+W14</f>
        <v>#REF!</v>
      </c>
    </row>
    <row r="16" spans="1:23" ht="15" customHeight="1">
      <c r="A16" s="372" t="s">
        <v>47</v>
      </c>
      <c r="B16" s="27" t="s">
        <v>42</v>
      </c>
      <c r="C16" s="28">
        <v>41246</v>
      </c>
      <c r="D16" s="28">
        <v>9935</v>
      </c>
      <c r="E16" s="35">
        <v>24.087184211802356</v>
      </c>
      <c r="F16" s="36">
        <v>4451</v>
      </c>
      <c r="G16" s="31">
        <v>44.801207851031705</v>
      </c>
      <c r="H16" s="28">
        <v>316</v>
      </c>
      <c r="I16" s="31">
        <v>7.099528195911031</v>
      </c>
      <c r="J16" s="28">
        <v>250</v>
      </c>
      <c r="K16" s="31">
        <v>79.11392405063292</v>
      </c>
      <c r="L16" s="32"/>
      <c r="M16" s="28">
        <v>36</v>
      </c>
      <c r="N16" s="28">
        <v>15</v>
      </c>
      <c r="O16" s="28">
        <v>0</v>
      </c>
      <c r="P16" s="28">
        <v>199</v>
      </c>
      <c r="Q16" s="28">
        <v>25</v>
      </c>
      <c r="R16" s="28">
        <v>41</v>
      </c>
      <c r="S16" s="34">
        <v>337.00292069197934</v>
      </c>
      <c r="T16" s="35">
        <v>6</v>
      </c>
      <c r="U16" s="28">
        <v>569</v>
      </c>
      <c r="V16" s="37">
        <v>12.78364412491575</v>
      </c>
      <c r="W16" s="38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W46+W59+W72+W85+W98+W111+W124+W137+W150+W163</f>
        <v>#REF!</v>
      </c>
    </row>
    <row r="17" spans="1:23" ht="15" customHeight="1">
      <c r="A17" s="373"/>
      <c r="B17" s="75" t="s">
        <v>44</v>
      </c>
      <c r="C17" s="80">
        <v>47873</v>
      </c>
      <c r="D17" s="80">
        <v>18146</v>
      </c>
      <c r="E17" s="85">
        <v>37.90445553861258</v>
      </c>
      <c r="F17" s="158">
        <v>8203</v>
      </c>
      <c r="G17" s="79">
        <v>45.20555494323818</v>
      </c>
      <c r="H17" s="80">
        <v>386</v>
      </c>
      <c r="I17" s="79">
        <v>4.705595513836401</v>
      </c>
      <c r="J17" s="80">
        <v>345</v>
      </c>
      <c r="K17" s="79">
        <v>89.37823834196891</v>
      </c>
      <c r="L17" s="81"/>
      <c r="M17" s="80">
        <v>65</v>
      </c>
      <c r="N17" s="80">
        <v>3</v>
      </c>
      <c r="O17" s="80">
        <v>0</v>
      </c>
      <c r="P17" s="80">
        <v>277</v>
      </c>
      <c r="Q17" s="80">
        <v>13</v>
      </c>
      <c r="R17" s="80">
        <v>28</v>
      </c>
      <c r="S17" s="84">
        <v>36.571985858832136</v>
      </c>
      <c r="T17" s="85">
        <v>0.8695652173913043</v>
      </c>
      <c r="U17" s="80">
        <v>965</v>
      </c>
      <c r="V17" s="87">
        <v>11.763988784591003</v>
      </c>
      <c r="W17" s="38">
        <v>35</v>
      </c>
    </row>
    <row r="18" spans="1:23" ht="15" customHeight="1" thickBot="1">
      <c r="A18" s="374"/>
      <c r="B18" s="128" t="s">
        <v>45</v>
      </c>
      <c r="C18" s="129">
        <v>89119</v>
      </c>
      <c r="D18" s="129">
        <v>28081</v>
      </c>
      <c r="E18" s="132">
        <v>31.509554640424604</v>
      </c>
      <c r="F18" s="173">
        <v>12654</v>
      </c>
      <c r="G18" s="130">
        <v>45.06249777429579</v>
      </c>
      <c r="H18" s="129">
        <v>702</v>
      </c>
      <c r="I18" s="130">
        <v>5.547652916073969</v>
      </c>
      <c r="J18" s="129">
        <v>595</v>
      </c>
      <c r="K18" s="129">
        <v>663.4668343828275</v>
      </c>
      <c r="L18" s="129">
        <v>0</v>
      </c>
      <c r="M18" s="129">
        <v>101</v>
      </c>
      <c r="N18" s="129">
        <v>18</v>
      </c>
      <c r="O18" s="129">
        <v>0</v>
      </c>
      <c r="P18" s="129">
        <v>476</v>
      </c>
      <c r="Q18" s="129">
        <v>38</v>
      </c>
      <c r="R18" s="129">
        <v>69</v>
      </c>
      <c r="S18" s="131">
        <v>142.2475106685633</v>
      </c>
      <c r="T18" s="132">
        <v>3.0252100840336134</v>
      </c>
      <c r="U18" s="129">
        <v>1534</v>
      </c>
      <c r="V18" s="133">
        <v>12.122648964754228</v>
      </c>
      <c r="W18" s="60"/>
    </row>
    <row r="19" spans="1:23" ht="15" customHeight="1">
      <c r="A19" s="372" t="s">
        <v>48</v>
      </c>
      <c r="B19" s="27" t="s">
        <v>42</v>
      </c>
      <c r="C19" s="28">
        <v>32940</v>
      </c>
      <c r="D19" s="28">
        <v>11614</v>
      </c>
      <c r="E19" s="35">
        <v>35.258044930176084</v>
      </c>
      <c r="F19" s="36">
        <v>3982</v>
      </c>
      <c r="G19" s="31">
        <v>34.28620630273807</v>
      </c>
      <c r="H19" s="28">
        <v>385</v>
      </c>
      <c r="I19" s="31">
        <v>9.668508287292818</v>
      </c>
      <c r="J19" s="28">
        <v>320</v>
      </c>
      <c r="K19" s="28">
        <v>845.2385052363301</v>
      </c>
      <c r="L19" s="28">
        <v>0</v>
      </c>
      <c r="M19" s="28">
        <v>32</v>
      </c>
      <c r="N19" s="28">
        <v>13</v>
      </c>
      <c r="O19" s="28">
        <v>1</v>
      </c>
      <c r="P19" s="28">
        <v>274</v>
      </c>
      <c r="Q19" s="28">
        <v>13</v>
      </c>
      <c r="R19" s="28">
        <v>52</v>
      </c>
      <c r="S19" s="34">
        <v>326.46911099949773</v>
      </c>
      <c r="T19" s="35">
        <v>4.0625</v>
      </c>
      <c r="U19" s="28">
        <v>299</v>
      </c>
      <c r="V19" s="37">
        <v>7.508789552988448</v>
      </c>
      <c r="W19" s="38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W49+W62+W75+W88+W101+W114+W127+W140+W153+W166+W179+W192+W205+W218+W231+W244+W257+W270+W283+W296</f>
        <v>#REF!</v>
      </c>
    </row>
    <row r="20" spans="1:23" ht="15" customHeight="1">
      <c r="A20" s="373"/>
      <c r="B20" s="75" t="s">
        <v>44</v>
      </c>
      <c r="C20" s="80">
        <v>37784</v>
      </c>
      <c r="D20" s="80">
        <v>19073</v>
      </c>
      <c r="E20" s="85">
        <v>50.47903874655939</v>
      </c>
      <c r="F20" s="158">
        <v>7163</v>
      </c>
      <c r="G20" s="79">
        <v>37.555707020395324</v>
      </c>
      <c r="H20" s="80">
        <v>388</v>
      </c>
      <c r="I20" s="79">
        <v>5.416724835962586</v>
      </c>
      <c r="J20" s="80">
        <v>347</v>
      </c>
      <c r="K20" s="80">
        <v>831.5741919937258</v>
      </c>
      <c r="L20" s="80">
        <v>0</v>
      </c>
      <c r="M20" s="80">
        <v>42</v>
      </c>
      <c r="N20" s="80">
        <v>4</v>
      </c>
      <c r="O20" s="80">
        <v>0</v>
      </c>
      <c r="P20" s="80">
        <v>301</v>
      </c>
      <c r="Q20" s="80">
        <v>13</v>
      </c>
      <c r="R20" s="80">
        <v>28</v>
      </c>
      <c r="S20" s="84">
        <v>55.84252408208852</v>
      </c>
      <c r="T20" s="85">
        <v>1.1527377521613833</v>
      </c>
      <c r="U20" s="80">
        <v>526</v>
      </c>
      <c r="V20" s="87">
        <v>7.343291916794639</v>
      </c>
      <c r="W20" s="38">
        <v>35</v>
      </c>
    </row>
    <row r="21" spans="1:23" ht="15" customHeight="1" thickBot="1">
      <c r="A21" s="374"/>
      <c r="B21" s="128" t="s">
        <v>45</v>
      </c>
      <c r="C21" s="129">
        <v>70724</v>
      </c>
      <c r="D21" s="129">
        <v>30687</v>
      </c>
      <c r="E21" s="132">
        <v>43.38979695718568</v>
      </c>
      <c r="F21" s="173">
        <v>11145</v>
      </c>
      <c r="G21" s="130">
        <v>36.31831068530648</v>
      </c>
      <c r="H21" s="129">
        <v>773</v>
      </c>
      <c r="I21" s="130">
        <v>6.935845670704352</v>
      </c>
      <c r="J21" s="129">
        <v>667</v>
      </c>
      <c r="K21" s="129">
        <v>1676.8126972300558</v>
      </c>
      <c r="L21" s="129">
        <v>0</v>
      </c>
      <c r="M21" s="129">
        <v>74</v>
      </c>
      <c r="N21" s="129">
        <v>17</v>
      </c>
      <c r="O21" s="129">
        <v>1</v>
      </c>
      <c r="P21" s="129">
        <v>575</v>
      </c>
      <c r="Q21" s="129">
        <v>26</v>
      </c>
      <c r="R21" s="129">
        <v>80</v>
      </c>
      <c r="S21" s="131">
        <v>152.53476895468822</v>
      </c>
      <c r="T21" s="132">
        <v>2.548725637181409</v>
      </c>
      <c r="U21" s="129">
        <v>825</v>
      </c>
      <c r="V21" s="133">
        <v>7.402422611036339</v>
      </c>
      <c r="W21" s="60"/>
    </row>
    <row r="22" spans="1:23" ht="15" customHeight="1">
      <c r="A22" s="372" t="s">
        <v>49</v>
      </c>
      <c r="B22" s="27" t="s">
        <v>42</v>
      </c>
      <c r="C22" s="28">
        <v>31750</v>
      </c>
      <c r="D22" s="28">
        <v>11761</v>
      </c>
      <c r="E22" s="35">
        <v>37.04251968503937</v>
      </c>
      <c r="F22" s="36">
        <v>3215</v>
      </c>
      <c r="G22" s="31">
        <v>27.336110874925602</v>
      </c>
      <c r="H22" s="28">
        <v>277</v>
      </c>
      <c r="I22" s="31">
        <v>8.615863141524107</v>
      </c>
      <c r="J22" s="28">
        <v>195</v>
      </c>
      <c r="K22" s="31">
        <v>70.3971119133574</v>
      </c>
      <c r="L22" s="28">
        <v>0</v>
      </c>
      <c r="M22" s="28">
        <v>23</v>
      </c>
      <c r="N22" s="28">
        <v>9</v>
      </c>
      <c r="O22" s="28">
        <v>1</v>
      </c>
      <c r="P22" s="28">
        <v>162</v>
      </c>
      <c r="Q22" s="28">
        <v>70</v>
      </c>
      <c r="R22" s="28">
        <v>12</v>
      </c>
      <c r="S22" s="34">
        <v>279.93779160186625</v>
      </c>
      <c r="T22" s="35">
        <v>4.615384615384616</v>
      </c>
      <c r="U22" s="28">
        <v>346</v>
      </c>
      <c r="V22" s="37">
        <v>10.762052877138412</v>
      </c>
      <c r="W22" s="38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W52+W65+W78+W91+W104+W117+W130+W143+W156+W169+W182+W195+W208+W221+W234+W247+W260+W273+W286+W299+W312+W325+W338+W351+W364+W377+W390</f>
        <v>#REF!</v>
      </c>
    </row>
    <row r="23" spans="1:23" ht="15" customHeight="1">
      <c r="A23" s="373"/>
      <c r="B23" s="75" t="s">
        <v>44</v>
      </c>
      <c r="C23" s="80">
        <v>36292</v>
      </c>
      <c r="D23" s="80">
        <v>20059</v>
      </c>
      <c r="E23" s="85">
        <v>55.27113413424446</v>
      </c>
      <c r="F23" s="158">
        <v>6217</v>
      </c>
      <c r="G23" s="79">
        <v>30.993568971533975</v>
      </c>
      <c r="H23" s="80">
        <v>367</v>
      </c>
      <c r="I23" s="79">
        <v>5.903168730899147</v>
      </c>
      <c r="J23" s="80">
        <v>297</v>
      </c>
      <c r="K23" s="79">
        <v>80.92643051771117</v>
      </c>
      <c r="L23" s="80">
        <v>0</v>
      </c>
      <c r="M23" s="80">
        <v>56</v>
      </c>
      <c r="N23" s="80">
        <v>3</v>
      </c>
      <c r="O23" s="80">
        <v>0</v>
      </c>
      <c r="P23" s="80">
        <v>238</v>
      </c>
      <c r="Q23" s="80">
        <v>52</v>
      </c>
      <c r="R23" s="80">
        <v>18</v>
      </c>
      <c r="S23" s="84">
        <v>48.254785266205566</v>
      </c>
      <c r="T23" s="85">
        <v>1.0101010101010102</v>
      </c>
      <c r="U23" s="80">
        <v>555</v>
      </c>
      <c r="V23" s="87">
        <v>8.92713527424803</v>
      </c>
      <c r="W23" s="38">
        <v>35</v>
      </c>
    </row>
    <row r="24" spans="1:23" ht="15" customHeight="1" thickBot="1">
      <c r="A24" s="374"/>
      <c r="B24" s="128" t="s">
        <v>45</v>
      </c>
      <c r="C24" s="129">
        <v>68042</v>
      </c>
      <c r="D24" s="129">
        <v>31820</v>
      </c>
      <c r="E24" s="132">
        <v>46.765233238293995</v>
      </c>
      <c r="F24" s="173">
        <v>9432</v>
      </c>
      <c r="G24" s="130">
        <v>29.641734758013826</v>
      </c>
      <c r="H24" s="129">
        <v>644</v>
      </c>
      <c r="I24" s="130">
        <v>6.827820186598813</v>
      </c>
      <c r="J24" s="129">
        <v>492</v>
      </c>
      <c r="K24" s="130">
        <v>76.3975155279503</v>
      </c>
      <c r="L24" s="129">
        <v>0</v>
      </c>
      <c r="M24" s="129">
        <v>79</v>
      </c>
      <c r="N24" s="129">
        <v>12</v>
      </c>
      <c r="O24" s="129">
        <v>1</v>
      </c>
      <c r="P24" s="129">
        <v>400</v>
      </c>
      <c r="Q24" s="129">
        <v>122</v>
      </c>
      <c r="R24" s="129">
        <v>30</v>
      </c>
      <c r="S24" s="131">
        <v>127.2264631043257</v>
      </c>
      <c r="T24" s="132">
        <v>2.4390243902439024</v>
      </c>
      <c r="U24" s="129">
        <v>901</v>
      </c>
      <c r="V24" s="133">
        <v>9.552586938083122</v>
      </c>
      <c r="W24" s="60"/>
    </row>
    <row r="25" spans="1:23" ht="15" customHeight="1">
      <c r="A25" s="372" t="s">
        <v>50</v>
      </c>
      <c r="B25" s="27" t="s">
        <v>42</v>
      </c>
      <c r="C25" s="28">
        <v>43634</v>
      </c>
      <c r="D25" s="28">
        <v>12524</v>
      </c>
      <c r="E25" s="35">
        <v>28.702388046019163</v>
      </c>
      <c r="F25" s="36">
        <v>4477</v>
      </c>
      <c r="G25" s="31">
        <v>35.747365059086555</v>
      </c>
      <c r="H25" s="28">
        <v>461</v>
      </c>
      <c r="I25" s="31">
        <v>10.29707393343757</v>
      </c>
      <c r="J25" s="28">
        <v>393</v>
      </c>
      <c r="K25" s="31">
        <v>85.24945770065075</v>
      </c>
      <c r="L25" s="28">
        <v>0</v>
      </c>
      <c r="M25" s="28">
        <v>74</v>
      </c>
      <c r="N25" s="28">
        <v>14</v>
      </c>
      <c r="O25" s="28">
        <v>0</v>
      </c>
      <c r="P25" s="28">
        <v>305</v>
      </c>
      <c r="Q25" s="28">
        <v>12</v>
      </c>
      <c r="R25" s="28">
        <v>56</v>
      </c>
      <c r="S25" s="34">
        <v>312.70940361849455</v>
      </c>
      <c r="T25" s="35">
        <v>3.5623409669211195</v>
      </c>
      <c r="U25" s="28">
        <v>542</v>
      </c>
      <c r="V25" s="37">
        <v>12.106321197230288</v>
      </c>
      <c r="W25" s="38" t="e">
        <f>#REF!+#REF!+#REF!+#REF!+#REF!+#REF!+#REF!+#REF!+#REF!+#REF!+#REF!+#REF!+#REF!+#REF!+#REF!+#REF!+#REF!+#REF!+#REF!+#REF!+#REF!+#REF!+#REF!+#REF!+#REF!+#REF!+#REF!+#REF!+#REF!+#REF!+#REF!+#REF!+#REF!+#REF!+#REF!+#REF!+#REF!+#REF!+#REF!+#REF!+#REF!+#REF!+#REF!+W55+W68+W81+W94+W107+W120+W133+W146+W159+W172+W185+W198+W211+W224+W237+W250+W263+W276+W289+W302+W315+W328+W341+W354+W367+W380+W393+W406+W419+W432+W445+W458+W471+W484+W497</f>
        <v>#REF!</v>
      </c>
    </row>
    <row r="26" spans="1:23" ht="15" customHeight="1">
      <c r="A26" s="373"/>
      <c r="B26" s="75" t="s">
        <v>44</v>
      </c>
      <c r="C26" s="80">
        <v>51435</v>
      </c>
      <c r="D26" s="80">
        <v>18836</v>
      </c>
      <c r="E26" s="85">
        <v>36.620977933313895</v>
      </c>
      <c r="F26" s="158">
        <v>7148</v>
      </c>
      <c r="G26" s="79">
        <v>37.94860904650669</v>
      </c>
      <c r="H26" s="80">
        <v>445</v>
      </c>
      <c r="I26" s="79">
        <v>6.225517627308338</v>
      </c>
      <c r="J26" s="80">
        <v>408</v>
      </c>
      <c r="K26" s="79">
        <v>91.68539325842696</v>
      </c>
      <c r="L26" s="80">
        <v>0</v>
      </c>
      <c r="M26" s="80">
        <v>72</v>
      </c>
      <c r="N26" s="80">
        <v>6</v>
      </c>
      <c r="O26" s="80">
        <v>1</v>
      </c>
      <c r="P26" s="80">
        <v>329</v>
      </c>
      <c r="Q26" s="80">
        <v>6</v>
      </c>
      <c r="R26" s="80">
        <v>31</v>
      </c>
      <c r="S26" s="84">
        <v>83.93956351426972</v>
      </c>
      <c r="T26" s="85">
        <v>1.4705882352941175</v>
      </c>
      <c r="U26" s="80">
        <v>670</v>
      </c>
      <c r="V26" s="87">
        <v>9.373251259093452</v>
      </c>
      <c r="W26" s="38">
        <v>35</v>
      </c>
    </row>
    <row r="27" spans="1:23" ht="15" customHeight="1" thickBot="1">
      <c r="A27" s="374"/>
      <c r="B27" s="128" t="s">
        <v>45</v>
      </c>
      <c r="C27" s="129">
        <v>95069</v>
      </c>
      <c r="D27" s="129">
        <v>31360</v>
      </c>
      <c r="E27" s="132">
        <v>32.98656765086411</v>
      </c>
      <c r="F27" s="173">
        <v>11625</v>
      </c>
      <c r="G27" s="130">
        <v>37.06951530612245</v>
      </c>
      <c r="H27" s="129">
        <v>906</v>
      </c>
      <c r="I27" s="130">
        <v>7.7935483870967746</v>
      </c>
      <c r="J27" s="129">
        <v>801</v>
      </c>
      <c r="K27" s="130">
        <v>88.41059602649007</v>
      </c>
      <c r="L27" s="129">
        <v>0</v>
      </c>
      <c r="M27" s="129">
        <v>146</v>
      </c>
      <c r="N27" s="129">
        <v>20</v>
      </c>
      <c r="O27" s="129">
        <v>1</v>
      </c>
      <c r="P27" s="129">
        <v>634</v>
      </c>
      <c r="Q27" s="129">
        <v>18</v>
      </c>
      <c r="R27" s="129">
        <v>87</v>
      </c>
      <c r="S27" s="131">
        <v>172.04301075268816</v>
      </c>
      <c r="T27" s="132">
        <v>2.4968789013732833</v>
      </c>
      <c r="U27" s="129">
        <v>1212</v>
      </c>
      <c r="V27" s="133">
        <v>10.425806451612903</v>
      </c>
      <c r="W27" s="60"/>
    </row>
    <row r="28" spans="1:23" ht="15" customHeight="1">
      <c r="A28" s="372" t="s">
        <v>51</v>
      </c>
      <c r="B28" s="27" t="s">
        <v>42</v>
      </c>
      <c r="C28" s="28">
        <v>15576</v>
      </c>
      <c r="D28" s="28">
        <v>5052</v>
      </c>
      <c r="E28" s="35">
        <v>32.43451463790446</v>
      </c>
      <c r="F28" s="36">
        <v>1924</v>
      </c>
      <c r="G28" s="31">
        <v>38.08392715756136</v>
      </c>
      <c r="H28" s="28">
        <v>294</v>
      </c>
      <c r="I28" s="31">
        <v>15.280665280665282</v>
      </c>
      <c r="J28" s="28">
        <v>254</v>
      </c>
      <c r="K28" s="31">
        <v>86.39455782312925</v>
      </c>
      <c r="L28" s="28">
        <v>0</v>
      </c>
      <c r="M28" s="28">
        <v>30</v>
      </c>
      <c r="N28" s="28">
        <v>8</v>
      </c>
      <c r="O28" s="28">
        <v>1</v>
      </c>
      <c r="P28" s="28">
        <v>215</v>
      </c>
      <c r="Q28" s="28">
        <v>3</v>
      </c>
      <c r="R28" s="28">
        <v>37</v>
      </c>
      <c r="S28" s="34">
        <v>415.8004158004158</v>
      </c>
      <c r="T28" s="35">
        <v>3.149606299212598</v>
      </c>
      <c r="U28" s="28">
        <v>213</v>
      </c>
      <c r="V28" s="37">
        <v>11.07068607068607</v>
      </c>
      <c r="W28" s="38" t="e">
        <f>#REF!+#REF!+#REF!+#REF!+#REF!+#REF!+#REF!+#REF!+#REF!+#REF!+#REF!+#REF!+#REF!+#REF!+#REF!+#REF!+#REF!+#REF!+#REF!+#REF!+#REF!+#REF!+#REF!+#REF!+#REF!+#REF!+#REF!+#REF!+#REF!+#REF!+#REF!+#REF!+#REF!+#REF!+#REF!+#REF!+W45+W58+W71+W84+W97+W110+W123+W136+W149+W162+W175+W188+W201+W214+W227+W240+W253+W266+W279+W292+W305+W318+W331+W344+W357+W370+W383+W396+W409+W422+W435+W448+W461+W474+W487+W500+W513+W526+W539+W552+W565+W578</f>
        <v>#REF!</v>
      </c>
    </row>
    <row r="29" spans="1:23" ht="15" customHeight="1">
      <c r="A29" s="373"/>
      <c r="B29" s="75" t="s">
        <v>44</v>
      </c>
      <c r="C29" s="80">
        <v>18672</v>
      </c>
      <c r="D29" s="80">
        <v>7511</v>
      </c>
      <c r="E29" s="85">
        <v>40.22600685518423</v>
      </c>
      <c r="F29" s="158">
        <v>2945</v>
      </c>
      <c r="G29" s="79">
        <v>39.209159898815074</v>
      </c>
      <c r="H29" s="80">
        <v>299</v>
      </c>
      <c r="I29" s="79">
        <v>10.152801358234296</v>
      </c>
      <c r="J29" s="80">
        <v>267</v>
      </c>
      <c r="K29" s="79">
        <v>89.29765886287625</v>
      </c>
      <c r="L29" s="80">
        <v>0</v>
      </c>
      <c r="M29" s="80">
        <v>43</v>
      </c>
      <c r="N29" s="80">
        <v>2</v>
      </c>
      <c r="O29" s="80">
        <v>0</v>
      </c>
      <c r="P29" s="80">
        <v>222</v>
      </c>
      <c r="Q29" s="80">
        <v>0</v>
      </c>
      <c r="R29" s="80">
        <v>32</v>
      </c>
      <c r="S29" s="84">
        <v>67.91171477079797</v>
      </c>
      <c r="T29" s="85">
        <v>0.7490636704119851</v>
      </c>
      <c r="U29" s="80">
        <v>257</v>
      </c>
      <c r="V29" s="87">
        <v>8.726655348047538</v>
      </c>
      <c r="W29" s="38">
        <v>35</v>
      </c>
    </row>
    <row r="30" spans="1:23" ht="15" customHeight="1" thickBot="1">
      <c r="A30" s="374"/>
      <c r="B30" s="128" t="s">
        <v>45</v>
      </c>
      <c r="C30" s="129">
        <v>34248</v>
      </c>
      <c r="D30" s="129">
        <v>12563</v>
      </c>
      <c r="E30" s="132">
        <v>36.682434010745155</v>
      </c>
      <c r="F30" s="173">
        <v>4869</v>
      </c>
      <c r="G30" s="130">
        <v>38.756666401337256</v>
      </c>
      <c r="H30" s="129">
        <v>593</v>
      </c>
      <c r="I30" s="130">
        <v>12.179092216060793</v>
      </c>
      <c r="J30" s="129">
        <v>521</v>
      </c>
      <c r="K30" s="130">
        <v>87.85834738617201</v>
      </c>
      <c r="L30" s="129">
        <v>0</v>
      </c>
      <c r="M30" s="129">
        <v>73</v>
      </c>
      <c r="N30" s="129">
        <v>10</v>
      </c>
      <c r="O30" s="129">
        <v>1</v>
      </c>
      <c r="P30" s="129">
        <v>437</v>
      </c>
      <c r="Q30" s="129">
        <v>3</v>
      </c>
      <c r="R30" s="129">
        <v>69</v>
      </c>
      <c r="S30" s="131">
        <v>205.38098172109264</v>
      </c>
      <c r="T30" s="132">
        <v>1.9193857965451053</v>
      </c>
      <c r="U30" s="129">
        <v>470</v>
      </c>
      <c r="V30" s="133">
        <v>9.652906140891353</v>
      </c>
      <c r="W30" s="60"/>
    </row>
    <row r="31" spans="1:23" ht="15" customHeight="1" thickBot="1">
      <c r="A31" s="372" t="s">
        <v>52</v>
      </c>
      <c r="B31" s="27" t="s">
        <v>42</v>
      </c>
      <c r="C31" s="28">
        <v>11137</v>
      </c>
      <c r="D31" s="28">
        <v>4114</v>
      </c>
      <c r="E31" s="35">
        <v>36.939929963185776</v>
      </c>
      <c r="F31" s="36">
        <v>1846</v>
      </c>
      <c r="G31" s="31">
        <v>44.87117160913952</v>
      </c>
      <c r="H31" s="28">
        <v>100</v>
      </c>
      <c r="I31" s="31">
        <v>5.417118093174431</v>
      </c>
      <c r="J31" s="28">
        <v>83</v>
      </c>
      <c r="K31" s="31">
        <v>83</v>
      </c>
      <c r="L31" s="28">
        <v>0</v>
      </c>
      <c r="M31" s="28">
        <v>9</v>
      </c>
      <c r="N31" s="28">
        <v>3</v>
      </c>
      <c r="O31" s="28">
        <v>2</v>
      </c>
      <c r="P31" s="28">
        <v>69</v>
      </c>
      <c r="Q31" s="28">
        <v>0</v>
      </c>
      <c r="R31" s="28">
        <v>17</v>
      </c>
      <c r="S31" s="34">
        <v>162.51354279523295</v>
      </c>
      <c r="T31" s="35">
        <v>3.614457831325301</v>
      </c>
      <c r="U31" s="28">
        <v>212</v>
      </c>
      <c r="V31" s="37">
        <v>11.484290357529794</v>
      </c>
      <c r="W31" s="28" t="e">
        <f>#REF!+#REF!+#REF!+#REF!+#REF!</f>
        <v>#REF!</v>
      </c>
    </row>
    <row r="32" spans="1:23" ht="15" customHeight="1" thickBot="1">
      <c r="A32" s="373"/>
      <c r="B32" s="75" t="s">
        <v>44</v>
      </c>
      <c r="C32" s="80">
        <v>13143</v>
      </c>
      <c r="D32" s="80">
        <v>5998</v>
      </c>
      <c r="E32" s="85">
        <v>45.636460473255724</v>
      </c>
      <c r="F32" s="158">
        <v>2736</v>
      </c>
      <c r="G32" s="79">
        <v>45.61520506835612</v>
      </c>
      <c r="H32" s="80">
        <v>135</v>
      </c>
      <c r="I32" s="79">
        <v>4.934210526315789</v>
      </c>
      <c r="J32" s="80">
        <v>123</v>
      </c>
      <c r="K32" s="79">
        <v>91.11111111111111</v>
      </c>
      <c r="L32" s="80">
        <v>0</v>
      </c>
      <c r="M32" s="80">
        <v>17</v>
      </c>
      <c r="N32" s="80">
        <v>3</v>
      </c>
      <c r="O32" s="80">
        <v>0</v>
      </c>
      <c r="P32" s="80">
        <v>103</v>
      </c>
      <c r="Q32" s="80">
        <v>0</v>
      </c>
      <c r="R32" s="80">
        <v>12</v>
      </c>
      <c r="S32" s="84">
        <v>109.64912280701753</v>
      </c>
      <c r="T32" s="85">
        <v>2.4390243902439024</v>
      </c>
      <c r="U32" s="80">
        <v>187</v>
      </c>
      <c r="V32" s="87">
        <v>6.834795321637427</v>
      </c>
      <c r="W32" s="28" t="e">
        <f>#REF!+#REF!+#REF!+#REF!+#REF!</f>
        <v>#REF!</v>
      </c>
    </row>
    <row r="33" spans="1:23" ht="15" customHeight="1" thickBot="1">
      <c r="A33" s="374"/>
      <c r="B33" s="128" t="s">
        <v>45</v>
      </c>
      <c r="C33" s="129">
        <v>24280</v>
      </c>
      <c r="D33" s="129">
        <v>10112</v>
      </c>
      <c r="E33" s="132">
        <v>41.647446457990114</v>
      </c>
      <c r="F33" s="173">
        <v>4582</v>
      </c>
      <c r="G33" s="130">
        <v>45.3125</v>
      </c>
      <c r="H33" s="129">
        <v>235</v>
      </c>
      <c r="I33" s="130">
        <v>5.128764731558272</v>
      </c>
      <c r="J33" s="129">
        <v>206</v>
      </c>
      <c r="K33" s="130">
        <v>87.65957446808511</v>
      </c>
      <c r="L33" s="129">
        <v>0</v>
      </c>
      <c r="M33" s="129">
        <v>26</v>
      </c>
      <c r="N33" s="129">
        <v>6</v>
      </c>
      <c r="O33" s="129">
        <v>2</v>
      </c>
      <c r="P33" s="129">
        <v>172</v>
      </c>
      <c r="Q33" s="129">
        <v>0</v>
      </c>
      <c r="R33" s="129">
        <v>29</v>
      </c>
      <c r="S33" s="131">
        <v>130.94718463553033</v>
      </c>
      <c r="T33" s="132">
        <v>2.912621359223301</v>
      </c>
      <c r="U33" s="129">
        <v>399</v>
      </c>
      <c r="V33" s="133">
        <v>8.707987778262767</v>
      </c>
      <c r="W33" s="28" t="e">
        <f>W31+W32</f>
        <v>#REF!</v>
      </c>
    </row>
    <row r="34" spans="1:23" ht="15" customHeight="1">
      <c r="A34" s="372" t="s">
        <v>53</v>
      </c>
      <c r="B34" s="27" t="s">
        <v>42</v>
      </c>
      <c r="C34" s="28">
        <v>14057</v>
      </c>
      <c r="D34" s="28">
        <v>4216</v>
      </c>
      <c r="E34" s="35">
        <v>29.992174717222735</v>
      </c>
      <c r="F34" s="36">
        <v>1495</v>
      </c>
      <c r="G34" s="31">
        <v>35.46015180265655</v>
      </c>
      <c r="H34" s="28">
        <v>191</v>
      </c>
      <c r="I34" s="31">
        <v>12.775919732441471</v>
      </c>
      <c r="J34" s="28">
        <v>126</v>
      </c>
      <c r="K34" s="31">
        <v>65.96858638743456</v>
      </c>
      <c r="L34" s="28">
        <v>0</v>
      </c>
      <c r="M34" s="28">
        <v>19</v>
      </c>
      <c r="N34" s="28">
        <v>4</v>
      </c>
      <c r="O34" s="28">
        <v>2</v>
      </c>
      <c r="P34" s="28">
        <v>101</v>
      </c>
      <c r="Q34" s="28">
        <v>5</v>
      </c>
      <c r="R34" s="28">
        <v>60</v>
      </c>
      <c r="S34" s="28">
        <v>267.5585284280936</v>
      </c>
      <c r="T34" s="35">
        <v>3.1746031746031744</v>
      </c>
      <c r="U34" s="28">
        <v>189</v>
      </c>
      <c r="V34" s="37">
        <v>12.642140468227424</v>
      </c>
      <c r="W34" s="38" t="e">
        <f>#REF!+#REF!+#REF!+#REF!+#REF!+#REF!+#REF!+#REF!+#REF!+#REF!+#REF!+#REF!+#REF!+#REF!+#REF!+#REF!+#REF!+#REF!+#REF!+#REF!+#REF!+#REF!+W51+W64+W77+W90+W103+W116+W129+W142+W155+W168+W181+W194+W207+W220+W233+W246+W259+W272+W285+W298+W311+W324+W337+W350+W363+W376+W389+W402+W415+W428+W441+W454+W467+W480+W493+W506+W519+W532+W545+W558+W571+W584+W597+W610+W623+W636+W649+W662+W675+W688+W701+W714+W727+W740+W753+W766</f>
        <v>#REF!</v>
      </c>
    </row>
    <row r="35" spans="1:23" ht="15" customHeight="1">
      <c r="A35" s="373"/>
      <c r="B35" s="75" t="s">
        <v>44</v>
      </c>
      <c r="C35" s="80">
        <v>16680</v>
      </c>
      <c r="D35" s="80">
        <v>5426</v>
      </c>
      <c r="E35" s="85">
        <v>32.52997601918465</v>
      </c>
      <c r="F35" s="158">
        <v>2200</v>
      </c>
      <c r="G35" s="79">
        <v>40.54552156284556</v>
      </c>
      <c r="H35" s="80">
        <v>194</v>
      </c>
      <c r="I35" s="79">
        <v>8.818181818181818</v>
      </c>
      <c r="J35" s="80">
        <v>155</v>
      </c>
      <c r="K35" s="79">
        <v>79.89690721649485</v>
      </c>
      <c r="L35" s="80">
        <v>0</v>
      </c>
      <c r="M35" s="80">
        <v>46</v>
      </c>
      <c r="N35" s="80">
        <v>3</v>
      </c>
      <c r="O35" s="80">
        <v>0</v>
      </c>
      <c r="P35" s="80">
        <v>106</v>
      </c>
      <c r="Q35" s="80">
        <v>0</v>
      </c>
      <c r="R35" s="80">
        <v>39</v>
      </c>
      <c r="S35" s="80">
        <v>136.36363636363637</v>
      </c>
      <c r="T35" s="85">
        <v>1.935483870967742</v>
      </c>
      <c r="U35" s="80">
        <v>227</v>
      </c>
      <c r="V35" s="87">
        <v>10.318181818181818</v>
      </c>
      <c r="W35" s="38">
        <v>35</v>
      </c>
    </row>
    <row r="36" spans="1:23" ht="15" customHeight="1" thickBot="1">
      <c r="A36" s="374"/>
      <c r="B36" s="128" t="s">
        <v>45</v>
      </c>
      <c r="C36" s="129">
        <v>30737</v>
      </c>
      <c r="D36" s="129">
        <v>9642</v>
      </c>
      <c r="E36" s="132">
        <v>31.369359403975665</v>
      </c>
      <c r="F36" s="173">
        <v>3695</v>
      </c>
      <c r="G36" s="130">
        <v>38.321924911844015</v>
      </c>
      <c r="H36" s="129">
        <v>385</v>
      </c>
      <c r="I36" s="130">
        <v>10.419485791610285</v>
      </c>
      <c r="J36" s="129">
        <v>281</v>
      </c>
      <c r="K36" s="130">
        <v>72.98701298701299</v>
      </c>
      <c r="L36" s="129">
        <v>0</v>
      </c>
      <c r="M36" s="129">
        <v>65</v>
      </c>
      <c r="N36" s="129">
        <v>7</v>
      </c>
      <c r="O36" s="129">
        <v>2</v>
      </c>
      <c r="P36" s="129">
        <v>207</v>
      </c>
      <c r="Q36" s="129">
        <v>5</v>
      </c>
      <c r="R36" s="129">
        <v>99</v>
      </c>
      <c r="S36" s="129">
        <v>189.44519621109606</v>
      </c>
      <c r="T36" s="132">
        <v>2.491103202846975</v>
      </c>
      <c r="U36" s="129">
        <v>416</v>
      </c>
      <c r="V36" s="133">
        <v>11.258457374830853</v>
      </c>
      <c r="W36" s="60"/>
    </row>
    <row r="37" spans="1:23" ht="15" customHeight="1">
      <c r="A37" s="372" t="s">
        <v>54</v>
      </c>
      <c r="B37" s="27" t="s">
        <v>42</v>
      </c>
      <c r="C37" s="28">
        <v>37050</v>
      </c>
      <c r="D37" s="28">
        <v>9392</v>
      </c>
      <c r="E37" s="35">
        <v>25.34952766531714</v>
      </c>
      <c r="F37" s="36">
        <v>4044</v>
      </c>
      <c r="G37" s="31">
        <v>43.05792163543441</v>
      </c>
      <c r="H37" s="28">
        <v>545</v>
      </c>
      <c r="I37" s="31">
        <v>13.47675568743818</v>
      </c>
      <c r="J37" s="28">
        <v>433</v>
      </c>
      <c r="K37" s="31">
        <v>79.44954128440367</v>
      </c>
      <c r="L37" s="28">
        <v>0</v>
      </c>
      <c r="M37" s="28">
        <v>119</v>
      </c>
      <c r="N37" s="28">
        <v>11</v>
      </c>
      <c r="O37" s="28">
        <v>1</v>
      </c>
      <c r="P37" s="28">
        <v>302</v>
      </c>
      <c r="Q37" s="28">
        <v>1</v>
      </c>
      <c r="R37" s="28">
        <v>111</v>
      </c>
      <c r="S37" s="34">
        <v>272.00791295746785</v>
      </c>
      <c r="T37" s="35">
        <v>2.5404157043879905</v>
      </c>
      <c r="U37" s="28">
        <v>635</v>
      </c>
      <c r="V37" s="37">
        <v>15.702274975272006</v>
      </c>
      <c r="W37" s="38" t="e">
        <f>#REF!+#REF!+#REF!+#REF!+#REF!+#REF!+#REF!+#REF!+#REF!+#REF!+W52+W65+W78+W91+W104+W120+W133+W146+W159+W172+W185+W198+W214+W227+W240+W253+W266+W282+W295+W308+W321+W334+W347+W360+W373+W386+W402+W415+W428+W441+W454+W467+W480+W493+W506+W519+W532+W545+W561+W574+W587+W600+W613+W626+W639+W652+W665+W678+W691+W704+W717+W730+W743+W756+W769+W782+W795+W808+W821+W834+W847+W860+W873+W886+W899+W912+W925+W938</f>
        <v>#REF!</v>
      </c>
    </row>
    <row r="38" spans="1:23" ht="15" customHeight="1">
      <c r="A38" s="373"/>
      <c r="B38" s="75" t="s">
        <v>44</v>
      </c>
      <c r="C38" s="80">
        <v>44336</v>
      </c>
      <c r="D38" s="80">
        <v>11912</v>
      </c>
      <c r="E38" s="85">
        <v>26.867556838686397</v>
      </c>
      <c r="F38" s="158">
        <v>6621</v>
      </c>
      <c r="G38" s="79">
        <v>55.58260577568838</v>
      </c>
      <c r="H38" s="80">
        <v>639</v>
      </c>
      <c r="I38" s="127">
        <v>9.651110104213865</v>
      </c>
      <c r="J38" s="80">
        <v>520</v>
      </c>
      <c r="K38" s="79">
        <v>81.37715179968701</v>
      </c>
      <c r="L38" s="80">
        <v>0</v>
      </c>
      <c r="M38" s="80">
        <v>170</v>
      </c>
      <c r="N38" s="80">
        <v>6</v>
      </c>
      <c r="O38" s="80">
        <v>11</v>
      </c>
      <c r="P38" s="80">
        <v>333</v>
      </c>
      <c r="Q38" s="80">
        <v>0</v>
      </c>
      <c r="R38" s="80">
        <v>119</v>
      </c>
      <c r="S38" s="84">
        <v>90.62075215224287</v>
      </c>
      <c r="T38" s="85">
        <v>1.153846153846154</v>
      </c>
      <c r="U38" s="80">
        <v>956</v>
      </c>
      <c r="V38" s="87">
        <v>14.438906509590696</v>
      </c>
      <c r="W38" s="38">
        <v>35</v>
      </c>
    </row>
    <row r="39" spans="1:23" ht="15" customHeight="1" thickBot="1">
      <c r="A39" s="374"/>
      <c r="B39" s="128" t="s">
        <v>45</v>
      </c>
      <c r="C39" s="129">
        <v>81386</v>
      </c>
      <c r="D39" s="129">
        <v>21304</v>
      </c>
      <c r="E39" s="132">
        <v>26.17649227139803</v>
      </c>
      <c r="F39" s="173">
        <v>10665</v>
      </c>
      <c r="G39" s="130">
        <v>50.061021404431095</v>
      </c>
      <c r="H39" s="129">
        <v>1184</v>
      </c>
      <c r="I39" s="54">
        <v>11.101734646038445</v>
      </c>
      <c r="J39" s="129">
        <v>953</v>
      </c>
      <c r="K39" s="130">
        <v>80.48986486486487</v>
      </c>
      <c r="L39" s="129">
        <v>0</v>
      </c>
      <c r="M39" s="129">
        <v>289</v>
      </c>
      <c r="N39" s="129">
        <v>17</v>
      </c>
      <c r="O39" s="129">
        <v>12</v>
      </c>
      <c r="P39" s="129">
        <v>635</v>
      </c>
      <c r="Q39" s="129">
        <v>1</v>
      </c>
      <c r="R39" s="129">
        <v>230</v>
      </c>
      <c r="S39" s="131">
        <v>159.39990623534928</v>
      </c>
      <c r="T39" s="132">
        <v>1.7838405036726128</v>
      </c>
      <c r="U39" s="129">
        <v>1591</v>
      </c>
      <c r="V39" s="133">
        <v>14.917955930614157</v>
      </c>
      <c r="W39" s="60"/>
    </row>
    <row r="40" spans="1:23" ht="15" customHeight="1">
      <c r="A40" s="372" t="s">
        <v>55</v>
      </c>
      <c r="B40" s="27" t="s">
        <v>42</v>
      </c>
      <c r="C40" s="28">
        <v>17273</v>
      </c>
      <c r="D40" s="28">
        <v>5084</v>
      </c>
      <c r="E40" s="35">
        <v>29.433219475481962</v>
      </c>
      <c r="F40" s="36">
        <v>2874</v>
      </c>
      <c r="G40" s="31">
        <v>56.53029110936271</v>
      </c>
      <c r="H40" s="28">
        <v>428</v>
      </c>
      <c r="I40" s="31">
        <v>14.892136395267919</v>
      </c>
      <c r="J40" s="28">
        <v>340</v>
      </c>
      <c r="K40" s="31">
        <v>79.43925233644859</v>
      </c>
      <c r="L40" s="28">
        <v>0</v>
      </c>
      <c r="M40" s="28">
        <v>58</v>
      </c>
      <c r="N40" s="28">
        <v>1</v>
      </c>
      <c r="O40" s="28">
        <v>1</v>
      </c>
      <c r="P40" s="28">
        <v>280</v>
      </c>
      <c r="Q40" s="28">
        <v>46</v>
      </c>
      <c r="R40" s="28">
        <v>42</v>
      </c>
      <c r="S40" s="134">
        <v>34.79471120389701</v>
      </c>
      <c r="T40" s="31">
        <v>0.29411764705882354</v>
      </c>
      <c r="U40" s="28">
        <v>384</v>
      </c>
      <c r="V40" s="37">
        <v>13.361169102296449</v>
      </c>
      <c r="W40" s="38" t="e">
        <f>#REF!+W43+W56+W69+W82+W95+W111+W124+W140+W153+W172+W185+W198+W214+W230+W246+W259+W275+W288+W301+W314+W327+W343+W356+W369+W382+W395+W408+W421+W434+W447+W460+W473+W486+W499+W512+W525+W538+W551+W564+W577+W590+W603+W616+W629+W642+W655+W668+W681+W694+W707+W720+W733+W746+W759+W772+W785+W798+W811+W824+W837+W850+W863+W876+W889+W902+W915+W928+W941+W954+W967+W980+W993+W1006+W1019+W1032+W1045+W1058</f>
        <v>#REF!</v>
      </c>
    </row>
    <row r="41" spans="1:23" ht="15" customHeight="1">
      <c r="A41" s="373"/>
      <c r="B41" s="75" t="s">
        <v>44</v>
      </c>
      <c r="C41" s="80">
        <v>20641</v>
      </c>
      <c r="D41" s="80">
        <v>6825</v>
      </c>
      <c r="E41" s="85">
        <v>33.065258466159584</v>
      </c>
      <c r="F41" s="158">
        <v>4093</v>
      </c>
      <c r="G41" s="79">
        <v>59.97069597069598</v>
      </c>
      <c r="H41" s="80">
        <v>397</v>
      </c>
      <c r="I41" s="79">
        <v>9.699486928903005</v>
      </c>
      <c r="J41" s="80">
        <v>349</v>
      </c>
      <c r="K41" s="79">
        <v>87.90931989924434</v>
      </c>
      <c r="L41" s="80">
        <v>0</v>
      </c>
      <c r="M41" s="80">
        <v>58</v>
      </c>
      <c r="N41" s="80">
        <v>6</v>
      </c>
      <c r="O41" s="80">
        <v>1</v>
      </c>
      <c r="P41" s="80">
        <v>284</v>
      </c>
      <c r="Q41" s="80">
        <v>28</v>
      </c>
      <c r="R41" s="80">
        <v>20</v>
      </c>
      <c r="S41" s="135">
        <v>146.59174199853408</v>
      </c>
      <c r="T41" s="79">
        <v>1.7191977077363898</v>
      </c>
      <c r="U41" s="80">
        <v>273</v>
      </c>
      <c r="V41" s="87">
        <v>6.669924260933301</v>
      </c>
      <c r="W41" s="38">
        <v>35</v>
      </c>
    </row>
    <row r="42" spans="1:23" ht="15" customHeight="1" thickBot="1">
      <c r="A42" s="374"/>
      <c r="B42" s="128" t="s">
        <v>45</v>
      </c>
      <c r="C42" s="129">
        <v>37914</v>
      </c>
      <c r="D42" s="129">
        <v>11909</v>
      </c>
      <c r="E42" s="132">
        <v>31.410560742733555</v>
      </c>
      <c r="F42" s="173">
        <v>6967</v>
      </c>
      <c r="G42" s="130">
        <v>58.50197329750608</v>
      </c>
      <c r="H42" s="129">
        <v>825</v>
      </c>
      <c r="I42" s="130">
        <v>11.841538682359696</v>
      </c>
      <c r="J42" s="129">
        <v>689</v>
      </c>
      <c r="K42" s="130">
        <v>83.51515151515152</v>
      </c>
      <c r="L42" s="129">
        <v>0</v>
      </c>
      <c r="M42" s="129">
        <v>116</v>
      </c>
      <c r="N42" s="129">
        <v>7</v>
      </c>
      <c r="O42" s="129">
        <v>2</v>
      </c>
      <c r="P42" s="129">
        <v>564</v>
      </c>
      <c r="Q42" s="129">
        <v>74</v>
      </c>
      <c r="R42" s="129">
        <v>62</v>
      </c>
      <c r="S42" s="136">
        <v>100.47366154729438</v>
      </c>
      <c r="T42" s="130">
        <v>1.0159651669085632</v>
      </c>
      <c r="U42" s="129">
        <v>657</v>
      </c>
      <c r="V42" s="133">
        <v>9.43017080522463</v>
      </c>
      <c r="W42" s="60"/>
    </row>
  </sheetData>
  <mergeCells count="24">
    <mergeCell ref="A4:B6"/>
    <mergeCell ref="C4:C5"/>
    <mergeCell ref="D4:D5"/>
    <mergeCell ref="E4:E5"/>
    <mergeCell ref="F4:I4"/>
    <mergeCell ref="J4:K4"/>
    <mergeCell ref="Q4:Q6"/>
    <mergeCell ref="R4:R6"/>
    <mergeCell ref="S4:S5"/>
    <mergeCell ref="T4:T5"/>
    <mergeCell ref="U4:V4"/>
    <mergeCell ref="W4:W6"/>
    <mergeCell ref="A16:A18"/>
    <mergeCell ref="A7:A9"/>
    <mergeCell ref="A10:A12"/>
    <mergeCell ref="A13:A15"/>
    <mergeCell ref="A28:A30"/>
    <mergeCell ref="A25:A27"/>
    <mergeCell ref="A22:A24"/>
    <mergeCell ref="A19:A21"/>
    <mergeCell ref="A40:A42"/>
    <mergeCell ref="A37:A39"/>
    <mergeCell ref="A34:A36"/>
    <mergeCell ref="A31:A33"/>
  </mergeCells>
  <printOptions/>
  <pageMargins left="0.75" right="0.75" top="1" bottom="1" header="0.512" footer="0.512"/>
  <pageSetup firstPageNumber="1" useFirstPageNumber="1" horizontalDpi="600" verticalDpi="600" orientation="landscape" paperSize="9" scale="6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75" zoomScaleSheetLayoutView="75" workbookViewId="0" topLeftCell="A1">
      <pane xSplit="3" ySplit="5" topLeftCell="J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V2" sqref="V2"/>
    </sheetView>
  </sheetViews>
  <sheetFormatPr defaultColWidth="9.00390625" defaultRowHeight="13.5"/>
  <cols>
    <col min="1" max="1" width="3.00390625" style="4" customWidth="1"/>
    <col min="2" max="2" width="9.875" style="4" customWidth="1"/>
    <col min="3" max="3" width="5.00390625" style="4" customWidth="1"/>
    <col min="4" max="5" width="10.125" style="4" customWidth="1"/>
    <col min="6" max="16" width="9.00390625" style="4" customWidth="1"/>
    <col min="17" max="18" width="8.00390625" style="4" customWidth="1"/>
    <col min="19" max="19" width="9.00390625" style="5" customWidth="1"/>
    <col min="20" max="20" width="8.00390625" style="5" customWidth="1"/>
    <col min="21" max="21" width="11.75390625" style="5" customWidth="1"/>
    <col min="22" max="23" width="9.00390625" style="5" customWidth="1"/>
    <col min="24" max="16384" width="9.00390625" style="4" customWidth="1"/>
  </cols>
  <sheetData>
    <row r="1" spans="1:3" ht="13.5">
      <c r="A1" s="1"/>
      <c r="C1" s="137"/>
    </row>
    <row r="2" spans="1:12" ht="17.25">
      <c r="A2" s="6" t="s">
        <v>56</v>
      </c>
      <c r="C2" s="137"/>
      <c r="G2" s="7"/>
      <c r="H2" s="7"/>
      <c r="J2" s="7"/>
      <c r="K2" s="7"/>
      <c r="L2" s="7"/>
    </row>
    <row r="3" spans="1:3" ht="14.25" thickBot="1">
      <c r="A3" s="1"/>
      <c r="C3" s="137"/>
    </row>
    <row r="4" spans="1:24" s="10" customFormat="1" ht="13.5">
      <c r="A4" s="387" t="s">
        <v>57</v>
      </c>
      <c r="B4" s="402"/>
      <c r="C4" s="403"/>
      <c r="D4" s="385" t="s">
        <v>1</v>
      </c>
      <c r="E4" s="385" t="s">
        <v>2</v>
      </c>
      <c r="F4" s="395" t="s">
        <v>3</v>
      </c>
      <c r="G4" s="384" t="s">
        <v>4</v>
      </c>
      <c r="H4" s="354"/>
      <c r="I4" s="354"/>
      <c r="J4" s="354"/>
      <c r="K4" s="354" t="s">
        <v>5</v>
      </c>
      <c r="L4" s="354"/>
      <c r="M4" s="9" t="s">
        <v>7</v>
      </c>
      <c r="N4" s="9"/>
      <c r="O4" s="9"/>
      <c r="P4" s="9"/>
      <c r="Q4" s="385" t="s">
        <v>8</v>
      </c>
      <c r="R4" s="377" t="s">
        <v>9</v>
      </c>
      <c r="S4" s="384" t="s">
        <v>58</v>
      </c>
      <c r="T4" s="401"/>
      <c r="U4" s="401"/>
      <c r="V4" s="377" t="s">
        <v>11</v>
      </c>
      <c r="W4" s="379" t="s">
        <v>12</v>
      </c>
      <c r="X4" s="380"/>
    </row>
    <row r="5" spans="1:24" s="10" customFormat="1" ht="36">
      <c r="A5" s="404"/>
      <c r="B5" s="405"/>
      <c r="C5" s="406"/>
      <c r="D5" s="393"/>
      <c r="E5" s="394"/>
      <c r="F5" s="396"/>
      <c r="G5" s="12" t="s">
        <v>14</v>
      </c>
      <c r="H5" s="138" t="s">
        <v>15</v>
      </c>
      <c r="I5" s="13" t="s">
        <v>16</v>
      </c>
      <c r="J5" s="16" t="s">
        <v>17</v>
      </c>
      <c r="K5" s="13" t="s">
        <v>18</v>
      </c>
      <c r="L5" s="11" t="s">
        <v>19</v>
      </c>
      <c r="M5" s="15" t="s">
        <v>21</v>
      </c>
      <c r="N5" s="15" t="s">
        <v>22</v>
      </c>
      <c r="O5" s="15" t="s">
        <v>23</v>
      </c>
      <c r="P5" s="15" t="s">
        <v>24</v>
      </c>
      <c r="Q5" s="343"/>
      <c r="R5" s="378"/>
      <c r="S5" s="139" t="s">
        <v>10</v>
      </c>
      <c r="T5" s="140" t="s">
        <v>59</v>
      </c>
      <c r="U5" s="13" t="s">
        <v>60</v>
      </c>
      <c r="V5" s="407"/>
      <c r="W5" s="16" t="s">
        <v>14</v>
      </c>
      <c r="X5" s="17" t="s">
        <v>25</v>
      </c>
    </row>
    <row r="6" spans="1:24" ht="13.5">
      <c r="A6" s="397" t="s">
        <v>75</v>
      </c>
      <c r="B6" s="145" t="s">
        <v>61</v>
      </c>
      <c r="C6" s="146"/>
      <c r="D6" s="237">
        <v>54617</v>
      </c>
      <c r="E6" s="237">
        <v>9941</v>
      </c>
      <c r="F6" s="245">
        <v>18.20129263782339</v>
      </c>
      <c r="G6" s="249">
        <v>991</v>
      </c>
      <c r="H6" s="264">
        <v>9.968816014485464</v>
      </c>
      <c r="I6" s="237">
        <v>77</v>
      </c>
      <c r="J6" s="260">
        <v>7.769929364278506</v>
      </c>
      <c r="K6" s="274">
        <v>49</v>
      </c>
      <c r="L6" s="260">
        <v>63.63636363636363</v>
      </c>
      <c r="M6" s="237">
        <v>11</v>
      </c>
      <c r="N6" s="237">
        <v>0</v>
      </c>
      <c r="O6" s="237">
        <v>0</v>
      </c>
      <c r="P6" s="237">
        <v>38</v>
      </c>
      <c r="Q6" s="237">
        <v>13</v>
      </c>
      <c r="R6" s="281">
        <v>15</v>
      </c>
      <c r="S6" s="292">
        <v>0</v>
      </c>
      <c r="T6" s="299">
        <v>1</v>
      </c>
      <c r="U6" s="315">
        <v>100.90817356205852</v>
      </c>
      <c r="V6" s="316">
        <v>0</v>
      </c>
      <c r="W6" s="274">
        <v>444</v>
      </c>
      <c r="X6" s="332">
        <v>44.803229061553985</v>
      </c>
    </row>
    <row r="7" spans="1:24" ht="13.5">
      <c r="A7" s="398"/>
      <c r="B7" s="147" t="s">
        <v>62</v>
      </c>
      <c r="C7" s="148"/>
      <c r="D7" s="238">
        <v>59180</v>
      </c>
      <c r="E7" s="238">
        <v>11026</v>
      </c>
      <c r="F7" s="246">
        <v>18.63129435620142</v>
      </c>
      <c r="G7" s="250">
        <v>1257</v>
      </c>
      <c r="H7" s="265">
        <v>11.400326500997641</v>
      </c>
      <c r="I7" s="238">
        <v>117</v>
      </c>
      <c r="J7" s="261">
        <v>9.307875894988067</v>
      </c>
      <c r="K7" s="275">
        <v>81</v>
      </c>
      <c r="L7" s="261">
        <v>69.23076923076923</v>
      </c>
      <c r="M7" s="238">
        <v>17</v>
      </c>
      <c r="N7" s="238">
        <v>3</v>
      </c>
      <c r="O7" s="238">
        <v>0</v>
      </c>
      <c r="P7" s="238">
        <v>61</v>
      </c>
      <c r="Q7" s="238">
        <v>14</v>
      </c>
      <c r="R7" s="282">
        <v>22</v>
      </c>
      <c r="S7" s="293">
        <v>238.66348448687353</v>
      </c>
      <c r="T7" s="300">
        <v>2</v>
      </c>
      <c r="U7" s="317">
        <v>159.10898965791569</v>
      </c>
      <c r="V7" s="318">
        <v>3.7037037037037033</v>
      </c>
      <c r="W7" s="275">
        <v>256</v>
      </c>
      <c r="X7" s="333">
        <v>20.365950676213206</v>
      </c>
    </row>
    <row r="8" spans="1:24" ht="13.5">
      <c r="A8" s="398"/>
      <c r="B8" s="147" t="s">
        <v>63</v>
      </c>
      <c r="C8" s="148"/>
      <c r="D8" s="238">
        <v>75924</v>
      </c>
      <c r="E8" s="238">
        <v>15355</v>
      </c>
      <c r="F8" s="246">
        <v>20.224171539961013</v>
      </c>
      <c r="G8" s="250">
        <v>1937</v>
      </c>
      <c r="H8" s="265">
        <v>12.614783458156953</v>
      </c>
      <c r="I8" s="238">
        <v>162</v>
      </c>
      <c r="J8" s="261">
        <v>8.363448631905007</v>
      </c>
      <c r="K8" s="275">
        <v>103</v>
      </c>
      <c r="L8" s="261">
        <v>63.580246913580254</v>
      </c>
      <c r="M8" s="238">
        <v>13</v>
      </c>
      <c r="N8" s="238">
        <v>2</v>
      </c>
      <c r="O8" s="238">
        <v>0</v>
      </c>
      <c r="P8" s="238">
        <v>88</v>
      </c>
      <c r="Q8" s="238">
        <v>32</v>
      </c>
      <c r="R8" s="282">
        <v>27</v>
      </c>
      <c r="S8" s="293">
        <v>103.25245224574084</v>
      </c>
      <c r="T8" s="300">
        <v>1</v>
      </c>
      <c r="U8" s="317">
        <v>51.62622612287042</v>
      </c>
      <c r="V8" s="318">
        <v>1.9417475728155338</v>
      </c>
      <c r="W8" s="275">
        <v>377</v>
      </c>
      <c r="X8" s="333">
        <v>19.463087248322147</v>
      </c>
    </row>
    <row r="9" spans="1:24" ht="13.5">
      <c r="A9" s="398"/>
      <c r="B9" s="147" t="s">
        <v>64</v>
      </c>
      <c r="C9" s="148"/>
      <c r="D9" s="238">
        <v>70539</v>
      </c>
      <c r="E9" s="238">
        <v>14730</v>
      </c>
      <c r="F9" s="246">
        <v>20.882065240505252</v>
      </c>
      <c r="G9" s="250">
        <v>2854</v>
      </c>
      <c r="H9" s="265">
        <v>19.37542430414121</v>
      </c>
      <c r="I9" s="238">
        <v>305</v>
      </c>
      <c r="J9" s="261">
        <v>10.68675543097407</v>
      </c>
      <c r="K9" s="275">
        <v>205</v>
      </c>
      <c r="L9" s="261">
        <v>67.21311475409836</v>
      </c>
      <c r="M9" s="238">
        <v>25</v>
      </c>
      <c r="N9" s="238">
        <v>5</v>
      </c>
      <c r="O9" s="238">
        <v>1</v>
      </c>
      <c r="P9" s="238">
        <v>174</v>
      </c>
      <c r="Q9" s="238">
        <v>45</v>
      </c>
      <c r="R9" s="282">
        <v>55</v>
      </c>
      <c r="S9" s="293">
        <v>175.19271198318148</v>
      </c>
      <c r="T9" s="300">
        <v>3</v>
      </c>
      <c r="U9" s="317">
        <v>105.1156271899089</v>
      </c>
      <c r="V9" s="318">
        <v>2.4390243902439024</v>
      </c>
      <c r="W9" s="275">
        <v>525</v>
      </c>
      <c r="X9" s="333">
        <v>18.395234758234057</v>
      </c>
    </row>
    <row r="10" spans="1:24" ht="13.5">
      <c r="A10" s="398"/>
      <c r="B10" s="147" t="s">
        <v>65</v>
      </c>
      <c r="C10" s="148"/>
      <c r="D10" s="238">
        <v>60008</v>
      </c>
      <c r="E10" s="238">
        <v>24637</v>
      </c>
      <c r="F10" s="246">
        <v>41.05619250766564</v>
      </c>
      <c r="G10" s="250">
        <v>6187</v>
      </c>
      <c r="H10" s="265">
        <v>25.11263546698056</v>
      </c>
      <c r="I10" s="238">
        <v>682</v>
      </c>
      <c r="J10" s="261">
        <v>11.023112978826571</v>
      </c>
      <c r="K10" s="275">
        <v>482</v>
      </c>
      <c r="L10" s="261">
        <v>70.67448680351906</v>
      </c>
      <c r="M10" s="238">
        <v>86</v>
      </c>
      <c r="N10" s="238">
        <v>20</v>
      </c>
      <c r="O10" s="238">
        <v>3</v>
      </c>
      <c r="P10" s="238">
        <v>373</v>
      </c>
      <c r="Q10" s="238">
        <v>70</v>
      </c>
      <c r="R10" s="282">
        <v>130</v>
      </c>
      <c r="S10" s="293">
        <v>323.25844512687894</v>
      </c>
      <c r="T10" s="300">
        <v>12</v>
      </c>
      <c r="U10" s="317">
        <v>193.95506707612736</v>
      </c>
      <c r="V10" s="318">
        <v>4.149377593360995</v>
      </c>
      <c r="W10" s="275">
        <v>1317</v>
      </c>
      <c r="X10" s="333">
        <v>21.286568611604977</v>
      </c>
    </row>
    <row r="11" spans="1:24" ht="13.5">
      <c r="A11" s="398"/>
      <c r="B11" s="147" t="s">
        <v>66</v>
      </c>
      <c r="C11" s="148"/>
      <c r="D11" s="238">
        <v>54652</v>
      </c>
      <c r="E11" s="238">
        <v>29979</v>
      </c>
      <c r="F11" s="246">
        <v>54.85435116738637</v>
      </c>
      <c r="G11" s="250">
        <v>9046</v>
      </c>
      <c r="H11" s="265">
        <v>30.17445545214984</v>
      </c>
      <c r="I11" s="238">
        <v>877</v>
      </c>
      <c r="J11" s="261">
        <v>9.69489277028521</v>
      </c>
      <c r="K11" s="275">
        <v>681</v>
      </c>
      <c r="L11" s="261">
        <v>77.65108323831242</v>
      </c>
      <c r="M11" s="238">
        <v>113</v>
      </c>
      <c r="N11" s="238">
        <v>20</v>
      </c>
      <c r="O11" s="238">
        <v>5</v>
      </c>
      <c r="P11" s="238">
        <v>543</v>
      </c>
      <c r="Q11" s="238">
        <v>92</v>
      </c>
      <c r="R11" s="282">
        <v>104</v>
      </c>
      <c r="S11" s="293">
        <v>221.09219544550078</v>
      </c>
      <c r="T11" s="300">
        <v>9</v>
      </c>
      <c r="U11" s="317">
        <v>99.49148795047535</v>
      </c>
      <c r="V11" s="318">
        <v>2.936857562408223</v>
      </c>
      <c r="W11" s="275">
        <v>1095</v>
      </c>
      <c r="X11" s="333">
        <v>12.104797700641168</v>
      </c>
    </row>
    <row r="12" spans="1:24" ht="13.5">
      <c r="A12" s="398"/>
      <c r="B12" s="147" t="s">
        <v>67</v>
      </c>
      <c r="C12" s="148"/>
      <c r="D12" s="238">
        <v>52136</v>
      </c>
      <c r="E12" s="238">
        <v>32175</v>
      </c>
      <c r="F12" s="246">
        <v>61.7135952125211</v>
      </c>
      <c r="G12" s="250">
        <v>11412</v>
      </c>
      <c r="H12" s="265">
        <v>35.46853146853147</v>
      </c>
      <c r="I12" s="238">
        <v>1213</v>
      </c>
      <c r="J12" s="261">
        <v>10.629162285313704</v>
      </c>
      <c r="K12" s="275">
        <v>943</v>
      </c>
      <c r="L12" s="261">
        <v>77.74113767518548</v>
      </c>
      <c r="M12" s="238">
        <v>150</v>
      </c>
      <c r="N12" s="238">
        <v>34</v>
      </c>
      <c r="O12" s="238">
        <v>6</v>
      </c>
      <c r="P12" s="238">
        <v>753</v>
      </c>
      <c r="Q12" s="238">
        <v>116</v>
      </c>
      <c r="R12" s="282">
        <v>154</v>
      </c>
      <c r="S12" s="293">
        <v>297.93200140203294</v>
      </c>
      <c r="T12" s="300">
        <v>22</v>
      </c>
      <c r="U12" s="317">
        <v>192.77953031896251</v>
      </c>
      <c r="V12" s="318">
        <v>3.6055143160127257</v>
      </c>
      <c r="W12" s="275">
        <v>1325</v>
      </c>
      <c r="X12" s="333">
        <v>11.610585348755697</v>
      </c>
    </row>
    <row r="13" spans="1:24" ht="13.5">
      <c r="A13" s="398"/>
      <c r="B13" s="147" t="s">
        <v>68</v>
      </c>
      <c r="C13" s="148"/>
      <c r="D13" s="238">
        <v>34869</v>
      </c>
      <c r="E13" s="238">
        <v>21865</v>
      </c>
      <c r="F13" s="246">
        <v>62.70612865295821</v>
      </c>
      <c r="G13" s="250">
        <v>8135</v>
      </c>
      <c r="H13" s="265">
        <v>37.2055796935742</v>
      </c>
      <c r="I13" s="238">
        <v>857</v>
      </c>
      <c r="J13" s="261">
        <v>10.534726490473263</v>
      </c>
      <c r="K13" s="275">
        <v>675</v>
      </c>
      <c r="L13" s="261">
        <v>78.76312718786464</v>
      </c>
      <c r="M13" s="238">
        <v>118</v>
      </c>
      <c r="N13" s="238">
        <v>26</v>
      </c>
      <c r="O13" s="238">
        <v>4</v>
      </c>
      <c r="P13" s="238">
        <v>527</v>
      </c>
      <c r="Q13" s="238">
        <v>88</v>
      </c>
      <c r="R13" s="282">
        <v>95</v>
      </c>
      <c r="S13" s="293">
        <v>319.60663798401964</v>
      </c>
      <c r="T13" s="300">
        <v>16</v>
      </c>
      <c r="U13" s="317">
        <v>196.68100799016594</v>
      </c>
      <c r="V13" s="318">
        <v>3.851851851851852</v>
      </c>
      <c r="W13" s="275">
        <v>621</v>
      </c>
      <c r="X13" s="333">
        <v>7.633681622618315</v>
      </c>
    </row>
    <row r="14" spans="1:24" ht="13.5">
      <c r="A14" s="398"/>
      <c r="B14" s="142" t="s">
        <v>69</v>
      </c>
      <c r="C14" s="149"/>
      <c r="D14" s="239">
        <v>32453</v>
      </c>
      <c r="E14" s="239">
        <v>17183</v>
      </c>
      <c r="F14" s="247">
        <v>52.94733922903892</v>
      </c>
      <c r="G14" s="251">
        <v>4478</v>
      </c>
      <c r="H14" s="266">
        <v>26.060641331548624</v>
      </c>
      <c r="I14" s="239">
        <v>462</v>
      </c>
      <c r="J14" s="262">
        <v>10.317105850826263</v>
      </c>
      <c r="K14" s="276">
        <v>346</v>
      </c>
      <c r="L14" s="262">
        <v>74.89177489177489</v>
      </c>
      <c r="M14" s="239">
        <v>54</v>
      </c>
      <c r="N14" s="239">
        <v>22</v>
      </c>
      <c r="O14" s="239">
        <v>3</v>
      </c>
      <c r="P14" s="239">
        <v>267</v>
      </c>
      <c r="Q14" s="239">
        <v>47</v>
      </c>
      <c r="R14" s="283">
        <v>68</v>
      </c>
      <c r="S14" s="294">
        <v>491.29075480125056</v>
      </c>
      <c r="T14" s="301">
        <v>11</v>
      </c>
      <c r="U14" s="319">
        <v>245.64537740062528</v>
      </c>
      <c r="V14" s="320">
        <v>6.358381502890173</v>
      </c>
      <c r="W14" s="276">
        <v>389</v>
      </c>
      <c r="X14" s="334">
        <v>8.68691380080393</v>
      </c>
    </row>
    <row r="15" spans="1:24" ht="13.5">
      <c r="A15" s="398"/>
      <c r="B15" s="142" t="s">
        <v>70</v>
      </c>
      <c r="C15" s="141"/>
      <c r="D15" s="240">
        <v>494378</v>
      </c>
      <c r="E15" s="240">
        <v>176891</v>
      </c>
      <c r="F15" s="248">
        <v>35.780516123290276</v>
      </c>
      <c r="G15" s="252">
        <v>46297</v>
      </c>
      <c r="H15" s="267">
        <v>26.172614774069906</v>
      </c>
      <c r="I15" s="240">
        <v>4752</v>
      </c>
      <c r="J15" s="263">
        <v>10.264163984707432</v>
      </c>
      <c r="K15" s="277">
        <v>3565</v>
      </c>
      <c r="L15" s="263">
        <v>75.02104377104376</v>
      </c>
      <c r="M15" s="240">
        <v>587</v>
      </c>
      <c r="N15" s="240">
        <v>132</v>
      </c>
      <c r="O15" s="240">
        <v>22</v>
      </c>
      <c r="P15" s="240">
        <v>2824</v>
      </c>
      <c r="Q15" s="240">
        <v>517</v>
      </c>
      <c r="R15" s="284">
        <v>670</v>
      </c>
      <c r="S15" s="295">
        <v>285.1156662418731</v>
      </c>
      <c r="T15" s="302">
        <v>77</v>
      </c>
      <c r="U15" s="321">
        <v>166.31747197442598</v>
      </c>
      <c r="V15" s="322">
        <v>3.7026647966339414</v>
      </c>
      <c r="W15" s="277">
        <v>6349</v>
      </c>
      <c r="X15" s="335">
        <v>13.713631552800399</v>
      </c>
    </row>
    <row r="16" spans="1:24" ht="13.5">
      <c r="A16" s="398"/>
      <c r="B16" s="143" t="s">
        <v>71</v>
      </c>
      <c r="C16" s="150" t="s">
        <v>72</v>
      </c>
      <c r="D16" s="151" t="s">
        <v>76</v>
      </c>
      <c r="E16" s="151" t="s">
        <v>76</v>
      </c>
      <c r="F16" s="152" t="s">
        <v>76</v>
      </c>
      <c r="G16" s="249">
        <v>17510</v>
      </c>
      <c r="H16" s="152" t="s">
        <v>76</v>
      </c>
      <c r="I16" s="237">
        <v>1878</v>
      </c>
      <c r="J16" s="260">
        <v>10.725299828669332</v>
      </c>
      <c r="K16" s="274">
        <v>1246</v>
      </c>
      <c r="L16" s="260">
        <v>66.3471778487753</v>
      </c>
      <c r="M16" s="237">
        <v>225</v>
      </c>
      <c r="N16" s="237">
        <v>54</v>
      </c>
      <c r="O16" s="237">
        <v>12</v>
      </c>
      <c r="P16" s="237">
        <v>955</v>
      </c>
      <c r="Q16" s="237">
        <v>314</v>
      </c>
      <c r="R16" s="281">
        <v>318</v>
      </c>
      <c r="S16" s="292">
        <v>308.3952027412907</v>
      </c>
      <c r="T16" s="299">
        <v>4</v>
      </c>
      <c r="U16" s="315">
        <v>22.84408909194746</v>
      </c>
      <c r="V16" s="316">
        <v>4.333868378812198</v>
      </c>
      <c r="W16" s="153" t="s">
        <v>76</v>
      </c>
      <c r="X16" s="154" t="s">
        <v>76</v>
      </c>
    </row>
    <row r="17" spans="1:24" ht="13.5">
      <c r="A17" s="399"/>
      <c r="B17" s="144" t="s">
        <v>73</v>
      </c>
      <c r="C17" s="155" t="s">
        <v>74</v>
      </c>
      <c r="D17" s="156" t="s">
        <v>76</v>
      </c>
      <c r="E17" s="156" t="s">
        <v>76</v>
      </c>
      <c r="F17" s="157" t="s">
        <v>76</v>
      </c>
      <c r="G17" s="253">
        <v>28787</v>
      </c>
      <c r="H17" s="157" t="s">
        <v>76</v>
      </c>
      <c r="I17" s="268">
        <v>2865</v>
      </c>
      <c r="J17" s="271">
        <v>9.95240907354014</v>
      </c>
      <c r="K17" s="278">
        <v>2319</v>
      </c>
      <c r="L17" s="271">
        <v>80.94240837696334</v>
      </c>
      <c r="M17" s="268">
        <v>362</v>
      </c>
      <c r="N17" s="268">
        <v>78</v>
      </c>
      <c r="O17" s="268">
        <v>10</v>
      </c>
      <c r="P17" s="268">
        <v>1869</v>
      </c>
      <c r="Q17" s="268">
        <v>203</v>
      </c>
      <c r="R17" s="285">
        <v>352</v>
      </c>
      <c r="S17" s="296">
        <v>270.955639698475</v>
      </c>
      <c r="T17" s="303">
        <v>33</v>
      </c>
      <c r="U17" s="323">
        <v>114.63507833397018</v>
      </c>
      <c r="V17" s="324">
        <v>3.363518758085381</v>
      </c>
      <c r="W17" s="159" t="s">
        <v>76</v>
      </c>
      <c r="X17" s="160" t="s">
        <v>76</v>
      </c>
    </row>
    <row r="18" spans="1:24" ht="13.5">
      <c r="A18" s="397" t="s">
        <v>77</v>
      </c>
      <c r="B18" s="145" t="s">
        <v>61</v>
      </c>
      <c r="C18" s="146"/>
      <c r="D18" s="241">
        <v>55627</v>
      </c>
      <c r="E18" s="241">
        <v>17853</v>
      </c>
      <c r="F18" s="245">
        <v>32.094126952738776</v>
      </c>
      <c r="G18" s="254">
        <v>3046</v>
      </c>
      <c r="H18" s="260">
        <v>17.061558281521314</v>
      </c>
      <c r="I18" s="241">
        <v>173</v>
      </c>
      <c r="J18" s="260">
        <v>5.679579776756402</v>
      </c>
      <c r="K18" s="274">
        <v>142</v>
      </c>
      <c r="L18" s="260">
        <v>82.08092485549133</v>
      </c>
      <c r="M18" s="241">
        <v>28</v>
      </c>
      <c r="N18" s="241">
        <v>1</v>
      </c>
      <c r="O18" s="241">
        <v>0</v>
      </c>
      <c r="P18" s="241">
        <v>113</v>
      </c>
      <c r="Q18" s="241">
        <v>13</v>
      </c>
      <c r="R18" s="286">
        <v>18</v>
      </c>
      <c r="S18" s="292">
        <v>32.829940906106366</v>
      </c>
      <c r="T18" s="304">
        <v>0</v>
      </c>
      <c r="U18" s="315">
        <v>0</v>
      </c>
      <c r="V18" s="316">
        <v>0.7042253521126761</v>
      </c>
      <c r="W18" s="328">
        <v>1281</v>
      </c>
      <c r="X18" s="332">
        <v>42.05515430072226</v>
      </c>
    </row>
    <row r="19" spans="1:24" ht="13.5">
      <c r="A19" s="398"/>
      <c r="B19" s="147" t="s">
        <v>62</v>
      </c>
      <c r="C19" s="148"/>
      <c r="D19" s="242">
        <v>58805</v>
      </c>
      <c r="E19" s="242">
        <v>18646</v>
      </c>
      <c r="F19" s="246">
        <v>31.708188079244966</v>
      </c>
      <c r="G19" s="255">
        <v>3611</v>
      </c>
      <c r="H19" s="261">
        <v>19.366083878579857</v>
      </c>
      <c r="I19" s="242">
        <v>195</v>
      </c>
      <c r="J19" s="261">
        <v>5.400166158958737</v>
      </c>
      <c r="K19" s="275">
        <v>150</v>
      </c>
      <c r="L19" s="261">
        <v>76.92307692307693</v>
      </c>
      <c r="M19" s="242">
        <v>40</v>
      </c>
      <c r="N19" s="242">
        <v>1</v>
      </c>
      <c r="O19" s="242">
        <v>0</v>
      </c>
      <c r="P19" s="242">
        <v>109</v>
      </c>
      <c r="Q19" s="242">
        <v>19</v>
      </c>
      <c r="R19" s="287">
        <v>26</v>
      </c>
      <c r="S19" s="293">
        <v>27.693159789531986</v>
      </c>
      <c r="T19" s="305">
        <v>1</v>
      </c>
      <c r="U19" s="317">
        <v>27.693159789531986</v>
      </c>
      <c r="V19" s="318">
        <v>0.6666666666666667</v>
      </c>
      <c r="W19" s="329">
        <v>601</v>
      </c>
      <c r="X19" s="333">
        <v>16.643589033508725</v>
      </c>
    </row>
    <row r="20" spans="1:24" ht="13.5">
      <c r="A20" s="398"/>
      <c r="B20" s="147" t="s">
        <v>63</v>
      </c>
      <c r="C20" s="148"/>
      <c r="D20" s="242">
        <v>76094</v>
      </c>
      <c r="E20" s="242">
        <v>26417</v>
      </c>
      <c r="F20" s="246">
        <v>34.71627197939391</v>
      </c>
      <c r="G20" s="255">
        <v>6174</v>
      </c>
      <c r="H20" s="261">
        <v>23.371313926638148</v>
      </c>
      <c r="I20" s="242">
        <v>344</v>
      </c>
      <c r="J20" s="261">
        <v>5.571752510528021</v>
      </c>
      <c r="K20" s="275">
        <v>261</v>
      </c>
      <c r="L20" s="261">
        <v>75.87209302325581</v>
      </c>
      <c r="M20" s="242">
        <v>58</v>
      </c>
      <c r="N20" s="242">
        <v>1</v>
      </c>
      <c r="O20" s="242">
        <v>0</v>
      </c>
      <c r="P20" s="242">
        <v>202</v>
      </c>
      <c r="Q20" s="242">
        <v>41</v>
      </c>
      <c r="R20" s="287">
        <v>42</v>
      </c>
      <c r="S20" s="293">
        <v>16.196954972465175</v>
      </c>
      <c r="T20" s="305">
        <v>0</v>
      </c>
      <c r="U20" s="317">
        <v>0</v>
      </c>
      <c r="V20" s="318">
        <v>0.38314176245210724</v>
      </c>
      <c r="W20" s="329">
        <v>799</v>
      </c>
      <c r="X20" s="333">
        <v>12.941367022999675</v>
      </c>
    </row>
    <row r="21" spans="1:24" ht="13.5">
      <c r="A21" s="398"/>
      <c r="B21" s="147" t="s">
        <v>64</v>
      </c>
      <c r="C21" s="148"/>
      <c r="D21" s="242">
        <v>72096</v>
      </c>
      <c r="E21" s="242">
        <v>29081</v>
      </c>
      <c r="F21" s="246">
        <v>40.33649578339991</v>
      </c>
      <c r="G21" s="255">
        <v>9159</v>
      </c>
      <c r="H21" s="261">
        <v>31.494790412984425</v>
      </c>
      <c r="I21" s="242">
        <v>575</v>
      </c>
      <c r="J21" s="261">
        <v>6.277977945190523</v>
      </c>
      <c r="K21" s="275">
        <v>458</v>
      </c>
      <c r="L21" s="261">
        <v>79.65217391304348</v>
      </c>
      <c r="M21" s="242">
        <v>82</v>
      </c>
      <c r="N21" s="242">
        <v>4</v>
      </c>
      <c r="O21" s="242">
        <v>0</v>
      </c>
      <c r="P21" s="242">
        <v>372</v>
      </c>
      <c r="Q21" s="242">
        <v>60</v>
      </c>
      <c r="R21" s="287">
        <v>58</v>
      </c>
      <c r="S21" s="293">
        <v>43.672890053499295</v>
      </c>
      <c r="T21" s="305">
        <v>2</v>
      </c>
      <c r="U21" s="317">
        <v>21.836445026749647</v>
      </c>
      <c r="V21" s="318">
        <v>0.8733624454148471</v>
      </c>
      <c r="W21" s="329">
        <v>1082</v>
      </c>
      <c r="X21" s="333">
        <v>11.813516759471558</v>
      </c>
    </row>
    <row r="22" spans="1:24" ht="13.5">
      <c r="A22" s="398"/>
      <c r="B22" s="147" t="s">
        <v>65</v>
      </c>
      <c r="C22" s="148"/>
      <c r="D22" s="242">
        <v>63554</v>
      </c>
      <c r="E22" s="242">
        <v>35790</v>
      </c>
      <c r="F22" s="246">
        <v>56.314315385341594</v>
      </c>
      <c r="G22" s="255">
        <v>12790</v>
      </c>
      <c r="H22" s="261">
        <v>35.73623917295334</v>
      </c>
      <c r="I22" s="242">
        <v>818</v>
      </c>
      <c r="J22" s="261">
        <v>6.395621579358875</v>
      </c>
      <c r="K22" s="275">
        <v>653</v>
      </c>
      <c r="L22" s="261">
        <v>79.82885085574573</v>
      </c>
      <c r="M22" s="242">
        <v>121</v>
      </c>
      <c r="N22" s="242">
        <v>10</v>
      </c>
      <c r="O22" s="242">
        <v>4</v>
      </c>
      <c r="P22" s="242">
        <v>518</v>
      </c>
      <c r="Q22" s="242">
        <v>86</v>
      </c>
      <c r="R22" s="287">
        <v>75</v>
      </c>
      <c r="S22" s="293">
        <v>78.18608287724786</v>
      </c>
      <c r="T22" s="305">
        <v>5</v>
      </c>
      <c r="U22" s="317">
        <v>39.09304143862393</v>
      </c>
      <c r="V22" s="318">
        <v>1.5313935681470139</v>
      </c>
      <c r="W22" s="329">
        <v>1419</v>
      </c>
      <c r="X22" s="333">
        <v>11.094605160281471</v>
      </c>
    </row>
    <row r="23" spans="1:24" ht="13.5">
      <c r="A23" s="398"/>
      <c r="B23" s="147" t="s">
        <v>66</v>
      </c>
      <c r="C23" s="148"/>
      <c r="D23" s="242">
        <v>61914</v>
      </c>
      <c r="E23" s="242">
        <v>39582</v>
      </c>
      <c r="F23" s="246">
        <v>63.93061343153407</v>
      </c>
      <c r="G23" s="255">
        <v>14990</v>
      </c>
      <c r="H23" s="261">
        <v>37.87074933050377</v>
      </c>
      <c r="I23" s="242">
        <v>1009</v>
      </c>
      <c r="J23" s="261">
        <v>6.7311541027351565</v>
      </c>
      <c r="K23" s="275">
        <v>824</v>
      </c>
      <c r="L23" s="261">
        <v>81.66501486620416</v>
      </c>
      <c r="M23" s="242">
        <v>146</v>
      </c>
      <c r="N23" s="242">
        <v>9</v>
      </c>
      <c r="O23" s="242">
        <v>1</v>
      </c>
      <c r="P23" s="242">
        <v>668</v>
      </c>
      <c r="Q23" s="242">
        <v>98</v>
      </c>
      <c r="R23" s="287">
        <v>91</v>
      </c>
      <c r="S23" s="293">
        <v>60.0400266844563</v>
      </c>
      <c r="T23" s="305">
        <v>6</v>
      </c>
      <c r="U23" s="317">
        <v>40.0266844563042</v>
      </c>
      <c r="V23" s="318">
        <v>1.0922330097087378</v>
      </c>
      <c r="W23" s="329">
        <v>1179</v>
      </c>
      <c r="X23" s="333">
        <v>7.865243495663776</v>
      </c>
    </row>
    <row r="24" spans="1:24" ht="13.5">
      <c r="A24" s="398"/>
      <c r="B24" s="147" t="s">
        <v>67</v>
      </c>
      <c r="C24" s="148"/>
      <c r="D24" s="242">
        <v>64416</v>
      </c>
      <c r="E24" s="242">
        <v>42790</v>
      </c>
      <c r="F24" s="246">
        <v>66.4275956284153</v>
      </c>
      <c r="G24" s="255">
        <v>16439</v>
      </c>
      <c r="H24" s="261">
        <v>38.41785463893433</v>
      </c>
      <c r="I24" s="242">
        <v>1354</v>
      </c>
      <c r="J24" s="261">
        <v>8.236510736662813</v>
      </c>
      <c r="K24" s="275">
        <v>1101</v>
      </c>
      <c r="L24" s="261">
        <v>81.31462333825702</v>
      </c>
      <c r="M24" s="242">
        <v>210</v>
      </c>
      <c r="N24" s="242">
        <v>24</v>
      </c>
      <c r="O24" s="242">
        <v>9</v>
      </c>
      <c r="P24" s="242">
        <v>858</v>
      </c>
      <c r="Q24" s="242">
        <v>119</v>
      </c>
      <c r="R24" s="287">
        <v>132</v>
      </c>
      <c r="S24" s="293">
        <v>145.99428189062596</v>
      </c>
      <c r="T24" s="305">
        <v>9</v>
      </c>
      <c r="U24" s="317">
        <v>54.74785570898474</v>
      </c>
      <c r="V24" s="318">
        <v>2.17983651226158</v>
      </c>
      <c r="W24" s="329">
        <v>1310</v>
      </c>
      <c r="X24" s="333">
        <v>7.968854553196667</v>
      </c>
    </row>
    <row r="25" spans="1:24" ht="13.5">
      <c r="A25" s="398"/>
      <c r="B25" s="147" t="s">
        <v>68</v>
      </c>
      <c r="C25" s="148"/>
      <c r="D25" s="242">
        <v>48341</v>
      </c>
      <c r="E25" s="242">
        <v>29995</v>
      </c>
      <c r="F25" s="246">
        <v>62.04877846962206</v>
      </c>
      <c r="G25" s="255">
        <v>10860</v>
      </c>
      <c r="H25" s="261">
        <v>36.20603433905651</v>
      </c>
      <c r="I25" s="242">
        <v>892</v>
      </c>
      <c r="J25" s="261">
        <v>8.213627992633517</v>
      </c>
      <c r="K25" s="275">
        <v>687</v>
      </c>
      <c r="L25" s="261">
        <v>77.01793721973094</v>
      </c>
      <c r="M25" s="242">
        <v>119</v>
      </c>
      <c r="N25" s="242">
        <v>13</v>
      </c>
      <c r="O25" s="242">
        <v>1</v>
      </c>
      <c r="P25" s="242">
        <v>554</v>
      </c>
      <c r="Q25" s="242">
        <v>106</v>
      </c>
      <c r="R25" s="287">
        <v>99</v>
      </c>
      <c r="S25" s="293">
        <v>119.70534069981582</v>
      </c>
      <c r="T25" s="305">
        <v>8</v>
      </c>
      <c r="U25" s="317">
        <v>73.66482504604052</v>
      </c>
      <c r="V25" s="318">
        <v>1.8922852983988356</v>
      </c>
      <c r="W25" s="329">
        <v>795</v>
      </c>
      <c r="X25" s="333">
        <v>7.320441988950275</v>
      </c>
    </row>
    <row r="26" spans="1:24" ht="13.5">
      <c r="A26" s="398"/>
      <c r="B26" s="142" t="s">
        <v>69</v>
      </c>
      <c r="C26" s="149"/>
      <c r="D26" s="243">
        <v>72451</v>
      </c>
      <c r="E26" s="243">
        <v>36533</v>
      </c>
      <c r="F26" s="247">
        <v>50.424424783646884</v>
      </c>
      <c r="G26" s="256">
        <v>6039</v>
      </c>
      <c r="H26" s="262">
        <v>16.53026031259409</v>
      </c>
      <c r="I26" s="243">
        <v>530</v>
      </c>
      <c r="J26" s="262">
        <v>8.776287464812055</v>
      </c>
      <c r="K26" s="276">
        <v>403</v>
      </c>
      <c r="L26" s="262">
        <v>76.0377358490566</v>
      </c>
      <c r="M26" s="243">
        <v>69</v>
      </c>
      <c r="N26" s="243">
        <v>8</v>
      </c>
      <c r="O26" s="243">
        <v>3</v>
      </c>
      <c r="P26" s="243">
        <v>323</v>
      </c>
      <c r="Q26" s="243">
        <v>62</v>
      </c>
      <c r="R26" s="288">
        <v>66</v>
      </c>
      <c r="S26" s="294">
        <v>132.4722636198046</v>
      </c>
      <c r="T26" s="306">
        <v>4</v>
      </c>
      <c r="U26" s="319">
        <v>66.2361318099023</v>
      </c>
      <c r="V26" s="320">
        <v>1.9851116625310175</v>
      </c>
      <c r="W26" s="330">
        <v>607</v>
      </c>
      <c r="X26" s="334">
        <v>10.051333002152674</v>
      </c>
    </row>
    <row r="27" spans="1:24" ht="13.5">
      <c r="A27" s="398"/>
      <c r="B27" s="142" t="s">
        <v>70</v>
      </c>
      <c r="C27" s="141"/>
      <c r="D27" s="244">
        <v>573298</v>
      </c>
      <c r="E27" s="244">
        <v>276687</v>
      </c>
      <c r="F27" s="248">
        <v>48.26233477179407</v>
      </c>
      <c r="G27" s="257">
        <v>83108</v>
      </c>
      <c r="H27" s="263">
        <v>30.036828618619595</v>
      </c>
      <c r="I27" s="244">
        <v>5890</v>
      </c>
      <c r="J27" s="263">
        <v>7.087163690619434</v>
      </c>
      <c r="K27" s="277">
        <v>4679</v>
      </c>
      <c r="L27" s="263">
        <v>79.43972835314092</v>
      </c>
      <c r="M27" s="244">
        <v>873</v>
      </c>
      <c r="N27" s="244">
        <v>71</v>
      </c>
      <c r="O27" s="244">
        <v>18</v>
      </c>
      <c r="P27" s="244">
        <v>3717</v>
      </c>
      <c r="Q27" s="244">
        <v>604</v>
      </c>
      <c r="R27" s="289">
        <v>607</v>
      </c>
      <c r="S27" s="295">
        <v>85.43100543870626</v>
      </c>
      <c r="T27" s="307">
        <v>35</v>
      </c>
      <c r="U27" s="321">
        <v>42.113875920489</v>
      </c>
      <c r="V27" s="322">
        <v>1.5174182517631973</v>
      </c>
      <c r="W27" s="331">
        <v>9073</v>
      </c>
      <c r="X27" s="335">
        <v>10.917119892188477</v>
      </c>
    </row>
    <row r="28" spans="1:24" ht="13.5">
      <c r="A28" s="398"/>
      <c r="B28" s="143" t="s">
        <v>71</v>
      </c>
      <c r="C28" s="161" t="s">
        <v>72</v>
      </c>
      <c r="D28" s="162" t="s">
        <v>76</v>
      </c>
      <c r="E28" s="162" t="s">
        <v>76</v>
      </c>
      <c r="F28" s="163" t="s">
        <v>76</v>
      </c>
      <c r="G28" s="258">
        <v>33094</v>
      </c>
      <c r="H28" s="162" t="s">
        <v>76</v>
      </c>
      <c r="I28" s="269">
        <v>2794</v>
      </c>
      <c r="J28" s="272">
        <v>8.44261799722004</v>
      </c>
      <c r="K28" s="279">
        <v>1991</v>
      </c>
      <c r="L28" s="272">
        <v>71.25984251968504</v>
      </c>
      <c r="M28" s="269">
        <v>369</v>
      </c>
      <c r="N28" s="269">
        <v>28</v>
      </c>
      <c r="O28" s="269">
        <v>5</v>
      </c>
      <c r="P28" s="269">
        <v>1589</v>
      </c>
      <c r="Q28" s="269">
        <v>467</v>
      </c>
      <c r="R28" s="290">
        <v>324</v>
      </c>
      <c r="S28" s="297">
        <v>84.60748171874056</v>
      </c>
      <c r="T28" s="308">
        <v>0</v>
      </c>
      <c r="U28" s="206">
        <v>0</v>
      </c>
      <c r="V28" s="325">
        <v>1.4063284781516825</v>
      </c>
      <c r="W28" s="164" t="s">
        <v>76</v>
      </c>
      <c r="X28" s="165" t="s">
        <v>76</v>
      </c>
    </row>
    <row r="29" spans="1:24" ht="13.5">
      <c r="A29" s="399"/>
      <c r="B29" s="144" t="s">
        <v>73</v>
      </c>
      <c r="C29" s="144" t="s">
        <v>74</v>
      </c>
      <c r="D29" s="166" t="s">
        <v>76</v>
      </c>
      <c r="E29" s="166" t="s">
        <v>76</v>
      </c>
      <c r="F29" s="167" t="s">
        <v>76</v>
      </c>
      <c r="G29" s="256">
        <v>50014</v>
      </c>
      <c r="H29" s="166" t="s">
        <v>76</v>
      </c>
      <c r="I29" s="243">
        <v>3096</v>
      </c>
      <c r="J29" s="262">
        <v>6.190266725316911</v>
      </c>
      <c r="K29" s="276">
        <v>2688</v>
      </c>
      <c r="L29" s="262">
        <v>86.82170542635659</v>
      </c>
      <c r="M29" s="243">
        <v>504</v>
      </c>
      <c r="N29" s="243">
        <v>35</v>
      </c>
      <c r="O29" s="243">
        <v>13</v>
      </c>
      <c r="P29" s="243">
        <v>2136</v>
      </c>
      <c r="Q29" s="243">
        <v>137</v>
      </c>
      <c r="R29" s="288">
        <v>271</v>
      </c>
      <c r="S29" s="294">
        <v>69.9804054864638</v>
      </c>
      <c r="T29" s="306">
        <v>15</v>
      </c>
      <c r="U29" s="319">
        <v>29.991602351341626</v>
      </c>
      <c r="V29" s="320">
        <v>1.3020833333333335</v>
      </c>
      <c r="W29" s="168" t="s">
        <v>76</v>
      </c>
      <c r="X29" s="169" t="s">
        <v>76</v>
      </c>
    </row>
    <row r="30" spans="1:24" ht="13.5">
      <c r="A30" s="397" t="s">
        <v>78</v>
      </c>
      <c r="B30" s="145" t="s">
        <v>61</v>
      </c>
      <c r="C30" s="146"/>
      <c r="D30" s="241">
        <v>110244</v>
      </c>
      <c r="E30" s="241">
        <v>27794</v>
      </c>
      <c r="F30" s="245">
        <v>25.211349370487284</v>
      </c>
      <c r="G30" s="254">
        <v>4037</v>
      </c>
      <c r="H30" s="260">
        <v>14.524717564942074</v>
      </c>
      <c r="I30" s="241">
        <v>250</v>
      </c>
      <c r="J30" s="260">
        <v>6.192717364379489</v>
      </c>
      <c r="K30" s="274">
        <v>191</v>
      </c>
      <c r="L30" s="260">
        <v>76.4</v>
      </c>
      <c r="M30" s="241">
        <v>39</v>
      </c>
      <c r="N30" s="241">
        <v>1</v>
      </c>
      <c r="O30" s="241">
        <v>0</v>
      </c>
      <c r="P30" s="241">
        <v>151</v>
      </c>
      <c r="Q30" s="241">
        <v>26</v>
      </c>
      <c r="R30" s="286">
        <v>33</v>
      </c>
      <c r="S30" s="292">
        <v>24.770869457517957</v>
      </c>
      <c r="T30" s="309">
        <v>1</v>
      </c>
      <c r="U30" s="315">
        <v>24.770869457517957</v>
      </c>
      <c r="V30" s="316">
        <v>0.5235602094240838</v>
      </c>
      <c r="W30" s="328">
        <v>1725</v>
      </c>
      <c r="X30" s="332">
        <v>42.72974981421848</v>
      </c>
    </row>
    <row r="31" spans="1:24" ht="13.5">
      <c r="A31" s="398"/>
      <c r="B31" s="147" t="s">
        <v>62</v>
      </c>
      <c r="C31" s="148"/>
      <c r="D31" s="242">
        <v>117985</v>
      </c>
      <c r="E31" s="242">
        <v>29672</v>
      </c>
      <c r="F31" s="246">
        <v>25.14895961351019</v>
      </c>
      <c r="G31" s="255">
        <v>4868</v>
      </c>
      <c r="H31" s="261">
        <v>16.406039363709894</v>
      </c>
      <c r="I31" s="242">
        <v>312</v>
      </c>
      <c r="J31" s="261">
        <v>6.4092029580936725</v>
      </c>
      <c r="K31" s="275">
        <v>231</v>
      </c>
      <c r="L31" s="261">
        <v>74.03846153846155</v>
      </c>
      <c r="M31" s="242">
        <v>57</v>
      </c>
      <c r="N31" s="242">
        <v>4</v>
      </c>
      <c r="O31" s="242">
        <v>0</v>
      </c>
      <c r="P31" s="242">
        <v>170</v>
      </c>
      <c r="Q31" s="242">
        <v>33</v>
      </c>
      <c r="R31" s="287">
        <v>48</v>
      </c>
      <c r="S31" s="293">
        <v>82.16926869350863</v>
      </c>
      <c r="T31" s="310">
        <v>3</v>
      </c>
      <c r="U31" s="317">
        <v>61.62695152013147</v>
      </c>
      <c r="V31" s="318">
        <v>1.7316017316017316</v>
      </c>
      <c r="W31" s="329">
        <v>857</v>
      </c>
      <c r="X31" s="333">
        <v>17.604765817584223</v>
      </c>
    </row>
    <row r="32" spans="1:24" ht="13.5">
      <c r="A32" s="398"/>
      <c r="B32" s="147" t="s">
        <v>63</v>
      </c>
      <c r="C32" s="148"/>
      <c r="D32" s="242">
        <v>152018</v>
      </c>
      <c r="E32" s="242">
        <v>41772</v>
      </c>
      <c r="F32" s="246">
        <v>27.47832493520504</v>
      </c>
      <c r="G32" s="255">
        <v>8111</v>
      </c>
      <c r="H32" s="261">
        <v>19.417313032653453</v>
      </c>
      <c r="I32" s="242">
        <v>506</v>
      </c>
      <c r="J32" s="261">
        <v>6.238441622487979</v>
      </c>
      <c r="K32" s="275">
        <v>364</v>
      </c>
      <c r="L32" s="261">
        <v>71.93675889328063</v>
      </c>
      <c r="M32" s="242">
        <v>71</v>
      </c>
      <c r="N32" s="242">
        <v>3</v>
      </c>
      <c r="O32" s="242">
        <v>0</v>
      </c>
      <c r="P32" s="242">
        <v>290</v>
      </c>
      <c r="Q32" s="242">
        <v>73</v>
      </c>
      <c r="R32" s="287">
        <v>69</v>
      </c>
      <c r="S32" s="293">
        <v>36.98680803846628</v>
      </c>
      <c r="T32" s="310">
        <v>1</v>
      </c>
      <c r="U32" s="317">
        <v>12.328936012822092</v>
      </c>
      <c r="V32" s="318">
        <v>0.8241758241758242</v>
      </c>
      <c r="W32" s="329">
        <v>1176</v>
      </c>
      <c r="X32" s="333">
        <v>14.498828751078783</v>
      </c>
    </row>
    <row r="33" spans="1:24" ht="13.5">
      <c r="A33" s="398"/>
      <c r="B33" s="147" t="s">
        <v>64</v>
      </c>
      <c r="C33" s="148"/>
      <c r="D33" s="242">
        <v>142635</v>
      </c>
      <c r="E33" s="242">
        <v>43811</v>
      </c>
      <c r="F33" s="246">
        <v>30.715462544256315</v>
      </c>
      <c r="G33" s="255">
        <v>12013</v>
      </c>
      <c r="H33" s="261">
        <v>27.420054324256466</v>
      </c>
      <c r="I33" s="242">
        <v>880</v>
      </c>
      <c r="J33" s="261">
        <v>7.325397486056771</v>
      </c>
      <c r="K33" s="275">
        <v>663</v>
      </c>
      <c r="L33" s="261">
        <v>75.3409090909091</v>
      </c>
      <c r="M33" s="242">
        <v>107</v>
      </c>
      <c r="N33" s="242">
        <v>9</v>
      </c>
      <c r="O33" s="242">
        <v>1</v>
      </c>
      <c r="P33" s="242">
        <v>546</v>
      </c>
      <c r="Q33" s="242">
        <v>105</v>
      </c>
      <c r="R33" s="287">
        <v>113</v>
      </c>
      <c r="S33" s="293">
        <v>74.91883792558063</v>
      </c>
      <c r="T33" s="310">
        <v>5</v>
      </c>
      <c r="U33" s="317">
        <v>41.62157662532257</v>
      </c>
      <c r="V33" s="318">
        <v>1.3574660633484164</v>
      </c>
      <c r="W33" s="329">
        <v>1607</v>
      </c>
      <c r="X33" s="333">
        <v>13.377174727378675</v>
      </c>
    </row>
    <row r="34" spans="1:24" ht="13.5">
      <c r="A34" s="398"/>
      <c r="B34" s="147" t="s">
        <v>65</v>
      </c>
      <c r="C34" s="148"/>
      <c r="D34" s="242">
        <v>123562</v>
      </c>
      <c r="E34" s="242">
        <v>60427</v>
      </c>
      <c r="F34" s="246">
        <v>48.90419384600443</v>
      </c>
      <c r="G34" s="255">
        <v>18977</v>
      </c>
      <c r="H34" s="261">
        <v>31.404835586741026</v>
      </c>
      <c r="I34" s="242">
        <v>1500</v>
      </c>
      <c r="J34" s="261">
        <v>7.904305211571903</v>
      </c>
      <c r="K34" s="275">
        <v>1135</v>
      </c>
      <c r="L34" s="261">
        <v>75.66666666666667</v>
      </c>
      <c r="M34" s="242">
        <v>207</v>
      </c>
      <c r="N34" s="242">
        <v>30</v>
      </c>
      <c r="O34" s="242">
        <v>7</v>
      </c>
      <c r="P34" s="242">
        <v>891</v>
      </c>
      <c r="Q34" s="242">
        <v>156</v>
      </c>
      <c r="R34" s="287">
        <v>205</v>
      </c>
      <c r="S34" s="293">
        <v>158.08610423143804</v>
      </c>
      <c r="T34" s="310">
        <v>17</v>
      </c>
      <c r="U34" s="317">
        <v>89.58212573114824</v>
      </c>
      <c r="V34" s="318">
        <v>2.643171806167401</v>
      </c>
      <c r="W34" s="329">
        <v>2736</v>
      </c>
      <c r="X34" s="333">
        <v>14.417452705907149</v>
      </c>
    </row>
    <row r="35" spans="1:24" ht="13.5">
      <c r="A35" s="398"/>
      <c r="B35" s="147" t="s">
        <v>66</v>
      </c>
      <c r="C35" s="148"/>
      <c r="D35" s="242">
        <v>116566</v>
      </c>
      <c r="E35" s="242">
        <v>69561</v>
      </c>
      <c r="F35" s="246">
        <v>59.6752054629995</v>
      </c>
      <c r="G35" s="255">
        <v>24036</v>
      </c>
      <c r="H35" s="261">
        <v>34.55384482684263</v>
      </c>
      <c r="I35" s="242">
        <v>1886</v>
      </c>
      <c r="J35" s="261">
        <v>7.846563488101181</v>
      </c>
      <c r="K35" s="275">
        <v>1505</v>
      </c>
      <c r="L35" s="261">
        <v>79.79851537645811</v>
      </c>
      <c r="M35" s="242">
        <v>259</v>
      </c>
      <c r="N35" s="242">
        <v>29</v>
      </c>
      <c r="O35" s="242">
        <v>6</v>
      </c>
      <c r="P35" s="242">
        <v>1211</v>
      </c>
      <c r="Q35" s="242">
        <v>190</v>
      </c>
      <c r="R35" s="287">
        <v>195</v>
      </c>
      <c r="S35" s="293">
        <v>120.65235480113164</v>
      </c>
      <c r="T35" s="310">
        <v>15</v>
      </c>
      <c r="U35" s="317">
        <v>62.406390414378436</v>
      </c>
      <c r="V35" s="318">
        <v>1.9269102990033222</v>
      </c>
      <c r="W35" s="329">
        <v>2274</v>
      </c>
      <c r="X35" s="333">
        <v>9.46080878681977</v>
      </c>
    </row>
    <row r="36" spans="1:24" ht="13.5">
      <c r="A36" s="398"/>
      <c r="B36" s="147" t="s">
        <v>67</v>
      </c>
      <c r="C36" s="148"/>
      <c r="D36" s="242">
        <v>116552</v>
      </c>
      <c r="E36" s="242">
        <v>74965</v>
      </c>
      <c r="F36" s="246">
        <v>64.31893060608141</v>
      </c>
      <c r="G36" s="255">
        <v>27851</v>
      </c>
      <c r="H36" s="261">
        <v>37.15200426865871</v>
      </c>
      <c r="I36" s="242">
        <v>2567</v>
      </c>
      <c r="J36" s="261">
        <v>9.216904240422247</v>
      </c>
      <c r="K36" s="275">
        <v>2044</v>
      </c>
      <c r="L36" s="261">
        <v>79.62602259446825</v>
      </c>
      <c r="M36" s="242">
        <v>360</v>
      </c>
      <c r="N36" s="242">
        <v>58</v>
      </c>
      <c r="O36" s="242">
        <v>15</v>
      </c>
      <c r="P36" s="242">
        <v>1611</v>
      </c>
      <c r="Q36" s="242">
        <v>235</v>
      </c>
      <c r="R36" s="287">
        <v>286</v>
      </c>
      <c r="S36" s="293">
        <v>208.25105023158952</v>
      </c>
      <c r="T36" s="310">
        <v>31</v>
      </c>
      <c r="U36" s="317">
        <v>111.30659581343578</v>
      </c>
      <c r="V36" s="318">
        <v>2.8375733855185907</v>
      </c>
      <c r="W36" s="329">
        <v>2635</v>
      </c>
      <c r="X36" s="333">
        <v>9.46106064414204</v>
      </c>
    </row>
    <row r="37" spans="1:24" ht="13.5">
      <c r="A37" s="398"/>
      <c r="B37" s="147" t="s">
        <v>68</v>
      </c>
      <c r="C37" s="148"/>
      <c r="D37" s="242">
        <v>83210</v>
      </c>
      <c r="E37" s="242">
        <v>51860</v>
      </c>
      <c r="F37" s="246">
        <v>62.32423987501502</v>
      </c>
      <c r="G37" s="255">
        <v>18995</v>
      </c>
      <c r="H37" s="261">
        <v>36.62745854222908</v>
      </c>
      <c r="I37" s="242">
        <v>1749</v>
      </c>
      <c r="J37" s="261">
        <v>9.207686233219269</v>
      </c>
      <c r="K37" s="275">
        <v>1362</v>
      </c>
      <c r="L37" s="261">
        <v>77.87307032590051</v>
      </c>
      <c r="M37" s="242">
        <v>237</v>
      </c>
      <c r="N37" s="242">
        <v>39</v>
      </c>
      <c r="O37" s="242">
        <v>5</v>
      </c>
      <c r="P37" s="242">
        <v>1081</v>
      </c>
      <c r="Q37" s="242">
        <v>194</v>
      </c>
      <c r="R37" s="287">
        <v>194</v>
      </c>
      <c r="S37" s="293">
        <v>205.31718873387734</v>
      </c>
      <c r="T37" s="310">
        <v>24</v>
      </c>
      <c r="U37" s="317">
        <v>126.34903922084759</v>
      </c>
      <c r="V37" s="318">
        <v>2.8634361233480177</v>
      </c>
      <c r="W37" s="329">
        <v>1416</v>
      </c>
      <c r="X37" s="333">
        <v>7.454593314030008</v>
      </c>
    </row>
    <row r="38" spans="1:24" ht="13.5">
      <c r="A38" s="398"/>
      <c r="B38" s="142" t="s">
        <v>69</v>
      </c>
      <c r="C38" s="149"/>
      <c r="D38" s="243">
        <v>104904</v>
      </c>
      <c r="E38" s="243">
        <v>53716</v>
      </c>
      <c r="F38" s="247">
        <v>51.204911156867226</v>
      </c>
      <c r="G38" s="256">
        <v>10517</v>
      </c>
      <c r="H38" s="262">
        <v>19.578896418199417</v>
      </c>
      <c r="I38" s="243">
        <v>992</v>
      </c>
      <c r="J38" s="262">
        <v>9.43234762765047</v>
      </c>
      <c r="K38" s="276">
        <v>749</v>
      </c>
      <c r="L38" s="262">
        <v>75.50403225806451</v>
      </c>
      <c r="M38" s="243">
        <v>123</v>
      </c>
      <c r="N38" s="243">
        <v>30</v>
      </c>
      <c r="O38" s="243">
        <v>6</v>
      </c>
      <c r="P38" s="243">
        <v>590</v>
      </c>
      <c r="Q38" s="243">
        <v>109</v>
      </c>
      <c r="R38" s="288">
        <v>134</v>
      </c>
      <c r="S38" s="294">
        <v>285.2524484168489</v>
      </c>
      <c r="T38" s="311">
        <v>15</v>
      </c>
      <c r="U38" s="319">
        <v>142.62622420842445</v>
      </c>
      <c r="V38" s="320">
        <v>4.005340453938585</v>
      </c>
      <c r="W38" s="330">
        <v>996</v>
      </c>
      <c r="X38" s="334">
        <v>9.470381287439384</v>
      </c>
    </row>
    <row r="39" spans="1:24" ht="13.5">
      <c r="A39" s="398"/>
      <c r="B39" s="142" t="s">
        <v>70</v>
      </c>
      <c r="C39" s="141"/>
      <c r="D39" s="244">
        <v>1067676</v>
      </c>
      <c r="E39" s="244">
        <v>453578</v>
      </c>
      <c r="F39" s="248">
        <v>42.482738208969764</v>
      </c>
      <c r="G39" s="257">
        <v>129405</v>
      </c>
      <c r="H39" s="263">
        <v>28.529822875007167</v>
      </c>
      <c r="I39" s="244">
        <v>10642</v>
      </c>
      <c r="J39" s="263">
        <v>8.22379351647927</v>
      </c>
      <c r="K39" s="277">
        <v>8244</v>
      </c>
      <c r="L39" s="263">
        <v>77.46664160872017</v>
      </c>
      <c r="M39" s="244">
        <v>1460</v>
      </c>
      <c r="N39" s="244">
        <v>203</v>
      </c>
      <c r="O39" s="244">
        <v>40</v>
      </c>
      <c r="P39" s="244">
        <v>6541</v>
      </c>
      <c r="Q39" s="244">
        <v>1121</v>
      </c>
      <c r="R39" s="289">
        <v>1277</v>
      </c>
      <c r="S39" s="295">
        <v>156.87183648236157</v>
      </c>
      <c r="T39" s="312">
        <v>112</v>
      </c>
      <c r="U39" s="321">
        <v>86.54997874888915</v>
      </c>
      <c r="V39" s="322">
        <v>2.462396894711305</v>
      </c>
      <c r="W39" s="331">
        <v>15422</v>
      </c>
      <c r="X39" s="335">
        <v>11.917622966655076</v>
      </c>
    </row>
    <row r="40" spans="1:24" ht="13.5">
      <c r="A40" s="398"/>
      <c r="B40" s="143" t="s">
        <v>71</v>
      </c>
      <c r="C40" s="161" t="s">
        <v>72</v>
      </c>
      <c r="D40" s="162" t="s">
        <v>76</v>
      </c>
      <c r="E40" s="162" t="s">
        <v>76</v>
      </c>
      <c r="F40" s="163" t="s">
        <v>76</v>
      </c>
      <c r="G40" s="258">
        <v>50604</v>
      </c>
      <c r="H40" s="162" t="s">
        <v>76</v>
      </c>
      <c r="I40" s="269">
        <v>4672</v>
      </c>
      <c r="J40" s="272">
        <v>9.23247174136432</v>
      </c>
      <c r="K40" s="279">
        <v>3237</v>
      </c>
      <c r="L40" s="272">
        <v>69.28510273972603</v>
      </c>
      <c r="M40" s="269">
        <v>594</v>
      </c>
      <c r="N40" s="269">
        <v>82</v>
      </c>
      <c r="O40" s="269">
        <v>17</v>
      </c>
      <c r="P40" s="269">
        <v>2544</v>
      </c>
      <c r="Q40" s="269">
        <v>781</v>
      </c>
      <c r="R40" s="290">
        <v>642</v>
      </c>
      <c r="S40" s="297">
        <v>162.0425262825073</v>
      </c>
      <c r="T40" s="313">
        <v>4</v>
      </c>
      <c r="U40" s="206">
        <v>7.904513477195478</v>
      </c>
      <c r="V40" s="325">
        <v>2.533209762125425</v>
      </c>
      <c r="W40" s="164" t="s">
        <v>76</v>
      </c>
      <c r="X40" s="165" t="s">
        <v>76</v>
      </c>
    </row>
    <row r="41" spans="1:24" ht="14.25" thickBot="1">
      <c r="A41" s="400"/>
      <c r="B41" s="170" t="s">
        <v>73</v>
      </c>
      <c r="C41" s="170" t="s">
        <v>74</v>
      </c>
      <c r="D41" s="171" t="s">
        <v>76</v>
      </c>
      <c r="E41" s="171" t="s">
        <v>76</v>
      </c>
      <c r="F41" s="172" t="s">
        <v>76</v>
      </c>
      <c r="G41" s="259">
        <v>78801</v>
      </c>
      <c r="H41" s="171" t="s">
        <v>76</v>
      </c>
      <c r="I41" s="270">
        <v>5961</v>
      </c>
      <c r="J41" s="273">
        <v>7.564624814405908</v>
      </c>
      <c r="K41" s="280">
        <v>5007</v>
      </c>
      <c r="L41" s="273">
        <v>83.99597382989431</v>
      </c>
      <c r="M41" s="270">
        <v>866</v>
      </c>
      <c r="N41" s="270">
        <v>113</v>
      </c>
      <c r="O41" s="270">
        <v>23</v>
      </c>
      <c r="P41" s="270">
        <v>4005</v>
      </c>
      <c r="Q41" s="270">
        <v>340</v>
      </c>
      <c r="R41" s="291">
        <v>623</v>
      </c>
      <c r="S41" s="298">
        <v>143.39919544168222</v>
      </c>
      <c r="T41" s="314">
        <v>48</v>
      </c>
      <c r="U41" s="326">
        <v>60.912932576997754</v>
      </c>
      <c r="V41" s="327">
        <v>2.25684042340723</v>
      </c>
      <c r="W41" s="174" t="s">
        <v>76</v>
      </c>
      <c r="X41" s="175" t="s">
        <v>76</v>
      </c>
    </row>
  </sheetData>
  <mergeCells count="14">
    <mergeCell ref="V4:V5"/>
    <mergeCell ref="W4:X4"/>
    <mergeCell ref="G4:J4"/>
    <mergeCell ref="K4:L4"/>
    <mergeCell ref="Q4:Q5"/>
    <mergeCell ref="R4:R5"/>
    <mergeCell ref="A6:A17"/>
    <mergeCell ref="A18:A29"/>
    <mergeCell ref="A30:A41"/>
    <mergeCell ref="S4:U4"/>
    <mergeCell ref="A4:C5"/>
    <mergeCell ref="D4:D5"/>
    <mergeCell ref="E4:E5"/>
    <mergeCell ref="F4:F5"/>
  </mergeCells>
  <printOptions/>
  <pageMargins left="0.75" right="0.75" top="1" bottom="1" header="0.512" footer="0.512"/>
  <pageSetup firstPageNumber="2" useFirstPageNumber="1" horizontalDpi="600" verticalDpi="600" orientation="landscape" paperSize="9" scale="6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80">
      <selection activeCell="G100" sqref="G100"/>
    </sheetView>
  </sheetViews>
  <sheetFormatPr defaultColWidth="9.00390625" defaultRowHeight="13.5"/>
  <cols>
    <col min="5" max="5" width="11.25390625" style="0" customWidth="1"/>
  </cols>
  <sheetData>
    <row r="1" ht="13.5">
      <c r="A1" t="s">
        <v>79</v>
      </c>
    </row>
    <row r="2" spans="2:7" ht="13.5">
      <c r="B2" t="s">
        <v>80</v>
      </c>
      <c r="C2" t="s">
        <v>81</v>
      </c>
      <c r="F2" t="s">
        <v>80</v>
      </c>
      <c r="G2" t="s">
        <v>81</v>
      </c>
    </row>
    <row r="3" spans="1:7" ht="13.5">
      <c r="A3" s="176" t="s">
        <v>82</v>
      </c>
      <c r="B3" s="177">
        <f>+(+'年代別'!G6+'年代別'!G7)*100/('年代別'!E6+'年代別'!E7)</f>
        <v>10.721610149282206</v>
      </c>
      <c r="C3" s="177">
        <f>+(+'年代別'!G18+'年代別'!G19)*100/('年代別'!E18+'年代別'!E19)</f>
        <v>18.238855859064632</v>
      </c>
      <c r="E3" s="176" t="str">
        <f>+'保健所別'!$A$7</f>
        <v>岡山県</v>
      </c>
      <c r="F3" s="177">
        <f>+'保健所別'!F7*100/'保健所別'!D7</f>
        <v>26.172466815910273</v>
      </c>
      <c r="G3" s="177">
        <f>+'保健所別'!F8*100/'保健所別'!D8</f>
        <v>30.036937177883956</v>
      </c>
    </row>
    <row r="4" spans="1:7" ht="13.5">
      <c r="A4" s="176" t="s">
        <v>83</v>
      </c>
      <c r="B4" s="177">
        <f>+(+'年代別'!G8+'年代別'!G9)*100/('年代別'!E8+'年代別'!E9)</f>
        <v>15.924879508060496</v>
      </c>
      <c r="C4" s="177">
        <f>+(+'年代別'!G20+'年代別'!G21)*100/('年代別'!E20+'年代別'!E21)</f>
        <v>27.62802263144618</v>
      </c>
      <c r="E4" s="176" t="str">
        <f>+'保健所別'!$A$10</f>
        <v>岡山市</v>
      </c>
      <c r="F4" s="177">
        <f>+'保健所別'!F10*100/'保健所別'!D10</f>
        <v>21.75344827586207</v>
      </c>
      <c r="G4" s="177">
        <f>+'保健所別'!F11*100/'保健所別'!D11</f>
        <v>23.793518518518518</v>
      </c>
    </row>
    <row r="5" spans="1:7" ht="13.5">
      <c r="A5" s="176" t="s">
        <v>84</v>
      </c>
      <c r="B5" s="177">
        <f>+(+'年代別'!G10+'年代別'!G11)*100/('年代別'!E10+'年代別'!E11)</f>
        <v>27.891094184854254</v>
      </c>
      <c r="C5" s="177">
        <f>+(+'年代別'!G22+'年代別'!G23)*100/('年代別'!E22+'年代別'!E23)</f>
        <v>36.85718834580481</v>
      </c>
      <c r="E5" s="176" t="str">
        <f>+'保健所別'!$A$13</f>
        <v>倉敷市</v>
      </c>
      <c r="F5" s="177">
        <f>+'保健所別'!F13*100/'保健所別'!D13</f>
        <v>11.88495575221239</v>
      </c>
      <c r="G5" s="177">
        <f>+'保健所別'!F14*100/'保健所別'!D14</f>
        <v>18.36976320582878</v>
      </c>
    </row>
    <row r="6" spans="1:7" ht="13.5">
      <c r="A6" s="176" t="s">
        <v>85</v>
      </c>
      <c r="B6" s="177">
        <f>+(+'年代別'!G12+'年代別'!G13)*100/('年代別'!E12+'年代別'!E13)</f>
        <v>36.171354552183566</v>
      </c>
      <c r="C6" s="177">
        <f>+(+'年代別'!G24+'年代別'!G25)*100/('年代別'!E24+'年代別'!E25)</f>
        <v>37.50635433124957</v>
      </c>
      <c r="E6" s="176" t="str">
        <f>+'保健所別'!$A$16</f>
        <v>岡山保健所</v>
      </c>
      <c r="F6" s="177">
        <f>+'保健所別'!F16*100/'保健所別'!D16</f>
        <v>44.801207851031705</v>
      </c>
      <c r="G6" s="177">
        <f>+'保健所別'!F17*100/'保健所別'!D17</f>
        <v>45.20555494323818</v>
      </c>
    </row>
    <row r="7" spans="1:7" ht="13.5">
      <c r="A7" s="176" t="s">
        <v>86</v>
      </c>
      <c r="B7" s="177">
        <f>+'年代別'!G14*100/'年代別'!E14</f>
        <v>26.060641331548624</v>
      </c>
      <c r="C7" s="177">
        <f>+'年代別'!G26*100/'年代別'!E26</f>
        <v>16.530260312594095</v>
      </c>
      <c r="E7" s="176" t="str">
        <f>+'保健所別'!$A$19</f>
        <v>東備保健所</v>
      </c>
      <c r="F7" s="177">
        <f>+'保健所別'!F19*100/'保健所別'!D19</f>
        <v>34.28620630273807</v>
      </c>
      <c r="G7" s="177">
        <f>+'保健所別'!F20*100/'保健所別'!D20</f>
        <v>37.555707020395324</v>
      </c>
    </row>
    <row r="8" spans="1:7" ht="13.5">
      <c r="A8" s="176" t="s">
        <v>87</v>
      </c>
      <c r="B8" s="177">
        <f>+'年代別'!G15*100/'年代別'!E15</f>
        <v>26.172614774069906</v>
      </c>
      <c r="C8" s="177">
        <f>+'年代別'!G27*100/'年代別'!E27</f>
        <v>30.036828618619595</v>
      </c>
      <c r="E8" s="176" t="str">
        <f>+'保健所別'!$A$22</f>
        <v>倉敷保健所</v>
      </c>
      <c r="F8" s="177">
        <f>+'保健所別'!F22*100/'保健所別'!D22</f>
        <v>27.336110874925602</v>
      </c>
      <c r="G8" s="177">
        <f>+'保健所別'!F23*100/'保健所別'!D23</f>
        <v>30.993568971533975</v>
      </c>
    </row>
    <row r="9" spans="1:7" ht="13.5">
      <c r="A9" s="176"/>
      <c r="B9" s="177"/>
      <c r="C9" s="177"/>
      <c r="E9" s="176" t="str">
        <f>+'保健所別'!$A$25</f>
        <v>井笠保健所</v>
      </c>
      <c r="F9" s="177">
        <f>+'保健所別'!F25*100/'保健所別'!D25</f>
        <v>35.747365059086555</v>
      </c>
      <c r="G9" s="177">
        <f>+'保健所別'!F26*100/'保健所別'!D26</f>
        <v>37.94860904650669</v>
      </c>
    </row>
    <row r="10" spans="1:7" ht="13.5">
      <c r="A10" s="176"/>
      <c r="B10" s="177"/>
      <c r="C10" s="177"/>
      <c r="E10" s="176" t="str">
        <f>+'保健所別'!$A$28</f>
        <v>高梁保健所</v>
      </c>
      <c r="F10" s="177">
        <f>+'保健所別'!F28*100/'保健所別'!D28</f>
        <v>38.08392715756136</v>
      </c>
      <c r="G10" s="177">
        <f>+'保健所別'!F29*100/'保健所別'!D29</f>
        <v>39.209159898815074</v>
      </c>
    </row>
    <row r="11" spans="1:7" ht="13.5">
      <c r="A11" s="176"/>
      <c r="B11" s="177"/>
      <c r="C11" s="177"/>
      <c r="E11" s="176" t="str">
        <f>+'保健所別'!$A$31</f>
        <v>阿新保健所</v>
      </c>
      <c r="F11" s="177">
        <f>+'保健所別'!F31*100/'保健所別'!D31</f>
        <v>44.87117160913952</v>
      </c>
      <c r="G11" s="177">
        <f>+'保健所別'!F32*100/'保健所別'!D32</f>
        <v>45.61520506835612</v>
      </c>
    </row>
    <row r="12" spans="1:7" ht="13.5">
      <c r="A12" s="176"/>
      <c r="B12" s="177"/>
      <c r="C12" s="177"/>
      <c r="E12" s="176" t="str">
        <f>+'保健所別'!$A$34</f>
        <v>真庭保健所</v>
      </c>
      <c r="F12" s="177">
        <f>+'保健所別'!F34*100/'保健所別'!D34</f>
        <v>35.46015180265655</v>
      </c>
      <c r="G12" s="177">
        <f>+'保健所別'!F35*100/'保健所別'!D35</f>
        <v>40.54552156284556</v>
      </c>
    </row>
    <row r="13" spans="1:7" ht="13.5">
      <c r="A13" s="176"/>
      <c r="B13" s="177"/>
      <c r="C13" s="177"/>
      <c r="E13" s="176" t="str">
        <f>+'保健所別'!$A$37</f>
        <v>津山保健所</v>
      </c>
      <c r="F13" s="177">
        <f>+'保健所別'!F37*100/'保健所別'!D37</f>
        <v>43.05792163543441</v>
      </c>
      <c r="G13" s="177">
        <f>+'保健所別'!F38*100/'保健所別'!D38</f>
        <v>55.58260577568838</v>
      </c>
    </row>
    <row r="14" spans="1:7" ht="13.5">
      <c r="A14" s="176"/>
      <c r="B14" s="177"/>
      <c r="C14" s="177"/>
      <c r="E14" s="176" t="str">
        <f>+'保健所別'!$A$40</f>
        <v>勝英保健所</v>
      </c>
      <c r="F14" s="177">
        <f>+'保健所別'!F40*100/'保健所別'!D40</f>
        <v>56.53029110936271</v>
      </c>
      <c r="G14" s="177">
        <f>+'保健所別'!F41*100/'保健所別'!D41</f>
        <v>59.97069597069597</v>
      </c>
    </row>
    <row r="16" ht="13.5">
      <c r="A16" t="s">
        <v>89</v>
      </c>
    </row>
    <row r="17" spans="2:7" ht="13.5">
      <c r="B17" t="s">
        <v>80</v>
      </c>
      <c r="C17" t="s">
        <v>81</v>
      </c>
      <c r="F17" t="s">
        <v>80</v>
      </c>
      <c r="G17" t="s">
        <v>81</v>
      </c>
    </row>
    <row r="18" spans="1:7" ht="13.5">
      <c r="A18" s="176" t="s">
        <v>82</v>
      </c>
      <c r="B18" s="177">
        <f>+(+'年代別'!I61+'年代別'!I7)*100/('年代別'!G6+'年代別'!G7)</f>
        <v>5.204626334519573</v>
      </c>
      <c r="C18" s="177">
        <f>+(+'年代別'!I18+'年代別'!I19)*100/('年代別'!G18+'年代別'!G19)</f>
        <v>5.5280156226528465</v>
      </c>
      <c r="E18" s="176" t="str">
        <f>+'保健所別'!$A$7</f>
        <v>岡山県</v>
      </c>
      <c r="F18" s="177">
        <f>+'保健所別'!H7*100/'保健所別'!F7</f>
        <v>10.264163984707432</v>
      </c>
      <c r="G18" s="177">
        <f>+'保健所別'!H8*100/'保健所別'!F8</f>
        <v>7.087163690619435</v>
      </c>
    </row>
    <row r="19" spans="1:7" ht="13.5">
      <c r="A19" s="176" t="s">
        <v>83</v>
      </c>
      <c r="B19" s="177">
        <f>+(+'年代別'!I8+'年代別'!I9)*100/('年代別'!G8+'年代別'!G9)</f>
        <v>9.747443122521394</v>
      </c>
      <c r="C19" s="177">
        <f>+(+'年代別'!I20+'年代別'!I21)*100/('年代別'!G20+'年代別'!G21)</f>
        <v>5.993608556707755</v>
      </c>
      <c r="E19" s="176" t="str">
        <f>+'保健所別'!$A$10</f>
        <v>岡山市</v>
      </c>
      <c r="F19" s="177">
        <f>+'保健所別'!H10*100/'保健所別'!F10</f>
        <v>7.791075533011017</v>
      </c>
      <c r="G19" s="177">
        <f>+'保健所別'!H11*100/'保健所別'!F11</f>
        <v>6.308129353621045</v>
      </c>
    </row>
    <row r="20" spans="1:7" ht="13.5">
      <c r="A20" s="176" t="s">
        <v>84</v>
      </c>
      <c r="B20" s="177">
        <f>+(+'年代別'!I10+'年代別'!I11)*100/('年代別'!G10+'年代別'!G11)</f>
        <v>10.23435961399593</v>
      </c>
      <c r="C20" s="177">
        <f>+(+'年代別'!I22+'年代別'!I23)*100/('年代別'!G22+'年代別'!G23)</f>
        <v>6.5766738660907125</v>
      </c>
      <c r="E20" s="176" t="str">
        <f>+'保健所別'!$A$13</f>
        <v>倉敷市</v>
      </c>
      <c r="F20" s="177">
        <f>+'保健所別'!H13*100/'保健所別'!F13</f>
        <v>14.370811615785554</v>
      </c>
      <c r="G20" s="177">
        <f>+'保健所別'!H14*100/'保健所別'!F14</f>
        <v>10.104115022310362</v>
      </c>
    </row>
    <row r="21" spans="1:7" ht="13.5">
      <c r="A21" s="176" t="s">
        <v>85</v>
      </c>
      <c r="B21" s="177">
        <f>+(+'年代別'!I12+'年代別'!I13)*100/('年代別'!G12+'年代別'!G13)</f>
        <v>10.589860336624547</v>
      </c>
      <c r="C21" s="177">
        <f>+(+'年代別'!I24+'年代別'!I25)*100/('年代別'!G24+'年代別'!G25)</f>
        <v>8.227407597347888</v>
      </c>
      <c r="E21" s="176" t="str">
        <f>+'保健所別'!$A$16</f>
        <v>岡山保健所</v>
      </c>
      <c r="F21" s="177">
        <f>+'保健所別'!H16*100/'保健所別'!F16</f>
        <v>7.099528195911031</v>
      </c>
      <c r="G21" s="177">
        <f>+'保健所別'!H17*100/'保健所別'!F17</f>
        <v>4.705595513836402</v>
      </c>
    </row>
    <row r="22" spans="1:7" ht="13.5">
      <c r="A22" s="176" t="s">
        <v>86</v>
      </c>
      <c r="B22" s="177">
        <f>+'年代別'!I14*100/'年代別'!G14</f>
        <v>10.317105850826263</v>
      </c>
      <c r="C22" s="177">
        <f>+'年代別'!I26*100/'年代別'!G26</f>
        <v>8.776287464812055</v>
      </c>
      <c r="E22" s="176" t="str">
        <f>+'保健所別'!$A$19</f>
        <v>東備保健所</v>
      </c>
      <c r="F22" s="177">
        <f>+'保健所別'!H19*100/'保健所別'!F19</f>
        <v>9.668508287292818</v>
      </c>
      <c r="G22" s="177">
        <f>+'保健所別'!H20*100/'保健所別'!F20</f>
        <v>5.416724835962586</v>
      </c>
    </row>
    <row r="23" spans="1:7" ht="13.5">
      <c r="A23" s="176" t="s">
        <v>87</v>
      </c>
      <c r="B23" s="177">
        <f>+'年代別'!I15*100/'年代別'!G15</f>
        <v>10.264163984707432</v>
      </c>
      <c r="C23" s="177">
        <f>+'年代別'!I27*100/'年代別'!G27</f>
        <v>7.087163690619435</v>
      </c>
      <c r="E23" s="176" t="str">
        <f>+'保健所別'!$A$22</f>
        <v>倉敷保健所</v>
      </c>
      <c r="F23" s="177">
        <f>+'保健所別'!H22*100/'保健所別'!F22</f>
        <v>8.615863141524105</v>
      </c>
      <c r="G23" s="177">
        <f>+'保健所別'!H23*100/'保健所別'!F23</f>
        <v>5.903168730899147</v>
      </c>
    </row>
    <row r="24" spans="1:7" ht="13.5">
      <c r="A24" s="176"/>
      <c r="B24" s="177"/>
      <c r="C24" s="177"/>
      <c r="E24" s="176" t="str">
        <f>+'保健所別'!$A$25</f>
        <v>井笠保健所</v>
      </c>
      <c r="F24" s="177">
        <f>+'保健所別'!H25*100/'保健所別'!F25</f>
        <v>10.29707393343757</v>
      </c>
      <c r="G24" s="177">
        <f>+'保健所別'!H26*100/'保健所別'!F26</f>
        <v>6.225517627308338</v>
      </c>
    </row>
    <row r="25" spans="1:7" ht="13.5">
      <c r="A25" s="176"/>
      <c r="B25" s="177"/>
      <c r="C25" s="177"/>
      <c r="E25" s="176" t="str">
        <f>+'保健所別'!$A$28</f>
        <v>高梁保健所</v>
      </c>
      <c r="F25" s="177">
        <f>+'保健所別'!H28*100/'保健所別'!F28</f>
        <v>15.28066528066528</v>
      </c>
      <c r="G25" s="177">
        <f>+'保健所別'!H29*100/'保健所別'!F32</f>
        <v>10.928362573099415</v>
      </c>
    </row>
    <row r="26" spans="1:7" ht="13.5">
      <c r="A26" s="176"/>
      <c r="B26" s="177"/>
      <c r="C26" s="177"/>
      <c r="E26" s="176" t="str">
        <f>+'保健所別'!$A$31</f>
        <v>阿新保健所</v>
      </c>
      <c r="F26" s="177">
        <f>+'保健所別'!H31*100/'保健所別'!F31</f>
        <v>5.417118093174431</v>
      </c>
      <c r="G26" s="177">
        <f>+'保健所別'!H32*100/'保健所別'!F32</f>
        <v>4.934210526315789</v>
      </c>
    </row>
    <row r="27" spans="1:7" ht="13.5">
      <c r="A27" s="176"/>
      <c r="B27" s="177"/>
      <c r="C27" s="177"/>
      <c r="E27" s="176" t="str">
        <f>+'保健所別'!$A$34</f>
        <v>真庭保健所</v>
      </c>
      <c r="F27" s="177">
        <f>+'保健所別'!H34*100/'保健所別'!F34</f>
        <v>12.775919732441471</v>
      </c>
      <c r="G27" s="177">
        <f>+'保健所別'!H35*100/'保健所別'!F35</f>
        <v>8.818181818181818</v>
      </c>
    </row>
    <row r="28" spans="1:7" ht="13.5">
      <c r="A28" s="176"/>
      <c r="B28" s="177"/>
      <c r="C28" s="177"/>
      <c r="E28" s="176" t="str">
        <f>+'保健所別'!$A$37</f>
        <v>津山保健所</v>
      </c>
      <c r="F28" s="177">
        <f>+'保健所別'!H37*100/'保健所別'!F37</f>
        <v>13.47675568743818</v>
      </c>
      <c r="G28" s="177">
        <f>+'保健所別'!H38*100/'保健所別'!F38</f>
        <v>9.651110104213865</v>
      </c>
    </row>
    <row r="29" spans="1:7" ht="13.5">
      <c r="A29" s="176"/>
      <c r="B29" s="177"/>
      <c r="C29" s="177"/>
      <c r="E29" s="176" t="str">
        <f>+'保健所別'!$A$40</f>
        <v>勝英保健所</v>
      </c>
      <c r="F29" s="177">
        <f>+'保健所別'!H40*100/'保健所別'!F40</f>
        <v>14.892136395267919</v>
      </c>
      <c r="G29" s="177">
        <f>+'保健所別'!H41*100/'保健所別'!F41</f>
        <v>9.699486928903005</v>
      </c>
    </row>
    <row r="31" ht="13.5">
      <c r="A31" t="s">
        <v>90</v>
      </c>
    </row>
    <row r="32" spans="2:7" ht="13.5">
      <c r="B32" t="s">
        <v>80</v>
      </c>
      <c r="C32" t="s">
        <v>81</v>
      </c>
      <c r="F32" t="s">
        <v>80</v>
      </c>
      <c r="G32" t="s">
        <v>81</v>
      </c>
    </row>
    <row r="33" spans="1:7" ht="13.5">
      <c r="A33" s="176" t="s">
        <v>82</v>
      </c>
      <c r="B33" s="177">
        <f>+(+'年代別'!K6+'年代別'!K7)*100/('年代別'!I6+'年代別'!I7)</f>
        <v>67.01030927835052</v>
      </c>
      <c r="C33" s="177">
        <f>+(+'年代別'!K18+'年代別'!K19)*100/('年代別'!I18+'年代別'!I19)</f>
        <v>79.34782608695652</v>
      </c>
      <c r="E33" s="176" t="str">
        <f>+'保健所別'!$A$7</f>
        <v>岡山県</v>
      </c>
      <c r="F33" s="177">
        <f>+'保健所別'!J7*100/'保健所別'!H7</f>
        <v>75.02104377104376</v>
      </c>
      <c r="G33" s="177">
        <f>+'保健所別'!J8*100/'保健所別'!H8</f>
        <v>79.43972835314092</v>
      </c>
    </row>
    <row r="34" spans="1:7" ht="13.5">
      <c r="A34" s="176" t="s">
        <v>83</v>
      </c>
      <c r="B34" s="177">
        <f>+(+'年代別'!K8+'年代別'!K9)*100/('年代別'!I8+'年代別'!I9)</f>
        <v>65.95289079229121</v>
      </c>
      <c r="C34" s="177">
        <f>+(+'年代別'!K20+'年代別'!K21)*100/('年代別'!I20+'年代別'!I21)</f>
        <v>78.23721436343853</v>
      </c>
      <c r="E34" s="176" t="str">
        <f>+'保健所別'!$A$10</f>
        <v>岡山市</v>
      </c>
      <c r="F34" s="177">
        <f>+'保健所別'!J10*100/'保健所別'!H10</f>
        <v>64.08952187182095</v>
      </c>
      <c r="G34" s="177">
        <f>+'保健所別'!J11*100/'保健所別'!H11</f>
        <v>68.9080814312153</v>
      </c>
    </row>
    <row r="35" spans="1:7" ht="13.5">
      <c r="A35" s="176" t="s">
        <v>84</v>
      </c>
      <c r="B35" s="177">
        <f>+(+'年代別'!K10+'年代別'!K11)*100/('年代別'!I10+'年代別'!I11)</f>
        <v>74.59910198845414</v>
      </c>
      <c r="C35" s="177">
        <f>+(+'年代別'!K22+'年代別'!K23)*100/('年代別'!I22+'年代別'!I23)</f>
        <v>80.84291187739464</v>
      </c>
      <c r="E35" s="176" t="str">
        <f>+'保健所別'!$A$13</f>
        <v>倉敷市</v>
      </c>
      <c r="F35" s="177">
        <f>+'保健所別'!J13*100/'保健所別'!H13</f>
        <v>70.07772020725389</v>
      </c>
      <c r="G35" s="177">
        <f>+'保健所別'!J14*100/'保健所別'!H14</f>
        <v>73.69970559371933</v>
      </c>
    </row>
    <row r="36" spans="1:7" ht="13.5">
      <c r="A36" s="176" t="s">
        <v>85</v>
      </c>
      <c r="B36" s="177">
        <f>+(+'年代別'!K12+'年代別'!K13)*100/('年代別'!I12+'年代別'!I13)</f>
        <v>78.16425120772946</v>
      </c>
      <c r="C36" s="177">
        <f>+(+'年代別'!K24+'年代別'!K25)*100/('年代別'!I24+'年代別'!I25)</f>
        <v>79.60819234194123</v>
      </c>
      <c r="E36" s="176" t="str">
        <f>+'保健所別'!$A$16</f>
        <v>岡山保健所</v>
      </c>
      <c r="F36" s="177">
        <f>+'保健所別'!J16*100/'保健所別'!H16</f>
        <v>79.11392405063292</v>
      </c>
      <c r="G36" s="177">
        <f>+'保健所別'!J17*100/'保健所別'!H17</f>
        <v>89.37823834196891</v>
      </c>
    </row>
    <row r="37" spans="1:7" ht="13.5">
      <c r="A37" s="176" t="s">
        <v>86</v>
      </c>
      <c r="B37" s="177">
        <f>+'年代別'!K14*100/'年代別'!I14</f>
        <v>74.89177489177489</v>
      </c>
      <c r="C37" s="177">
        <f>+'年代別'!K26*100/'年代別'!I26</f>
        <v>76.0377358490566</v>
      </c>
      <c r="E37" s="176" t="str">
        <f>+'保健所別'!$A$19</f>
        <v>東備保健所</v>
      </c>
      <c r="F37" s="177">
        <f>+'保健所別'!J19*100/'保健所別'!H19</f>
        <v>83.11688311688312</v>
      </c>
      <c r="G37" s="177">
        <f>+'保健所別'!J20*100/'保健所別'!H20</f>
        <v>89.43298969072166</v>
      </c>
    </row>
    <row r="38" spans="1:7" ht="13.5">
      <c r="A38" s="176" t="s">
        <v>87</v>
      </c>
      <c r="B38" s="177">
        <f>+'年代別'!K15*100/'年代別'!I15</f>
        <v>75.02104377104376</v>
      </c>
      <c r="C38" s="177">
        <f>+'年代別'!K27*100/'年代別'!I27</f>
        <v>79.43972835314092</v>
      </c>
      <c r="E38" s="176" t="str">
        <f>+'保健所別'!$A$22</f>
        <v>倉敷保健所</v>
      </c>
      <c r="F38" s="177">
        <f>+'保健所別'!J22*100/'保健所別'!H22</f>
        <v>70.3971119133574</v>
      </c>
      <c r="G38" s="177">
        <f>+'保健所別'!J23*100/'保健所別'!H23</f>
        <v>80.92643051771117</v>
      </c>
    </row>
    <row r="39" spans="1:7" ht="13.5">
      <c r="A39" s="176"/>
      <c r="B39" s="177"/>
      <c r="C39" s="177"/>
      <c r="E39" s="176" t="str">
        <f>+'保健所別'!$A$25</f>
        <v>井笠保健所</v>
      </c>
      <c r="F39" s="177">
        <f>+'保健所別'!J25*100/'保健所別'!H25</f>
        <v>85.24945770065077</v>
      </c>
      <c r="G39" s="177">
        <f>+'保健所別'!J26*100/'保健所別'!H26</f>
        <v>91.68539325842697</v>
      </c>
    </row>
    <row r="40" spans="1:7" ht="13.5">
      <c r="A40" s="176"/>
      <c r="B40" s="177"/>
      <c r="C40" s="177"/>
      <c r="E40" s="176" t="str">
        <f>+'保健所別'!$A$28</f>
        <v>高梁保健所</v>
      </c>
      <c r="F40" s="177">
        <f>+'保健所別'!J28*100/'保健所別'!H28</f>
        <v>86.39455782312925</v>
      </c>
      <c r="G40" s="177">
        <f>+'保健所別'!J29*100/'保健所別'!H29</f>
        <v>89.29765886287625</v>
      </c>
    </row>
    <row r="41" spans="1:7" ht="13.5">
      <c r="A41" s="176"/>
      <c r="B41" s="177"/>
      <c r="C41" s="177"/>
      <c r="E41" s="176" t="str">
        <f>+'保健所別'!$A$31</f>
        <v>阿新保健所</v>
      </c>
      <c r="F41" s="177">
        <f>+'保健所別'!J31*100/'保健所別'!H31</f>
        <v>83</v>
      </c>
      <c r="G41" s="177">
        <f>+'保健所別'!J32*100/'保健所別'!H32</f>
        <v>91.11111111111111</v>
      </c>
    </row>
    <row r="42" spans="1:7" ht="13.5">
      <c r="A42" s="176"/>
      <c r="B42" s="177"/>
      <c r="C42" s="177"/>
      <c r="E42" s="176" t="str">
        <f>+'保健所別'!$A$34</f>
        <v>真庭保健所</v>
      </c>
      <c r="F42" s="177">
        <f>+'保健所別'!J34*100/'保健所別'!H34</f>
        <v>65.96858638743456</v>
      </c>
      <c r="G42" s="177">
        <f>+'保健所別'!J35*100/'保健所別'!H35</f>
        <v>79.89690721649484</v>
      </c>
    </row>
    <row r="43" spans="1:7" ht="13.5">
      <c r="A43" s="176"/>
      <c r="B43" s="177"/>
      <c r="C43" s="177"/>
      <c r="E43" s="176" t="str">
        <f>+'保健所別'!$A$37</f>
        <v>津山保健所</v>
      </c>
      <c r="F43" s="177">
        <f>+'保健所別'!J37*100/'保健所別'!H37</f>
        <v>79.44954128440367</v>
      </c>
      <c r="G43" s="177">
        <f>+'保健所別'!J38*100/'保健所別'!H38</f>
        <v>81.37715179968701</v>
      </c>
    </row>
    <row r="44" spans="1:7" ht="13.5">
      <c r="A44" s="176"/>
      <c r="B44" s="177"/>
      <c r="C44" s="177"/>
      <c r="E44" s="176" t="str">
        <f>+'保健所別'!$A$40</f>
        <v>勝英保健所</v>
      </c>
      <c r="F44" s="177">
        <f>+'保健所別'!J40*100/'保健所別'!H40</f>
        <v>79.4392523364486</v>
      </c>
      <c r="G44" s="177">
        <f>+'保健所別'!J41*100/'保健所別'!H41</f>
        <v>87.90931989924434</v>
      </c>
    </row>
    <row r="46" ht="13.5">
      <c r="A46" t="s">
        <v>91</v>
      </c>
    </row>
    <row r="47" spans="2:7" ht="13.5">
      <c r="B47" t="s">
        <v>80</v>
      </c>
      <c r="C47" t="s">
        <v>81</v>
      </c>
      <c r="F47" t="s">
        <v>80</v>
      </c>
      <c r="G47" t="s">
        <v>81</v>
      </c>
    </row>
    <row r="48" spans="1:7" ht="13.5">
      <c r="A48" s="176" t="s">
        <v>82</v>
      </c>
      <c r="B48" s="179">
        <f>+('年代別'!N6+'年代別'!N7)*1000/('年代別'!G6+'年代別'!G7)</f>
        <v>1.3345195729537367</v>
      </c>
      <c r="C48" s="179">
        <f>+('年代別'!N18+'年代別'!N19)*1000/('年代別'!G18+'年代別'!G19)</f>
        <v>0.3004356316659156</v>
      </c>
      <c r="E48" s="176" t="str">
        <f>+'保健所別'!$A$7</f>
        <v>岡山県</v>
      </c>
      <c r="F48" s="179">
        <f>+'保健所別'!N7*1000/'保健所別'!F7</f>
        <v>2.8511566624187314</v>
      </c>
      <c r="G48" s="179">
        <f>+'保健所別'!N8*1000/'保健所別'!F8</f>
        <v>0.8543100543870626</v>
      </c>
    </row>
    <row r="49" spans="1:7" ht="13.5">
      <c r="A49" s="176" t="s">
        <v>83</v>
      </c>
      <c r="B49" s="179">
        <f>+('年代別'!N8+'年代別'!N9)*1000/('年代別'!G8+'年代別'!G9)</f>
        <v>1.4610728449175538</v>
      </c>
      <c r="C49" s="179">
        <f>+('年代別'!N20+'年代別'!N21)*1000/('年代別'!G20+'年代別'!G21)</f>
        <v>0.32609404552272875</v>
      </c>
      <c r="E49" s="176" t="str">
        <f>+'保健所別'!$A$10</f>
        <v>岡山市</v>
      </c>
      <c r="F49" s="179">
        <f>+'保健所別'!N10*1000/'保健所別'!F10</f>
        <v>2.932551319648094</v>
      </c>
      <c r="G49" s="179">
        <f>+'保健所別'!N11*1000/'保健所別'!F11</f>
        <v>0.856131065883177</v>
      </c>
    </row>
    <row r="50" spans="1:7" ht="13.5">
      <c r="A50" s="176" t="s">
        <v>84</v>
      </c>
      <c r="B50" s="179">
        <f>+('年代別'!N10+'年代別'!N11)*1000/('年代別'!G10+'年代別'!G11)</f>
        <v>2.625878027965601</v>
      </c>
      <c r="C50" s="179">
        <f>+('年代別'!N22+'年代別'!N23)*1000/('年代別'!G22+'年代別'!G23)</f>
        <v>0.6839452843772498</v>
      </c>
      <c r="E50" s="176" t="str">
        <f>+'保健所別'!$A$13</f>
        <v>倉敷市</v>
      </c>
      <c r="F50" s="179">
        <f>+'保健所別'!N13*1000/'保健所別'!F13</f>
        <v>3.1645569620253164</v>
      </c>
      <c r="G50" s="179">
        <f>+'保健所別'!N14*1000/'保健所別'!F14</f>
        <v>1.2890431333663857</v>
      </c>
    </row>
    <row r="51" spans="1:7" ht="13.5">
      <c r="A51" s="176" t="s">
        <v>85</v>
      </c>
      <c r="B51" s="179">
        <f>+('年代別'!N12+'年代別'!N13)*1000/('年代別'!G12+'年代別'!G13)</f>
        <v>3.069524735253492</v>
      </c>
      <c r="C51" s="179">
        <f>+('年代別'!O24+'年代別'!O25)*1000/('年代別'!G24+'年代別'!G25)</f>
        <v>0.3663137843877065</v>
      </c>
      <c r="E51" s="176" t="str">
        <f>+'保健所別'!$A$16</f>
        <v>岡山保健所</v>
      </c>
      <c r="F51" s="179">
        <f>+'保健所別'!N16*1000/'保健所別'!F16</f>
        <v>3.3700292069197935</v>
      </c>
      <c r="G51" s="179">
        <f>+'保健所別'!N17*1000/'保健所別'!F17</f>
        <v>0.36571985858832134</v>
      </c>
    </row>
    <row r="52" spans="1:7" ht="13.5">
      <c r="A52" s="176" t="s">
        <v>86</v>
      </c>
      <c r="B52" s="179">
        <f>+'年代別'!N14*1000/'年代別'!G14</f>
        <v>4.912907548012505</v>
      </c>
      <c r="C52" s="179">
        <f>+'年代別'!N26*1000/'年代別'!G26</f>
        <v>1.324722636198046</v>
      </c>
      <c r="E52" s="176" t="str">
        <f>+'保健所別'!$A$19</f>
        <v>東備保健所</v>
      </c>
      <c r="F52" s="179">
        <f>+'保健所別'!N19*1000/'保健所別'!F19</f>
        <v>3.2646911099949776</v>
      </c>
      <c r="G52" s="179">
        <f>+'保健所別'!N20*1000/'保健所別'!F20</f>
        <v>0.5584252408208851</v>
      </c>
    </row>
    <row r="53" spans="1:7" ht="13.5">
      <c r="A53" s="176" t="s">
        <v>87</v>
      </c>
      <c r="B53" s="179">
        <f>+'年代別'!N15*1000/'年代別'!G15</f>
        <v>2.8511566624187314</v>
      </c>
      <c r="C53" s="179">
        <f>+'年代別'!N27*1000/'年代別'!G27</f>
        <v>0.8543100543870626</v>
      </c>
      <c r="E53" s="176" t="str">
        <f>+'保健所別'!$A$22</f>
        <v>倉敷保健所</v>
      </c>
      <c r="F53" s="179">
        <f>+'保健所別'!N22*1000/'保健所別'!F22</f>
        <v>2.7993779160186625</v>
      </c>
      <c r="G53" s="179">
        <f>+'保健所別'!N23*1000/'保健所別'!F23</f>
        <v>0.48254785266205563</v>
      </c>
    </row>
    <row r="54" spans="1:7" ht="13.5">
      <c r="A54" s="176"/>
      <c r="B54" s="177"/>
      <c r="C54" s="177"/>
      <c r="E54" s="176" t="str">
        <f>+'保健所別'!$A$25</f>
        <v>井笠保健所</v>
      </c>
      <c r="F54" s="179">
        <f>+'保健所別'!N25*1000/'保健所別'!F25</f>
        <v>3.1270940361849453</v>
      </c>
      <c r="G54" s="179">
        <f>+'保健所別'!N26*1000/'保健所別'!F26</f>
        <v>0.8393956351426972</v>
      </c>
    </row>
    <row r="55" spans="1:7" ht="13.5">
      <c r="A55" s="176"/>
      <c r="B55" s="177"/>
      <c r="C55" s="177"/>
      <c r="E55" s="176" t="str">
        <f>+'保健所別'!$A$28</f>
        <v>高梁保健所</v>
      </c>
      <c r="F55" s="179">
        <f>+'保健所別'!N28*1000/'保健所別'!F28</f>
        <v>4.158004158004158</v>
      </c>
      <c r="G55" s="179">
        <f>+'保健所別'!N29*1000/'保健所別'!F29</f>
        <v>0.6791171477079796</v>
      </c>
    </row>
    <row r="56" spans="1:7" ht="13.5">
      <c r="A56" s="176"/>
      <c r="B56" s="177"/>
      <c r="C56" s="177"/>
      <c r="E56" s="176" t="str">
        <f>+'保健所別'!$A$31</f>
        <v>阿新保健所</v>
      </c>
      <c r="F56" s="179">
        <f>+'保健所別'!N31*1000/'保健所別'!F31</f>
        <v>1.6251354279523293</v>
      </c>
      <c r="G56" s="179">
        <f>+'保健所別'!N32*1000/'保健所別'!F32</f>
        <v>1.0964912280701755</v>
      </c>
    </row>
    <row r="57" spans="1:7" ht="13.5">
      <c r="A57" s="176"/>
      <c r="B57" s="177"/>
      <c r="C57" s="177"/>
      <c r="E57" s="176" t="str">
        <f>+'保健所別'!$A$34</f>
        <v>真庭保健所</v>
      </c>
      <c r="F57" s="179">
        <f>+'保健所別'!N34*1000/'保健所別'!F34</f>
        <v>2.6755852842809364</v>
      </c>
      <c r="G57" s="179">
        <f>+'保健所別'!N35*1000/'保健所別'!F35</f>
        <v>1.3636363636363635</v>
      </c>
    </row>
    <row r="58" spans="1:7" ht="13.5">
      <c r="A58" s="176"/>
      <c r="B58" s="177"/>
      <c r="C58" s="177"/>
      <c r="E58" s="176" t="str">
        <f>+'保健所別'!$A$37</f>
        <v>津山保健所</v>
      </c>
      <c r="F58" s="179">
        <f>+'保健所別'!N37*1000/'保健所別'!F37</f>
        <v>2.7200791295746787</v>
      </c>
      <c r="G58" s="179">
        <f>+'保健所別'!N38*1000/'保健所別'!F38</f>
        <v>0.9062075215224287</v>
      </c>
    </row>
    <row r="59" spans="1:7" ht="13.5">
      <c r="A59" s="176"/>
      <c r="B59" s="177"/>
      <c r="C59" s="177"/>
      <c r="E59" s="176" t="str">
        <f>+'保健所別'!$A$40</f>
        <v>勝英保健所</v>
      </c>
      <c r="F59" s="179">
        <f>+'保健所別'!N40*1000/'保健所別'!F40</f>
        <v>0.34794711203897005</v>
      </c>
      <c r="G59" s="179">
        <f>+'保健所別'!N41*1000/'保健所別'!F41</f>
        <v>1.4659174199853409</v>
      </c>
    </row>
    <row r="61" ht="13.5">
      <c r="A61" t="s">
        <v>92</v>
      </c>
    </row>
    <row r="62" spans="2:7" ht="13.5">
      <c r="B62" t="s">
        <v>80</v>
      </c>
      <c r="C62" t="s">
        <v>81</v>
      </c>
      <c r="F62" t="s">
        <v>80</v>
      </c>
      <c r="G62" t="s">
        <v>81</v>
      </c>
    </row>
    <row r="63" spans="1:7" ht="13.5">
      <c r="A63" s="176" t="s">
        <v>82</v>
      </c>
      <c r="B63" s="179">
        <f>+('年代別'!N6+'年代別'!N7)*100/('年代別'!K6+'年代別'!K7)</f>
        <v>2.3076923076923075</v>
      </c>
      <c r="C63" s="179">
        <f>+('年代別'!N18+'年代別'!N19)*100/('年代別'!K18+'年代別'!K19)</f>
        <v>0.684931506849315</v>
      </c>
      <c r="E63" s="176" t="str">
        <f>+'保健所別'!$A$7</f>
        <v>岡山県</v>
      </c>
      <c r="F63" s="179">
        <f>+'保健所別'!N7*100/'保健所別'!J7</f>
        <v>3.702664796633941</v>
      </c>
      <c r="G63" s="179">
        <f>+'保健所別'!N8*100/'保健所別'!J8</f>
        <v>1.5174182517631973</v>
      </c>
    </row>
    <row r="64" spans="1:7" ht="13.5">
      <c r="A64" s="176" t="s">
        <v>83</v>
      </c>
      <c r="B64" s="179">
        <f>+('年代別'!N8+'年代別'!N9)*100/('年代別'!K8+'年代別'!K9)</f>
        <v>2.272727272727273</v>
      </c>
      <c r="C64" s="179">
        <f>+('年代別'!N20+'年代別'!N21)*100/('年代別'!K20+'年代別'!K21)</f>
        <v>0.6954102920723226</v>
      </c>
      <c r="E64" s="176" t="str">
        <f>+'保健所別'!$A$10</f>
        <v>岡山市</v>
      </c>
      <c r="F64" s="179">
        <f>+'保健所別'!N10*100/'保健所別'!J10</f>
        <v>5.873015873015873</v>
      </c>
      <c r="G64" s="179">
        <f>+'保健所別'!N11*100/'保健所別'!J11</f>
        <v>1.9695613249776187</v>
      </c>
    </row>
    <row r="65" spans="1:7" ht="13.5">
      <c r="A65" s="176" t="s">
        <v>84</v>
      </c>
      <c r="B65" s="179">
        <f>+('年代別'!N10+'年代別'!N11)*100/('年代別'!K10+'年代別'!K11)</f>
        <v>3.4393809114359417</v>
      </c>
      <c r="C65" s="179">
        <f>+('年代別'!N22+'年代別'!N23)*100/('年代別'!K22+'年代別'!K23)</f>
        <v>1.2863913337846986</v>
      </c>
      <c r="E65" s="176" t="str">
        <f>+'保健所別'!$A$13</f>
        <v>倉敷市</v>
      </c>
      <c r="F65" s="179">
        <f>+'保健所別'!N13*100/'保健所別'!J13</f>
        <v>3.142329020332717</v>
      </c>
      <c r="G65" s="179">
        <f>+'保健所別'!N14*100/'保健所別'!J14</f>
        <v>1.7310252996005326</v>
      </c>
    </row>
    <row r="66" spans="1:7" ht="13.5">
      <c r="A66" s="176" t="s">
        <v>85</v>
      </c>
      <c r="B66" s="179">
        <f>+('年代別'!N12+'年代別'!N13)*100/('年代別'!K12+'年代別'!K13)</f>
        <v>3.708281829419036</v>
      </c>
      <c r="C66" s="179">
        <f>+('年代別'!N24+'年代別'!N25)*100/('年代別'!K24+'年代別'!K25)</f>
        <v>2.069351230425056</v>
      </c>
      <c r="E66" s="176" t="str">
        <f>+'保健所別'!$A$16</f>
        <v>岡山保健所</v>
      </c>
      <c r="F66" s="179">
        <f>+'保健所別'!N16*100/'保健所別'!J16</f>
        <v>6</v>
      </c>
      <c r="G66" s="179">
        <f>+'保健所別'!N17*100/'保健所別'!J17</f>
        <v>0.8695652173913043</v>
      </c>
    </row>
    <row r="67" spans="1:7" ht="13.5">
      <c r="A67" s="176" t="s">
        <v>86</v>
      </c>
      <c r="B67" s="179">
        <f>+'年代別'!N14*100/'年代別'!K14</f>
        <v>6.358381502890174</v>
      </c>
      <c r="C67" s="179">
        <f>+'年代別'!N26*100/'年代別'!K26</f>
        <v>1.9851116625310175</v>
      </c>
      <c r="E67" s="176" t="str">
        <f>+'保健所別'!$A$19</f>
        <v>東備保健所</v>
      </c>
      <c r="F67" s="179">
        <f>+'保健所別'!N19*100/'保健所別'!J19</f>
        <v>4.0625</v>
      </c>
      <c r="G67" s="179">
        <f>+'保健所別'!N20*100/'保健所別'!J20</f>
        <v>1.1527377521613833</v>
      </c>
    </row>
    <row r="68" spans="1:7" ht="13.5">
      <c r="A68" s="176" t="s">
        <v>87</v>
      </c>
      <c r="B68" s="179">
        <f>+'年代別'!N15*100/'年代別'!K15</f>
        <v>3.702664796633941</v>
      </c>
      <c r="C68" s="179">
        <f>+'年代別'!N27*100/'年代別'!K27</f>
        <v>1.5174182517631973</v>
      </c>
      <c r="E68" s="176" t="str">
        <f>+'保健所別'!$A$22</f>
        <v>倉敷保健所</v>
      </c>
      <c r="F68" s="179">
        <f>+'保健所別'!N22*100/'保健所別'!J22</f>
        <v>4.615384615384615</v>
      </c>
      <c r="G68" s="179">
        <f>+'保健所別'!N23*100/'保健所別'!J23</f>
        <v>1.0101010101010102</v>
      </c>
    </row>
    <row r="69" spans="1:7" ht="13.5">
      <c r="A69" s="176"/>
      <c r="B69" s="177"/>
      <c r="C69" s="177"/>
      <c r="E69" s="176" t="str">
        <f>+'保健所別'!$A$25</f>
        <v>井笠保健所</v>
      </c>
      <c r="F69" s="179">
        <f>+'保健所別'!N25*100/'保健所別'!J25</f>
        <v>3.5623409669211195</v>
      </c>
      <c r="G69" s="179">
        <f>+'保健所別'!N26*100/'保健所別'!J26</f>
        <v>1.4705882352941178</v>
      </c>
    </row>
    <row r="70" spans="1:7" ht="13.5">
      <c r="A70" s="176"/>
      <c r="B70" s="177"/>
      <c r="C70" s="177"/>
      <c r="E70" s="176" t="str">
        <f>+'保健所別'!$A$28</f>
        <v>高梁保健所</v>
      </c>
      <c r="F70" s="179">
        <f>+'保健所別'!N28*100/'保健所別'!J28</f>
        <v>3.1496062992125986</v>
      </c>
      <c r="G70" s="179">
        <f>+'保健所別'!N29*100/'保健所別'!J29</f>
        <v>0.7490636704119851</v>
      </c>
    </row>
    <row r="71" spans="1:7" ht="13.5">
      <c r="A71" s="176"/>
      <c r="B71" s="177"/>
      <c r="C71" s="177"/>
      <c r="E71" s="176" t="str">
        <f>+'保健所別'!$A$31</f>
        <v>阿新保健所</v>
      </c>
      <c r="F71" s="179">
        <f>+'保健所別'!N31*100/'保健所別'!J31</f>
        <v>3.6144578313253013</v>
      </c>
      <c r="G71" s="179">
        <f>+'保健所別'!N32*100/'保健所別'!J32</f>
        <v>2.4390243902439024</v>
      </c>
    </row>
    <row r="72" spans="1:7" ht="13.5">
      <c r="A72" s="176"/>
      <c r="B72" s="177"/>
      <c r="C72" s="177"/>
      <c r="E72" s="176" t="str">
        <f>+'保健所別'!$A$34</f>
        <v>真庭保健所</v>
      </c>
      <c r="F72" s="179">
        <f>+'保健所別'!N34*100/'保健所別'!J34</f>
        <v>3.1746031746031744</v>
      </c>
      <c r="G72" s="179">
        <f>+'保健所別'!N35*100/'保健所別'!J35</f>
        <v>1.935483870967742</v>
      </c>
    </row>
    <row r="73" spans="1:7" ht="13.5">
      <c r="A73" s="176"/>
      <c r="B73" s="177"/>
      <c r="C73" s="177"/>
      <c r="E73" s="176" t="str">
        <f>+'保健所別'!$A$37</f>
        <v>津山保健所</v>
      </c>
      <c r="F73" s="179">
        <f>+'保健所別'!N37*100/'保健所別'!J37</f>
        <v>2.540415704387991</v>
      </c>
      <c r="G73" s="179">
        <f>+'保健所別'!N38*100/'保健所別'!J38</f>
        <v>1.1538461538461537</v>
      </c>
    </row>
    <row r="74" spans="1:7" ht="13.5">
      <c r="A74" s="176"/>
      <c r="B74" s="177"/>
      <c r="C74" s="177"/>
      <c r="E74" s="176" t="str">
        <f>+'保健所別'!$A$40</f>
        <v>勝英保健所</v>
      </c>
      <c r="F74" s="179">
        <f>+'保健所別'!N40*100/'保健所別'!J40</f>
        <v>0.29411764705882354</v>
      </c>
      <c r="G74" s="179">
        <f>+'保健所別'!N41*100/'保健所別'!J41</f>
        <v>1.7191977077363896</v>
      </c>
    </row>
    <row r="76" ht="13.5">
      <c r="A76" t="s">
        <v>93</v>
      </c>
    </row>
    <row r="77" spans="2:7" ht="13.5">
      <c r="B77" t="s">
        <v>80</v>
      </c>
      <c r="C77" t="s">
        <v>81</v>
      </c>
      <c r="F77" t="s">
        <v>80</v>
      </c>
      <c r="G77" t="s">
        <v>81</v>
      </c>
    </row>
    <row r="78" spans="1:7" ht="13.5">
      <c r="A78" s="176" t="s">
        <v>82</v>
      </c>
      <c r="B78" s="177">
        <f>+('年代別'!W6+'年代別'!W7)*100/('年代別'!G6+'年代別'!G7)</f>
        <v>31.13879003558719</v>
      </c>
      <c r="C78" s="177">
        <f>+('年代別'!W18+'年代別'!W19)*100/('年代別'!G18+'年代別'!G19)</f>
        <v>28.270992939762657</v>
      </c>
      <c r="E78" s="176" t="str">
        <f>+'保健所別'!$A$7</f>
        <v>岡山県</v>
      </c>
      <c r="F78" s="177">
        <f>+'保健所別'!U7*100/'保健所別'!F7</f>
        <v>13.713631552800397</v>
      </c>
      <c r="G78" s="177">
        <f>+'保健所別'!U8*100/'保健所別'!F8</f>
        <v>10.917119892188477</v>
      </c>
    </row>
    <row r="79" spans="1:7" ht="13.5">
      <c r="A79" s="176" t="s">
        <v>83</v>
      </c>
      <c r="B79" s="177">
        <f>+('年代別'!W8+'年代別'!W9)*100/('年代別'!G8+'年代別'!G9)</f>
        <v>18.826967230223335</v>
      </c>
      <c r="C79" s="177">
        <f>+('年代別'!W20+'年代別'!W21)*100/('年代別'!G20+'年代別'!G21)</f>
        <v>12.267657992565056</v>
      </c>
      <c r="E79" s="176" t="str">
        <f>+'保健所別'!$A$10</f>
        <v>岡山市</v>
      </c>
      <c r="F79" s="177">
        <f>+'保健所別'!U10*100/'保健所別'!F10</f>
        <v>10.557184750733137</v>
      </c>
      <c r="G79" s="177">
        <f>+'保健所別'!U11*100/'保健所別'!F11</f>
        <v>7.471689302253181</v>
      </c>
    </row>
    <row r="80" spans="1:7" ht="13.5">
      <c r="A80" s="176" t="s">
        <v>84</v>
      </c>
      <c r="B80" s="177">
        <f>+('年代別'!W10+'年代別'!W11)*100/('年代別'!G10+'年代別'!G11)</f>
        <v>15.834044508632575</v>
      </c>
      <c r="C80" s="177">
        <f>+('年代別'!W22+'年代別'!W23)*100/('年代別'!G22+'年代別'!G23)</f>
        <v>9.352051835853132</v>
      </c>
      <c r="E80" s="176" t="str">
        <f>+'保健所別'!$A$13</f>
        <v>倉敷市</v>
      </c>
      <c r="F80" s="177">
        <f>+'保健所別'!U13*100/'保健所別'!F13</f>
        <v>30.30528667163068</v>
      </c>
      <c r="G80" s="177">
        <f>+'保健所別'!U14*100/'保健所別'!F14</f>
        <v>25.156172533465543</v>
      </c>
    </row>
    <row r="81" spans="1:7" ht="13.5">
      <c r="A81" s="176" t="s">
        <v>85</v>
      </c>
      <c r="B81" s="177">
        <f>+('年代別'!W12+'年代別'!W13)*100/('年代別'!G12+'年代別'!G13)</f>
        <v>9.955491891338824</v>
      </c>
      <c r="C81" s="177">
        <f>+('年代別'!W24+'年代別'!W25)*100/('年代別'!G24+'年代別'!G25)</f>
        <v>7.710905161361222</v>
      </c>
      <c r="E81" s="176" t="str">
        <f>+'保健所別'!$A$16</f>
        <v>岡山保健所</v>
      </c>
      <c r="F81" s="177">
        <f>+'保健所別'!U16*100/'保健所別'!F16</f>
        <v>12.78364412491575</v>
      </c>
      <c r="G81" s="177">
        <f>+'保健所別'!U17*100/'保健所別'!F17</f>
        <v>11.763988784591003</v>
      </c>
    </row>
    <row r="82" spans="1:7" ht="13.5">
      <c r="A82" s="176" t="s">
        <v>86</v>
      </c>
      <c r="B82" s="177">
        <f>+'年代別'!W14*100/'年代別'!G14</f>
        <v>8.68691380080393</v>
      </c>
      <c r="C82" s="177">
        <f>+'年代別'!W26*100/'年代別'!G26</f>
        <v>10.051333002152674</v>
      </c>
      <c r="E82" s="176" t="str">
        <f>+'保健所別'!$A$19</f>
        <v>東備保健所</v>
      </c>
      <c r="F82" s="177">
        <f>+'保健所別'!U19*100/'保健所別'!F19</f>
        <v>7.508789552988448</v>
      </c>
      <c r="G82" s="177">
        <f>+'保健所別'!U20*100/'保健所別'!F20</f>
        <v>7.343291916794639</v>
      </c>
    </row>
    <row r="83" spans="1:7" ht="13.5">
      <c r="A83" s="176" t="s">
        <v>87</v>
      </c>
      <c r="B83" s="177">
        <f>+'年代別'!W15*100/'年代別'!G15</f>
        <v>13.713631552800397</v>
      </c>
      <c r="C83" s="177">
        <f>+'年代別'!W27*100/'年代別'!G27</f>
        <v>10.917119892188477</v>
      </c>
      <c r="E83" s="176" t="str">
        <f>+'保健所別'!$A$22</f>
        <v>倉敷保健所</v>
      </c>
      <c r="F83" s="177">
        <f>+'保健所別'!U22*100/'保健所別'!F22</f>
        <v>10.762052877138414</v>
      </c>
      <c r="G83" s="177">
        <f>+'保健所別'!U23*100/'保健所別'!F23</f>
        <v>8.92713527424803</v>
      </c>
    </row>
    <row r="84" spans="1:7" ht="13.5">
      <c r="A84" s="176"/>
      <c r="B84" s="177"/>
      <c r="C84" s="177"/>
      <c r="E84" s="176" t="str">
        <f>+'保健所別'!$A$25</f>
        <v>井笠保健所</v>
      </c>
      <c r="F84" s="177">
        <f>+'保健所別'!U25*100/'保健所別'!F25</f>
        <v>12.106321197230288</v>
      </c>
      <c r="G84" s="177">
        <f>+'保健所別'!U26*100/'保健所別'!F26</f>
        <v>9.373251259093452</v>
      </c>
    </row>
    <row r="85" spans="1:7" ht="13.5">
      <c r="A85" s="176"/>
      <c r="B85" s="177"/>
      <c r="C85" s="177"/>
      <c r="E85" s="176" t="str">
        <f>+'保健所別'!$A$28</f>
        <v>高梁保健所</v>
      </c>
      <c r="F85" s="177">
        <f>+'保健所別'!U28*100/'保健所別'!F28</f>
        <v>11.07068607068607</v>
      </c>
      <c r="G85" s="177">
        <f>+'保健所別'!U29*100/'保健所別'!F29</f>
        <v>8.726655348047538</v>
      </c>
    </row>
    <row r="86" spans="1:7" ht="13.5">
      <c r="A86" s="176"/>
      <c r="B86" s="177"/>
      <c r="C86" s="177"/>
      <c r="E86" s="176" t="str">
        <f>+'保健所別'!$A$31</f>
        <v>阿新保健所</v>
      </c>
      <c r="F86" s="177">
        <f>+'保健所別'!U31*100/'保健所別'!F31</f>
        <v>11.484290357529794</v>
      </c>
      <c r="G86" s="177">
        <f>+'保健所別'!U32*100/'保健所別'!F32</f>
        <v>6.834795321637427</v>
      </c>
    </row>
    <row r="87" spans="1:7" ht="13.5">
      <c r="A87" s="176"/>
      <c r="B87" s="177"/>
      <c r="C87" s="177"/>
      <c r="E87" s="176" t="str">
        <f>+'保健所別'!$A$34</f>
        <v>真庭保健所</v>
      </c>
      <c r="F87" s="177">
        <f>+'保健所別'!U34*100/'保健所別'!F34</f>
        <v>12.642140468227424</v>
      </c>
      <c r="G87" s="177">
        <f>+'保健所別'!U35*100/'保健所別'!F35</f>
        <v>10.318181818181818</v>
      </c>
    </row>
    <row r="88" spans="1:7" ht="13.5">
      <c r="A88" s="176"/>
      <c r="B88" s="177"/>
      <c r="C88" s="177"/>
      <c r="E88" s="176" t="str">
        <f>+'保健所別'!$A$37</f>
        <v>津山保健所</v>
      </c>
      <c r="F88" s="177">
        <f>+'保健所別'!U37*100/'保健所別'!F37</f>
        <v>15.702274975272008</v>
      </c>
      <c r="G88" s="177">
        <f>+'保健所別'!U38/'保健所別'!F38</f>
        <v>0.14438906509590696</v>
      </c>
    </row>
    <row r="89" spans="1:7" ht="13.5">
      <c r="A89" s="176"/>
      <c r="B89" s="177"/>
      <c r="C89" s="177"/>
      <c r="E89" s="176" t="str">
        <f>+'保健所別'!$A$40</f>
        <v>勝英保健所</v>
      </c>
      <c r="F89" s="177">
        <f>+'保健所別'!U40*100/'保健所別'!F40</f>
        <v>13.36116910229645</v>
      </c>
      <c r="G89" s="177">
        <f>+'保健所別'!U41*100/'保健所別'!F41</f>
        <v>6.669924260933301</v>
      </c>
    </row>
    <row r="91" ht="13.5">
      <c r="A91" t="s">
        <v>94</v>
      </c>
    </row>
    <row r="92" spans="1:5" ht="13.5">
      <c r="A92" t="s">
        <v>89</v>
      </c>
      <c r="E92" t="s">
        <v>97</v>
      </c>
    </row>
    <row r="93" spans="2:7" ht="13.5">
      <c r="B93" t="s">
        <v>80</v>
      </c>
      <c r="C93" t="s">
        <v>81</v>
      </c>
      <c r="F93" t="s">
        <v>80</v>
      </c>
      <c r="G93" t="s">
        <v>81</v>
      </c>
    </row>
    <row r="94" spans="1:7" ht="13.5">
      <c r="A94" t="s">
        <v>95</v>
      </c>
      <c r="B94" s="180">
        <f>+'年代別'!I16*100/'年代別'!G16</f>
        <v>10.725299828669332</v>
      </c>
      <c r="C94" s="180">
        <f>+'年代別'!I28*100/'年代別'!G28</f>
        <v>8.44261799722004</v>
      </c>
      <c r="E94" t="s">
        <v>95</v>
      </c>
      <c r="F94" s="180">
        <f>+'年代別'!K16*100/'年代別'!I16</f>
        <v>66.34717784877529</v>
      </c>
      <c r="G94" s="180">
        <f>+'年代別'!K28*100/'年代別'!I28</f>
        <v>71.25984251968504</v>
      </c>
    </row>
    <row r="95" spans="1:7" ht="13.5">
      <c r="A95" t="s">
        <v>96</v>
      </c>
      <c r="B95" s="180">
        <f>+'年代別'!I17*100/'年代別'!G17</f>
        <v>9.95240907354014</v>
      </c>
      <c r="C95" s="180">
        <f>+'年代別'!I29*100/'年代別'!G29</f>
        <v>6.190266725316912</v>
      </c>
      <c r="E95" t="s">
        <v>96</v>
      </c>
      <c r="F95" s="180">
        <f>+'年代別'!K17*100/'年代別'!I17</f>
        <v>80.94240837696336</v>
      </c>
      <c r="G95" s="180">
        <f>+'年代別'!K29*100/'年代別'!I29</f>
        <v>86.82170542635659</v>
      </c>
    </row>
    <row r="98" spans="1:5" ht="13.5">
      <c r="A98" t="s">
        <v>91</v>
      </c>
      <c r="E98" t="s">
        <v>92</v>
      </c>
    </row>
    <row r="99" spans="2:7" ht="13.5">
      <c r="B99" t="s">
        <v>80</v>
      </c>
      <c r="C99" t="s">
        <v>81</v>
      </c>
      <c r="F99" t="s">
        <v>80</v>
      </c>
      <c r="G99" t="s">
        <v>81</v>
      </c>
    </row>
    <row r="100" spans="1:7" ht="13.5">
      <c r="A100" t="s">
        <v>95</v>
      </c>
      <c r="B100" s="181">
        <f>+'年代別'!N16*1000/'年代別'!G16</f>
        <v>3.083952027412907</v>
      </c>
      <c r="C100" s="181">
        <f>+'年代別'!N28*1000/'年代別'!G28</f>
        <v>0.8460748171874056</v>
      </c>
      <c r="E100" t="s">
        <v>95</v>
      </c>
      <c r="F100" s="181">
        <f>+'年代別'!N16*100/'年代別'!K16</f>
        <v>4.333868378812199</v>
      </c>
      <c r="G100" s="181">
        <f>+'年代別'!N28*100/'年代別'!K28</f>
        <v>1.4063284781516825</v>
      </c>
    </row>
    <row r="101" spans="1:7" ht="13.5">
      <c r="A101" t="s">
        <v>96</v>
      </c>
      <c r="B101" s="181">
        <f>+'年代別'!N17*1000/'年代別'!G17</f>
        <v>2.70955639698475</v>
      </c>
      <c r="C101" s="181">
        <f>+'年代別'!N29*1000/'年代別'!G29</f>
        <v>0.6998040548646379</v>
      </c>
      <c r="E101" t="s">
        <v>96</v>
      </c>
      <c r="F101" s="181">
        <f>+'年代別'!N17*100/'年代別'!K17</f>
        <v>3.3635187580853816</v>
      </c>
      <c r="G101" s="181">
        <f>+'年代別'!N29*100/'年代別'!K29</f>
        <v>1.3020833333333333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二宮課長</dc:creator>
  <cp:keywords/>
  <dc:description/>
  <cp:lastModifiedBy> </cp:lastModifiedBy>
  <cp:lastPrinted>2005-01-25T03:20:32Z</cp:lastPrinted>
  <dcterms:created xsi:type="dcterms:W3CDTF">2005-01-21T02:01:50Z</dcterms:created>
  <dcterms:modified xsi:type="dcterms:W3CDTF">2005-03-25T01:18:39Z</dcterms:modified>
  <cp:category/>
  <cp:version/>
  <cp:contentType/>
  <cp:contentStatus/>
</cp:coreProperties>
</file>